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omments2.xml" ContentType="application/vnd.openxmlformats-officedocument.spreadsheetml.comment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omments3.xml" ContentType="application/vnd.openxmlformats-officedocument.spreadsheetml.comment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omments4.xml" ContentType="application/vnd.openxmlformats-officedocument.spreadsheetml.comments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omments5.xml" ContentType="application/vnd.openxmlformats-officedocument.spreadsheetml.comments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omments6.xml" ContentType="application/vnd.openxmlformats-officedocument.spreadsheetml.comments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omments7.xml" ContentType="application/vnd.openxmlformats-officedocument.spreadsheetml.comments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omments8.xml" ContentType="application/vnd.openxmlformats-officedocument.spreadsheetml.comments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comments9.xml" ContentType="application/vnd.openxmlformats-officedocument.spreadsheetml.comments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omments10.xml" ContentType="application/vnd.openxmlformats-officedocument.spreadsheetml.comments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comments11.xml" ContentType="application/vnd.openxmlformats-officedocument.spreadsheetml.comments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comments12.xml" ContentType="application/vnd.openxmlformats-officedocument.spreadsheetml.comments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comments13.xml" ContentType="application/vnd.openxmlformats-officedocument.spreadsheetml.comments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7022"/>
  <workbookPr hidePivotFieldList="1" autoCompressPictures="0"/>
  <bookViews>
    <workbookView xWindow="1320" yWindow="0" windowWidth="22220" windowHeight="14420" tabRatio="876" activeTab="9"/>
  </bookViews>
  <sheets>
    <sheet name="Customer impacted" sheetId="64" r:id="rId1"/>
    <sheet name="SKU classification" sheetId="63" r:id="rId2"/>
    <sheet name="New SKU Catalogue" sheetId="62" r:id="rId3"/>
    <sheet name="SDB 2018" sheetId="33" r:id="rId4"/>
    <sheet name="Overview " sheetId="51" r:id="rId5"/>
    <sheet name="calipers" sheetId="50" r:id="rId6"/>
    <sheet name="Carrier 26" sheetId="48" r:id="rId7"/>
    <sheet name="Carrier 25" sheetId="47" r:id="rId8"/>
    <sheet name="Carrier 24" sheetId="46" r:id="rId9"/>
    <sheet name="Carrier 23" sheetId="45" r:id="rId10"/>
    <sheet name="Carrier 22" sheetId="44" r:id="rId11"/>
    <sheet name="Carrier 21" sheetId="42" r:id="rId12"/>
    <sheet name="Carrier 20" sheetId="41" r:id="rId13"/>
    <sheet name="Carrier 18" sheetId="40" r:id="rId14"/>
    <sheet name="Carrier 16" sheetId="39" r:id="rId15"/>
    <sheet name="Custom 20" sheetId="38" r:id="rId16"/>
    <sheet name="Custom 17" sheetId="37" r:id="rId17"/>
    <sheet name="Custom 16" sheetId="35" r:id="rId18"/>
    <sheet name="Custom 14" sheetId="34" r:id="rId19"/>
  </sheets>
  <definedNames>
    <definedName name="_xlnm._FilterDatabase" localSheetId="5" hidden="1">calipers!$A$2:$C$9</definedName>
    <definedName name="_xlnm._FilterDatabase" localSheetId="0" hidden="1">'Customer impacted'!$A$3:$C$90</definedName>
    <definedName name="_xlnm._FilterDatabase" localSheetId="3" hidden="1">'SDB 2018'!$B$3:$AW$773</definedName>
    <definedName name="_xlnm._FilterDatabase" localSheetId="1" hidden="1">'SKU classification'!$A$3:$C$90</definedName>
  </definedNames>
  <calcPr calcId="140001" concurrentCalc="0"/>
  <pivotCaches>
    <pivotCache cacheId="39" r:id="rId20"/>
    <pivotCache cacheId="40" r:id="rId21"/>
    <pivotCache cacheId="41" r:id="rId22"/>
    <pivotCache cacheId="42" r:id="rId23"/>
    <pivotCache cacheId="43" r:id="rId24"/>
    <pivotCache cacheId="44" r:id="rId25"/>
    <pivotCache cacheId="45" r:id="rId26"/>
    <pivotCache cacheId="46" r:id="rId27"/>
    <pivotCache cacheId="47" r:id="rId28"/>
    <pivotCache cacheId="48" r:id="rId29"/>
    <pivotCache cacheId="49" r:id="rId30"/>
    <pivotCache cacheId="50" r:id="rId31"/>
    <pivotCache cacheId="51" r:id="rId32"/>
  </pivotCaches>
  <fileRecoveryPr autoRecover="0" repairLoad="1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7" i="45" l="1"/>
  <c r="AR7" i="45"/>
  <c r="M12" i="45"/>
  <c r="AN7" i="45"/>
  <c r="AL7" i="45"/>
  <c r="AJ7" i="45"/>
  <c r="AH7" i="45"/>
  <c r="Q8" i="45"/>
  <c r="Q7" i="45"/>
  <c r="H6" i="45"/>
  <c r="Q5" i="45"/>
  <c r="P4" i="45"/>
  <c r="R6" i="45"/>
  <c r="R5" i="45" a="1"/>
  <c r="R5" i="45"/>
  <c r="R7" i="45"/>
  <c r="S5" i="45" a="1"/>
  <c r="S5" i="45"/>
  <c r="S6" i="45" a="1"/>
  <c r="S6" i="45"/>
  <c r="S7" i="45"/>
  <c r="T5" i="45" a="1"/>
  <c r="T5" i="45"/>
  <c r="T6" i="45" a="1"/>
  <c r="T6" i="45"/>
  <c r="T7" i="45"/>
  <c r="U5" i="45" a="1"/>
  <c r="U5" i="45"/>
  <c r="U6" i="45" a="1"/>
  <c r="U6" i="45"/>
  <c r="U7" i="45"/>
  <c r="V5" i="45" a="1"/>
  <c r="V5" i="45"/>
  <c r="V6" i="45" a="1"/>
  <c r="V6" i="45"/>
  <c r="V7" i="45"/>
  <c r="H18" i="34"/>
  <c r="I18" i="34"/>
  <c r="H19" i="34"/>
  <c r="I19" i="34"/>
  <c r="H20" i="34"/>
  <c r="I20" i="34"/>
  <c r="H21" i="34"/>
  <c r="I21" i="34"/>
  <c r="H22" i="34"/>
  <c r="I22" i="34"/>
  <c r="H23" i="34"/>
  <c r="I23" i="34"/>
  <c r="H24" i="34"/>
  <c r="I24" i="34"/>
  <c r="H25" i="34"/>
  <c r="I25" i="34"/>
  <c r="H26" i="34"/>
  <c r="I26" i="34"/>
  <c r="H27" i="34"/>
  <c r="I27" i="34"/>
  <c r="H28" i="34"/>
  <c r="I28" i="34"/>
  <c r="H29" i="34"/>
  <c r="I29" i="34"/>
  <c r="H30" i="34"/>
  <c r="I30" i="34"/>
  <c r="H5" i="34"/>
  <c r="I5" i="34"/>
  <c r="H6" i="34"/>
  <c r="I6" i="34"/>
  <c r="H7" i="34"/>
  <c r="I7" i="34"/>
  <c r="H8" i="34"/>
  <c r="I8" i="34"/>
  <c r="H9" i="34"/>
  <c r="I9" i="34"/>
  <c r="H10" i="34"/>
  <c r="I10" i="34"/>
  <c r="H11" i="34"/>
  <c r="I11" i="34"/>
  <c r="H12" i="34"/>
  <c r="I12" i="34"/>
  <c r="H13" i="34"/>
  <c r="I13" i="34"/>
  <c r="H14" i="34"/>
  <c r="I14" i="34"/>
  <c r="H15" i="34"/>
  <c r="I15" i="34"/>
  <c r="H16" i="34"/>
  <c r="I16" i="34"/>
  <c r="H17" i="34"/>
  <c r="I17" i="34"/>
  <c r="I31" i="34"/>
  <c r="S14" i="33"/>
  <c r="S15" i="33"/>
  <c r="S16" i="33"/>
  <c r="S17" i="33"/>
  <c r="S18" i="33"/>
  <c r="S19" i="33"/>
  <c r="S20" i="33"/>
  <c r="S21" i="33"/>
  <c r="S22" i="33"/>
  <c r="S23" i="33"/>
  <c r="S24" i="33"/>
  <c r="S25" i="33"/>
  <c r="S26" i="33"/>
  <c r="S27" i="33"/>
  <c r="S28" i="33"/>
  <c r="S29" i="33"/>
  <c r="S30" i="33"/>
  <c r="S31" i="33"/>
  <c r="S32" i="33"/>
  <c r="S33" i="33"/>
  <c r="S34" i="33"/>
  <c r="S35" i="33"/>
  <c r="S36" i="33"/>
  <c r="S37" i="33"/>
  <c r="S38" i="33"/>
  <c r="S39" i="33"/>
  <c r="S40" i="33"/>
  <c r="S41" i="33"/>
  <c r="S42" i="33"/>
  <c r="S43" i="33"/>
  <c r="S44" i="33"/>
  <c r="S45" i="33"/>
  <c r="S46" i="33"/>
  <c r="S47" i="33"/>
  <c r="S48" i="33"/>
  <c r="S49" i="33"/>
  <c r="S50" i="33"/>
  <c r="S51" i="33"/>
  <c r="S52" i="33"/>
  <c r="S53" i="33"/>
  <c r="S54" i="33"/>
  <c r="S55" i="33"/>
  <c r="S56" i="33"/>
  <c r="S57" i="33"/>
  <c r="S58" i="33"/>
  <c r="S59" i="33"/>
  <c r="S60" i="33"/>
  <c r="S61" i="33"/>
  <c r="S62" i="33"/>
  <c r="S63" i="33"/>
  <c r="S64" i="33"/>
  <c r="S65" i="33"/>
  <c r="S66" i="33"/>
  <c r="S67" i="33"/>
  <c r="S68" i="33"/>
  <c r="S69" i="33"/>
  <c r="S70" i="33"/>
  <c r="S71" i="33"/>
  <c r="S72" i="33"/>
  <c r="S73" i="33"/>
  <c r="S74" i="33"/>
  <c r="S75" i="33"/>
  <c r="S76" i="33"/>
  <c r="S77" i="33"/>
  <c r="S78" i="33"/>
  <c r="S79" i="33"/>
  <c r="S80" i="33"/>
  <c r="S81" i="33"/>
  <c r="S82" i="33"/>
  <c r="S83" i="33"/>
  <c r="S84" i="33"/>
  <c r="S85" i="33"/>
  <c r="S86" i="33"/>
  <c r="S87" i="33"/>
  <c r="S88" i="33"/>
  <c r="S89" i="33"/>
  <c r="S90" i="33"/>
  <c r="S91" i="33"/>
  <c r="S92" i="33"/>
  <c r="S93" i="33"/>
  <c r="S94" i="33"/>
  <c r="S95" i="33"/>
  <c r="S96" i="33"/>
  <c r="S97" i="33"/>
  <c r="S98" i="33"/>
  <c r="S99" i="33"/>
  <c r="S100" i="33"/>
  <c r="S101" i="33"/>
  <c r="S102" i="33"/>
  <c r="S103" i="33"/>
  <c r="S104" i="33"/>
  <c r="S105" i="33"/>
  <c r="S106" i="33"/>
  <c r="S107" i="33"/>
  <c r="S108" i="33"/>
  <c r="S109" i="33"/>
  <c r="S110" i="33"/>
  <c r="S111" i="33"/>
  <c r="S112" i="33"/>
  <c r="S113" i="33"/>
  <c r="S114" i="33"/>
  <c r="S115" i="33"/>
  <c r="S116" i="33"/>
  <c r="S117" i="33"/>
  <c r="S118" i="33"/>
  <c r="S119" i="33"/>
  <c r="S120" i="33"/>
  <c r="S121" i="33"/>
  <c r="S122" i="33"/>
  <c r="S123" i="33"/>
  <c r="S124" i="33"/>
  <c r="S125" i="33"/>
  <c r="S126" i="33"/>
  <c r="S127" i="33"/>
  <c r="S128" i="33"/>
  <c r="S129" i="33"/>
  <c r="S130" i="33"/>
  <c r="S131" i="33"/>
  <c r="S132" i="33"/>
  <c r="S133" i="33"/>
  <c r="S134" i="33"/>
  <c r="S135" i="33"/>
  <c r="S136" i="33"/>
  <c r="S137" i="33"/>
  <c r="S138" i="33"/>
  <c r="S139" i="33"/>
  <c r="S140" i="33"/>
  <c r="S141" i="33"/>
  <c r="S142" i="33"/>
  <c r="S143" i="33"/>
  <c r="S144" i="33"/>
  <c r="S145" i="33"/>
  <c r="S146" i="33"/>
  <c r="S147" i="33"/>
  <c r="S148" i="33"/>
  <c r="S149" i="33"/>
  <c r="S150" i="33"/>
  <c r="S151" i="33"/>
  <c r="S152" i="33"/>
  <c r="S153" i="33"/>
  <c r="S154" i="33"/>
  <c r="S155" i="33"/>
  <c r="S156" i="33"/>
  <c r="S157" i="33"/>
  <c r="S158" i="33"/>
  <c r="S159" i="33"/>
  <c r="S160" i="33"/>
  <c r="S161" i="33"/>
  <c r="S162" i="33"/>
  <c r="S163" i="33"/>
  <c r="S164" i="33"/>
  <c r="S165" i="33"/>
  <c r="S166" i="33"/>
  <c r="S167" i="33"/>
  <c r="S168" i="33"/>
  <c r="S169" i="33"/>
  <c r="S170" i="33"/>
  <c r="S171" i="33"/>
  <c r="S172" i="33"/>
  <c r="S173" i="33"/>
  <c r="S174" i="33"/>
  <c r="S175" i="33"/>
  <c r="S176" i="33"/>
  <c r="S177" i="33"/>
  <c r="S178" i="33"/>
  <c r="S179" i="33"/>
  <c r="S180" i="33"/>
  <c r="S181" i="33"/>
  <c r="S182" i="33"/>
  <c r="S183" i="33"/>
  <c r="S184" i="33"/>
  <c r="S185" i="33"/>
  <c r="S186" i="33"/>
  <c r="S187" i="33"/>
  <c r="S188" i="33"/>
  <c r="S189" i="33"/>
  <c r="S190" i="33"/>
  <c r="S191" i="33"/>
  <c r="S192" i="33"/>
  <c r="S193" i="33"/>
  <c r="S194" i="33"/>
  <c r="S195" i="33"/>
  <c r="S196" i="33"/>
  <c r="S197" i="33"/>
  <c r="S198" i="33"/>
  <c r="S199" i="33"/>
  <c r="S200" i="33"/>
  <c r="S201" i="33"/>
  <c r="S202" i="33"/>
  <c r="S203" i="33"/>
  <c r="S204" i="33"/>
  <c r="S205" i="33"/>
  <c r="S206" i="33"/>
  <c r="S207" i="33"/>
  <c r="S208" i="33"/>
  <c r="S209" i="33"/>
  <c r="S210" i="33"/>
  <c r="S211" i="33"/>
  <c r="S212" i="33"/>
  <c r="S213" i="33"/>
  <c r="S214" i="33"/>
  <c r="S215" i="33"/>
  <c r="S216" i="33"/>
  <c r="S217" i="33"/>
  <c r="S218" i="33"/>
  <c r="S219" i="33"/>
  <c r="S220" i="33"/>
  <c r="S221" i="33"/>
  <c r="S222" i="33"/>
  <c r="S223" i="33"/>
  <c r="S224" i="33"/>
  <c r="S225" i="33"/>
  <c r="S226" i="33"/>
  <c r="S227" i="33"/>
  <c r="S228" i="33"/>
  <c r="S229" i="33"/>
  <c r="S230" i="33"/>
  <c r="S231" i="33"/>
  <c r="S232" i="33"/>
  <c r="S233" i="33"/>
  <c r="S234" i="33"/>
  <c r="S235" i="33"/>
  <c r="S236" i="33"/>
  <c r="S237" i="33"/>
  <c r="S238" i="33"/>
  <c r="S239" i="33"/>
  <c r="S240" i="33"/>
  <c r="S241" i="33"/>
  <c r="S242" i="33"/>
  <c r="S243" i="33"/>
  <c r="S244" i="33"/>
  <c r="S245" i="33"/>
  <c r="S246" i="33"/>
  <c r="S247" i="33"/>
  <c r="S248" i="33"/>
  <c r="S249" i="33"/>
  <c r="S250" i="33"/>
  <c r="S251" i="33"/>
  <c r="S252" i="33"/>
  <c r="S253" i="33"/>
  <c r="S254" i="33"/>
  <c r="S255" i="33"/>
  <c r="S256" i="33"/>
  <c r="S257" i="33"/>
  <c r="S258" i="33"/>
  <c r="S259" i="33"/>
  <c r="S260" i="33"/>
  <c r="S261" i="33"/>
  <c r="S262" i="33"/>
  <c r="S263" i="33"/>
  <c r="S264" i="33"/>
  <c r="S265" i="33"/>
  <c r="S266" i="33"/>
  <c r="S267" i="33"/>
  <c r="S268" i="33"/>
  <c r="S269" i="33"/>
  <c r="S270" i="33"/>
  <c r="S271" i="33"/>
  <c r="S272" i="33"/>
  <c r="S273" i="33"/>
  <c r="S274" i="33"/>
  <c r="S275" i="33"/>
  <c r="S276" i="33"/>
  <c r="S277" i="33"/>
  <c r="S278" i="33"/>
  <c r="S279" i="33"/>
  <c r="S280" i="33"/>
  <c r="S281" i="33"/>
  <c r="S282" i="33"/>
  <c r="S283" i="33"/>
  <c r="S284" i="33"/>
  <c r="S285" i="33"/>
  <c r="S286" i="33"/>
  <c r="S287" i="33"/>
  <c r="S288" i="33"/>
  <c r="S289" i="33"/>
  <c r="S290" i="33"/>
  <c r="S291" i="33"/>
  <c r="S292" i="33"/>
  <c r="S293" i="33"/>
  <c r="S294" i="33"/>
  <c r="S295" i="33"/>
  <c r="S296" i="33"/>
  <c r="S297" i="33"/>
  <c r="S298" i="33"/>
  <c r="S299" i="33"/>
  <c r="S300" i="33"/>
  <c r="S301" i="33"/>
  <c r="S302" i="33"/>
  <c r="S303" i="33"/>
  <c r="S304" i="33"/>
  <c r="S305" i="33"/>
  <c r="S306" i="33"/>
  <c r="S307" i="33"/>
  <c r="S308" i="33"/>
  <c r="S309" i="33"/>
  <c r="S310" i="33"/>
  <c r="S311" i="33"/>
  <c r="S312" i="33"/>
  <c r="S313" i="33"/>
  <c r="S314" i="33"/>
  <c r="S315" i="33"/>
  <c r="S316" i="33"/>
  <c r="S317" i="33"/>
  <c r="S318" i="33"/>
  <c r="S319" i="33"/>
  <c r="S320" i="33"/>
  <c r="S321" i="33"/>
  <c r="S322" i="33"/>
  <c r="S323" i="33"/>
  <c r="S324" i="33"/>
  <c r="S325" i="33"/>
  <c r="S326" i="33"/>
  <c r="S327" i="33"/>
  <c r="S328" i="33"/>
  <c r="S329" i="33"/>
  <c r="S330" i="33"/>
  <c r="S331" i="33"/>
  <c r="S332" i="33"/>
  <c r="S333" i="33"/>
  <c r="S334" i="33"/>
  <c r="S335" i="33"/>
  <c r="S336" i="33"/>
  <c r="S337" i="33"/>
  <c r="S338" i="33"/>
  <c r="S339" i="33"/>
  <c r="S340" i="33"/>
  <c r="S341" i="33"/>
  <c r="S342" i="33"/>
  <c r="S343" i="33"/>
  <c r="S344" i="33"/>
  <c r="S345" i="33"/>
  <c r="S346" i="33"/>
  <c r="S347" i="33"/>
  <c r="S348" i="33"/>
  <c r="S349" i="33"/>
  <c r="S350" i="33"/>
  <c r="S351" i="33"/>
  <c r="S352" i="33"/>
  <c r="S353" i="33"/>
  <c r="S354" i="33"/>
  <c r="S355" i="33"/>
  <c r="S356" i="33"/>
  <c r="S357" i="33"/>
  <c r="S358" i="33"/>
  <c r="S359" i="33"/>
  <c r="S360" i="33"/>
  <c r="S361" i="33"/>
  <c r="S362" i="33"/>
  <c r="S363" i="33"/>
  <c r="S364" i="33"/>
  <c r="S365" i="33"/>
  <c r="S366" i="33"/>
  <c r="S367" i="33"/>
  <c r="S368" i="33"/>
  <c r="S369" i="33"/>
  <c r="S370" i="33"/>
  <c r="S371" i="33"/>
  <c r="S372" i="33"/>
  <c r="S373" i="33"/>
  <c r="S374" i="33"/>
  <c r="S375" i="33"/>
  <c r="S376" i="33"/>
  <c r="S377" i="33"/>
  <c r="S378" i="33"/>
  <c r="S379" i="33"/>
  <c r="S380" i="33"/>
  <c r="S381" i="33"/>
  <c r="S382" i="33"/>
  <c r="S383" i="33"/>
  <c r="S384" i="33"/>
  <c r="S385" i="33"/>
  <c r="S386" i="33"/>
  <c r="S387" i="33"/>
  <c r="S388" i="33"/>
  <c r="S389" i="33"/>
  <c r="S390" i="33"/>
  <c r="S391" i="33"/>
  <c r="S392" i="33"/>
  <c r="S393" i="33"/>
  <c r="S394" i="33"/>
  <c r="S395" i="33"/>
  <c r="S396" i="33"/>
  <c r="S397" i="33"/>
  <c r="S398" i="33"/>
  <c r="S399" i="33"/>
  <c r="S400" i="33"/>
  <c r="S401" i="33"/>
  <c r="S402" i="33"/>
  <c r="S403" i="33"/>
  <c r="S404" i="33"/>
  <c r="S405" i="33"/>
  <c r="S406" i="33"/>
  <c r="S407" i="33"/>
  <c r="S408" i="33"/>
  <c r="S409" i="33"/>
  <c r="S410" i="33"/>
  <c r="S411" i="33"/>
  <c r="S412" i="33"/>
  <c r="S413" i="33"/>
  <c r="S414" i="33"/>
  <c r="S415" i="33"/>
  <c r="S416" i="33"/>
  <c r="S417" i="33"/>
  <c r="S418" i="33"/>
  <c r="S419" i="33"/>
  <c r="S420" i="33"/>
  <c r="S421" i="33"/>
  <c r="S422" i="33"/>
  <c r="S423" i="33"/>
  <c r="S424" i="33"/>
  <c r="S425" i="33"/>
  <c r="S426" i="33"/>
  <c r="S427" i="33"/>
  <c r="S428" i="33"/>
  <c r="S429" i="33"/>
  <c r="S430" i="33"/>
  <c r="S431" i="33"/>
  <c r="S432" i="33"/>
  <c r="S433" i="33"/>
  <c r="S434" i="33"/>
  <c r="S435" i="33"/>
  <c r="S436" i="33"/>
  <c r="S437" i="33"/>
  <c r="S438" i="33"/>
  <c r="S439" i="33"/>
  <c r="S440" i="33"/>
  <c r="S441" i="33"/>
  <c r="S442" i="33"/>
  <c r="S443" i="33"/>
  <c r="S444" i="33"/>
  <c r="S445" i="33"/>
  <c r="S446" i="33"/>
  <c r="S447" i="33"/>
  <c r="S448" i="33"/>
  <c r="S449" i="33"/>
  <c r="S450" i="33"/>
  <c r="S451" i="33"/>
  <c r="S452" i="33"/>
  <c r="S453" i="33"/>
  <c r="S454" i="33"/>
  <c r="S455" i="33"/>
  <c r="S456" i="33"/>
  <c r="S457" i="33"/>
  <c r="S458" i="33"/>
  <c r="S459" i="33"/>
  <c r="S460" i="33"/>
  <c r="S461" i="33"/>
  <c r="S462" i="33"/>
  <c r="S463" i="33"/>
  <c r="S464" i="33"/>
  <c r="S465" i="33"/>
  <c r="S466" i="33"/>
  <c r="S467" i="33"/>
  <c r="S468" i="33"/>
  <c r="S469" i="33"/>
  <c r="S470" i="33"/>
  <c r="S471" i="33"/>
  <c r="S472" i="33"/>
  <c r="S473" i="33"/>
  <c r="S474" i="33"/>
  <c r="S475" i="33"/>
  <c r="S476" i="33"/>
  <c r="S477" i="33"/>
  <c r="S478" i="33"/>
  <c r="S479" i="33"/>
  <c r="S480" i="33"/>
  <c r="S481" i="33"/>
  <c r="S482" i="33"/>
  <c r="S483" i="33"/>
  <c r="S484" i="33"/>
  <c r="S485" i="33"/>
  <c r="S486" i="33"/>
  <c r="S487" i="33"/>
  <c r="S488" i="33"/>
  <c r="S489" i="33"/>
  <c r="S490" i="33"/>
  <c r="S491" i="33"/>
  <c r="S492" i="33"/>
  <c r="S493" i="33"/>
  <c r="S494" i="33"/>
  <c r="S495" i="33"/>
  <c r="S496" i="33"/>
  <c r="S497" i="33"/>
  <c r="S498" i="33"/>
  <c r="S499" i="33"/>
  <c r="S500" i="33"/>
  <c r="S501" i="33"/>
  <c r="S502" i="33"/>
  <c r="S503" i="33"/>
  <c r="S504" i="33"/>
  <c r="S505" i="33"/>
  <c r="S506" i="33"/>
  <c r="S507" i="33"/>
  <c r="S508" i="33"/>
  <c r="S509" i="33"/>
  <c r="S510" i="33"/>
  <c r="S511" i="33"/>
  <c r="S512" i="33"/>
  <c r="S513" i="33"/>
  <c r="S514" i="33"/>
  <c r="S515" i="33"/>
  <c r="S516" i="33"/>
  <c r="S517" i="33"/>
  <c r="S518" i="33"/>
  <c r="S519" i="33"/>
  <c r="S520" i="33"/>
  <c r="S521" i="33"/>
  <c r="S522" i="33"/>
  <c r="S523" i="33"/>
  <c r="S524" i="33"/>
  <c r="S525" i="33"/>
  <c r="S526" i="33"/>
  <c r="S527" i="33"/>
  <c r="S528" i="33"/>
  <c r="S529" i="33"/>
  <c r="S530" i="33"/>
  <c r="S531" i="33"/>
  <c r="S532" i="33"/>
  <c r="S533" i="33"/>
  <c r="S534" i="33"/>
  <c r="S535" i="33"/>
  <c r="S536" i="33"/>
  <c r="S537" i="33"/>
  <c r="S538" i="33"/>
  <c r="S539" i="33"/>
  <c r="S540" i="33"/>
  <c r="S541" i="33"/>
  <c r="S542" i="33"/>
  <c r="S543" i="33"/>
  <c r="S544" i="33"/>
  <c r="S545" i="33"/>
  <c r="S546" i="33"/>
  <c r="S547" i="33"/>
  <c r="S548" i="33"/>
  <c r="S549" i="33"/>
  <c r="S550" i="33"/>
  <c r="S551" i="33"/>
  <c r="S552" i="33"/>
  <c r="S553" i="33"/>
  <c r="S554" i="33"/>
  <c r="S555" i="33"/>
  <c r="S556" i="33"/>
  <c r="S557" i="33"/>
  <c r="S558" i="33"/>
  <c r="S559" i="33"/>
  <c r="S560" i="33"/>
  <c r="S561" i="33"/>
  <c r="S562" i="33"/>
  <c r="S563" i="33"/>
  <c r="S564" i="33"/>
  <c r="S565" i="33"/>
  <c r="S566" i="33"/>
  <c r="S567" i="33"/>
  <c r="S568" i="33"/>
  <c r="S569" i="33"/>
  <c r="S570" i="33"/>
  <c r="S571" i="33"/>
  <c r="S572" i="33"/>
  <c r="S573" i="33"/>
  <c r="S574" i="33"/>
  <c r="S575" i="33"/>
  <c r="S576" i="33"/>
  <c r="S577" i="33"/>
  <c r="S578" i="33"/>
  <c r="S579" i="33"/>
  <c r="S580" i="33"/>
  <c r="S581" i="33"/>
  <c r="S582" i="33"/>
  <c r="S583" i="33"/>
  <c r="S584" i="33"/>
  <c r="S585" i="33"/>
  <c r="S586" i="33"/>
  <c r="S587" i="33"/>
  <c r="S588" i="33"/>
  <c r="S589" i="33"/>
  <c r="S590" i="33"/>
  <c r="S591" i="33"/>
  <c r="S592" i="33"/>
  <c r="S593" i="33"/>
  <c r="S594" i="33"/>
  <c r="S595" i="33"/>
  <c r="S596" i="33"/>
  <c r="S597" i="33"/>
  <c r="S598" i="33"/>
  <c r="S599" i="33"/>
  <c r="S600" i="33"/>
  <c r="S601" i="33"/>
  <c r="S602" i="33"/>
  <c r="S603" i="33"/>
  <c r="S604" i="33"/>
  <c r="S605" i="33"/>
  <c r="S606" i="33"/>
  <c r="S607" i="33"/>
  <c r="S608" i="33"/>
  <c r="S609" i="33"/>
  <c r="S610" i="33"/>
  <c r="S611" i="33"/>
  <c r="S612" i="33"/>
  <c r="S613" i="33"/>
  <c r="S614" i="33"/>
  <c r="S615" i="33"/>
  <c r="S616" i="33"/>
  <c r="S617" i="33"/>
  <c r="S618" i="33"/>
  <c r="S619" i="33"/>
  <c r="S620" i="33"/>
  <c r="S621" i="33"/>
  <c r="S622" i="33"/>
  <c r="S623" i="33"/>
  <c r="S624" i="33"/>
  <c r="S625" i="33"/>
  <c r="S626" i="33"/>
  <c r="S627" i="33"/>
  <c r="S628" i="33"/>
  <c r="S629" i="33"/>
  <c r="S630" i="33"/>
  <c r="S631" i="33"/>
  <c r="S632" i="33"/>
  <c r="S633" i="33"/>
  <c r="S634" i="33"/>
  <c r="S635" i="33"/>
  <c r="S636" i="33"/>
  <c r="S637" i="33"/>
  <c r="S638" i="33"/>
  <c r="S639" i="33"/>
  <c r="S640" i="33"/>
  <c r="S641" i="33"/>
  <c r="S642" i="33"/>
  <c r="S643" i="33"/>
  <c r="S644" i="33"/>
  <c r="S645" i="33"/>
  <c r="S646" i="33"/>
  <c r="S647" i="33"/>
  <c r="S648" i="33"/>
  <c r="S649" i="33"/>
  <c r="S650" i="33"/>
  <c r="S651" i="33"/>
  <c r="S652" i="33"/>
  <c r="S653" i="33"/>
  <c r="S654" i="33"/>
  <c r="S655" i="33"/>
  <c r="S656" i="33"/>
  <c r="S657" i="33"/>
  <c r="S658" i="33"/>
  <c r="S659" i="33"/>
  <c r="S660" i="33"/>
  <c r="S661" i="33"/>
  <c r="S662" i="33"/>
  <c r="S663" i="33"/>
  <c r="S664" i="33"/>
  <c r="S665" i="33"/>
  <c r="S666" i="33"/>
  <c r="S667" i="33"/>
  <c r="S668" i="33"/>
  <c r="S669" i="33"/>
  <c r="S670" i="33"/>
  <c r="S671" i="33"/>
  <c r="S672" i="33"/>
  <c r="S673" i="33"/>
  <c r="S674" i="33"/>
  <c r="S675" i="33"/>
  <c r="S676" i="33"/>
  <c r="S677" i="33"/>
  <c r="S678" i="33"/>
  <c r="S679" i="33"/>
  <c r="S680" i="33"/>
  <c r="S681" i="33"/>
  <c r="S682" i="33"/>
  <c r="S683" i="33"/>
  <c r="S684" i="33"/>
  <c r="S685" i="33"/>
  <c r="S686" i="33"/>
  <c r="S687" i="33"/>
  <c r="S688" i="33"/>
  <c r="S689" i="33"/>
  <c r="S690" i="33"/>
  <c r="S691" i="33"/>
  <c r="S692" i="33"/>
  <c r="S693" i="33"/>
  <c r="S694" i="33"/>
  <c r="S695" i="33"/>
  <c r="S696" i="33"/>
  <c r="S697" i="33"/>
  <c r="S698" i="33"/>
  <c r="S699" i="33"/>
  <c r="S700" i="33"/>
  <c r="S701" i="33"/>
  <c r="S702" i="33"/>
  <c r="S703" i="33"/>
  <c r="S704" i="33"/>
  <c r="S705" i="33"/>
  <c r="S706" i="33"/>
  <c r="S707" i="33"/>
  <c r="S708" i="33"/>
  <c r="S709" i="33"/>
  <c r="S710" i="33"/>
  <c r="S711" i="33"/>
  <c r="S712" i="33"/>
  <c r="S713" i="33"/>
  <c r="S714" i="33"/>
  <c r="S715" i="33"/>
  <c r="S716" i="33"/>
  <c r="S717" i="33"/>
  <c r="S718" i="33"/>
  <c r="S719" i="33"/>
  <c r="S720" i="33"/>
  <c r="S721" i="33"/>
  <c r="S722" i="33"/>
  <c r="S723" i="33"/>
  <c r="S724" i="33"/>
  <c r="S725" i="33"/>
  <c r="S726" i="33"/>
  <c r="S727" i="33"/>
  <c r="S728" i="33"/>
  <c r="S729" i="33"/>
  <c r="S730" i="33"/>
  <c r="S731" i="33"/>
  <c r="S732" i="33"/>
  <c r="S733" i="33"/>
  <c r="S734" i="33"/>
  <c r="S735" i="33"/>
  <c r="S736" i="33"/>
  <c r="S737" i="33"/>
  <c r="S738" i="33"/>
  <c r="S739" i="33"/>
  <c r="S740" i="33"/>
  <c r="S741" i="33"/>
  <c r="S742" i="33"/>
  <c r="S743" i="33"/>
  <c r="S744" i="33"/>
  <c r="S745" i="33"/>
  <c r="S746" i="33"/>
  <c r="S747" i="33"/>
  <c r="S748" i="33"/>
  <c r="S749" i="33"/>
  <c r="S750" i="33"/>
  <c r="S751" i="33"/>
  <c r="S752" i="33"/>
  <c r="S753" i="33"/>
  <c r="S754" i="33"/>
  <c r="S755" i="33"/>
  <c r="S756" i="33"/>
  <c r="S757" i="33"/>
  <c r="S758" i="33"/>
  <c r="S759" i="33"/>
  <c r="S760" i="33"/>
  <c r="S761" i="33"/>
  <c r="S762" i="33"/>
  <c r="S763" i="33"/>
  <c r="S764" i="33"/>
  <c r="S765" i="33"/>
  <c r="S766" i="33"/>
  <c r="S767" i="33"/>
  <c r="S768" i="33"/>
  <c r="S769" i="33"/>
  <c r="S770" i="33"/>
  <c r="S771" i="33"/>
  <c r="S772" i="33"/>
  <c r="S773" i="33"/>
  <c r="S13" i="33"/>
  <c r="S12" i="33"/>
  <c r="S11" i="33"/>
  <c r="S10" i="33"/>
  <c r="S9" i="33"/>
  <c r="S8" i="33"/>
  <c r="S7" i="33"/>
  <c r="S6" i="33"/>
  <c r="S5" i="33"/>
  <c r="S4" i="33"/>
  <c r="L9" i="63"/>
  <c r="K9" i="63"/>
  <c r="N10" i="51"/>
  <c r="N11" i="51"/>
  <c r="C10" i="51"/>
  <c r="C11" i="51"/>
  <c r="D10" i="51"/>
  <c r="D11" i="51"/>
  <c r="E10" i="51"/>
  <c r="E11" i="51"/>
  <c r="F10" i="51"/>
  <c r="G10" i="51"/>
  <c r="H10" i="51"/>
  <c r="I10" i="51"/>
  <c r="J10" i="51"/>
  <c r="K10" i="51"/>
  <c r="L10" i="51"/>
  <c r="M10" i="51"/>
  <c r="B10" i="51"/>
  <c r="O11" i="51"/>
  <c r="N6" i="51"/>
  <c r="M6" i="51"/>
  <c r="L6" i="51"/>
  <c r="K6" i="51"/>
  <c r="J6" i="51"/>
  <c r="I6" i="51"/>
  <c r="H6" i="51"/>
  <c r="G6" i="51"/>
  <c r="F6" i="51"/>
  <c r="E6" i="51"/>
  <c r="D6" i="51"/>
  <c r="C6" i="51"/>
  <c r="B6" i="51"/>
  <c r="O6" i="51"/>
  <c r="O9" i="51"/>
  <c r="O10" i="51"/>
  <c r="O8" i="51"/>
  <c r="O7" i="51"/>
  <c r="O5" i="51"/>
  <c r="C106" i="50"/>
  <c r="B106" i="50"/>
  <c r="C98" i="50"/>
  <c r="B98" i="50"/>
  <c r="C90" i="50"/>
  <c r="B90" i="50"/>
  <c r="C82" i="50"/>
  <c r="B82" i="50"/>
  <c r="C74" i="50"/>
  <c r="B74" i="50"/>
  <c r="C66" i="50"/>
  <c r="B66" i="50"/>
  <c r="C58" i="50"/>
  <c r="B58" i="50"/>
  <c r="C50" i="50"/>
  <c r="B50" i="50"/>
  <c r="C42" i="50"/>
  <c r="B42" i="50"/>
  <c r="C33" i="50"/>
  <c r="B33" i="50"/>
  <c r="C25" i="50"/>
  <c r="B25" i="50"/>
  <c r="C17" i="50"/>
  <c r="B17" i="50"/>
  <c r="C9" i="50"/>
  <c r="B9" i="50"/>
  <c r="J8" i="50"/>
  <c r="I8" i="50"/>
  <c r="J7" i="50"/>
  <c r="I7" i="50"/>
  <c r="J6" i="50"/>
  <c r="I6" i="50"/>
  <c r="J5" i="50"/>
  <c r="J9" i="50"/>
  <c r="I5" i="50"/>
  <c r="M9" i="50"/>
  <c r="M8" i="50"/>
  <c r="M7" i="50"/>
  <c r="M6" i="50"/>
  <c r="M5" i="50"/>
  <c r="I9" i="50"/>
  <c r="P14" i="48"/>
  <c r="Q14" i="48"/>
  <c r="P13" i="48"/>
  <c r="Q13" i="48"/>
  <c r="P12" i="48"/>
  <c r="Q12" i="48"/>
  <c r="P11" i="48"/>
  <c r="Q11" i="48"/>
  <c r="P13" i="47"/>
  <c r="Q13" i="47"/>
  <c r="P12" i="46"/>
  <c r="Q12" i="46"/>
  <c r="P13" i="42"/>
  <c r="Q13" i="42"/>
  <c r="P12" i="42"/>
  <c r="Q12" i="42"/>
  <c r="P14" i="38"/>
  <c r="Q14" i="38"/>
  <c r="P13" i="38"/>
  <c r="Q13" i="38"/>
  <c r="P12" i="38"/>
  <c r="Q12" i="38"/>
  <c r="P14" i="37"/>
  <c r="Q14" i="37"/>
  <c r="P13" i="37"/>
  <c r="Q13" i="37"/>
  <c r="P11" i="37"/>
  <c r="Q11" i="37"/>
  <c r="P14" i="35"/>
  <c r="Q14" i="35"/>
  <c r="P13" i="35"/>
  <c r="Q13" i="35"/>
  <c r="P12" i="35"/>
  <c r="Q12" i="35"/>
  <c r="P13" i="34"/>
  <c r="Q13" i="34"/>
  <c r="AR23" i="48"/>
  <c r="AR25" i="48"/>
  <c r="AP23" i="48"/>
  <c r="AP25" i="48"/>
  <c r="AN23" i="48"/>
  <c r="AN25" i="48"/>
  <c r="AL23" i="48"/>
  <c r="AL25" i="48"/>
  <c r="AJ23" i="48"/>
  <c r="AJ25" i="48"/>
  <c r="AH23" i="48"/>
  <c r="AH25" i="48"/>
  <c r="AF23" i="48"/>
  <c r="AF25" i="48"/>
  <c r="AD23" i="48"/>
  <c r="AD25" i="48"/>
  <c r="AB23" i="48"/>
  <c r="AB25" i="48"/>
  <c r="M19" i="48"/>
  <c r="M17" i="48"/>
  <c r="M16" i="48"/>
  <c r="M18" i="48"/>
  <c r="M12" i="48"/>
  <c r="AV7" i="48"/>
  <c r="P4" i="48"/>
  <c r="U6" i="48" a="1"/>
  <c r="U6" i="48"/>
  <c r="H6" i="47"/>
  <c r="I6" i="47"/>
  <c r="P12" i="47"/>
  <c r="Q12" i="47"/>
  <c r="H7" i="47"/>
  <c r="I7" i="47"/>
  <c r="H8" i="47"/>
  <c r="I8" i="47"/>
  <c r="H9" i="47"/>
  <c r="I9" i="47"/>
  <c r="H10" i="47"/>
  <c r="I10" i="47"/>
  <c r="H11" i="47"/>
  <c r="I11" i="47"/>
  <c r="AR23" i="47"/>
  <c r="AR25" i="47"/>
  <c r="AP23" i="47"/>
  <c r="AP25" i="47"/>
  <c r="AN23" i="47"/>
  <c r="AN25" i="47"/>
  <c r="AL23" i="47"/>
  <c r="AL25" i="47"/>
  <c r="AJ23" i="47"/>
  <c r="AJ25" i="47"/>
  <c r="AH23" i="47"/>
  <c r="AH25" i="47"/>
  <c r="AF23" i="47"/>
  <c r="AF25" i="47"/>
  <c r="AD23" i="47"/>
  <c r="AD25" i="47"/>
  <c r="AB23" i="47"/>
  <c r="AB25" i="47"/>
  <c r="M19" i="47"/>
  <c r="M17" i="47"/>
  <c r="M16" i="47"/>
  <c r="M12" i="47"/>
  <c r="AV7" i="47"/>
  <c r="H5" i="47"/>
  <c r="I5" i="47"/>
  <c r="P14" i="47"/>
  <c r="Q14" i="47"/>
  <c r="P4" i="47"/>
  <c r="S6" i="47" a="1"/>
  <c r="S6" i="47"/>
  <c r="AB25" i="45"/>
  <c r="AL25" i="45"/>
  <c r="AL27" i="45"/>
  <c r="AD25" i="45"/>
  <c r="AD27" i="45"/>
  <c r="AR25" i="46"/>
  <c r="AR27" i="46"/>
  <c r="AP25" i="46"/>
  <c r="AP27" i="46"/>
  <c r="AN25" i="46"/>
  <c r="AN27" i="46"/>
  <c r="AL25" i="46"/>
  <c r="AL27" i="46"/>
  <c r="AJ25" i="46"/>
  <c r="AJ27" i="46"/>
  <c r="AH25" i="46"/>
  <c r="AH27" i="46"/>
  <c r="AF25" i="46"/>
  <c r="AF27" i="46"/>
  <c r="AD25" i="46"/>
  <c r="AD27" i="46"/>
  <c r="AB25" i="46"/>
  <c r="AB27" i="46"/>
  <c r="M19" i="46"/>
  <c r="M17" i="46"/>
  <c r="M16" i="46"/>
  <c r="M12" i="46"/>
  <c r="H8" i="46"/>
  <c r="I8" i="46"/>
  <c r="P14" i="46"/>
  <c r="Q14" i="46"/>
  <c r="AV7" i="46"/>
  <c r="H7" i="46"/>
  <c r="I7" i="46"/>
  <c r="H6" i="46"/>
  <c r="I6" i="46"/>
  <c r="H5" i="46"/>
  <c r="I5" i="46"/>
  <c r="P11" i="46"/>
  <c r="Q11" i="46"/>
  <c r="P4" i="46"/>
  <c r="V6" i="46" a="1"/>
  <c r="V6" i="46"/>
  <c r="H28" i="45"/>
  <c r="I28" i="45"/>
  <c r="H29" i="45"/>
  <c r="I29" i="45"/>
  <c r="H27" i="45"/>
  <c r="I27" i="45"/>
  <c r="H26" i="45"/>
  <c r="I26" i="45"/>
  <c r="AF25" i="45"/>
  <c r="AF27" i="45"/>
  <c r="AB27" i="45"/>
  <c r="H25" i="45"/>
  <c r="I25" i="45"/>
  <c r="H24" i="45"/>
  <c r="I24" i="45"/>
  <c r="H23" i="45"/>
  <c r="I23" i="45"/>
  <c r="H22" i="45"/>
  <c r="I22" i="45"/>
  <c r="H21" i="45"/>
  <c r="I21" i="45"/>
  <c r="H20" i="45"/>
  <c r="I20" i="45"/>
  <c r="M19" i="45"/>
  <c r="H19" i="45"/>
  <c r="I19" i="45"/>
  <c r="H18" i="45"/>
  <c r="I18" i="45"/>
  <c r="M17" i="45"/>
  <c r="H17" i="45"/>
  <c r="I17" i="45"/>
  <c r="M16" i="45"/>
  <c r="H16" i="45"/>
  <c r="I16" i="45"/>
  <c r="H15" i="45"/>
  <c r="I15" i="45"/>
  <c r="H14" i="45"/>
  <c r="I14" i="45"/>
  <c r="H13" i="45"/>
  <c r="I13" i="45"/>
  <c r="H12" i="45"/>
  <c r="I12" i="45"/>
  <c r="H11" i="45"/>
  <c r="I11" i="45"/>
  <c r="H10" i="45"/>
  <c r="I10" i="45"/>
  <c r="H9" i="45"/>
  <c r="I9" i="45"/>
  <c r="H8" i="45"/>
  <c r="I8" i="45"/>
  <c r="AV7" i="45"/>
  <c r="H7" i="45"/>
  <c r="I7" i="45"/>
  <c r="I6" i="45"/>
  <c r="H5" i="45"/>
  <c r="I5" i="45"/>
  <c r="H27" i="44"/>
  <c r="I27" i="44"/>
  <c r="H26" i="44"/>
  <c r="I26" i="44"/>
  <c r="AR25" i="44"/>
  <c r="AR27" i="44"/>
  <c r="AP25" i="44"/>
  <c r="AP27" i="44"/>
  <c r="AN25" i="44"/>
  <c r="AN27" i="44"/>
  <c r="AL25" i="44"/>
  <c r="AL27" i="44"/>
  <c r="AJ25" i="44"/>
  <c r="AJ27" i="44"/>
  <c r="AH25" i="44"/>
  <c r="AH27" i="44"/>
  <c r="AF25" i="44"/>
  <c r="AF27" i="44"/>
  <c r="AD25" i="44"/>
  <c r="AD27" i="44"/>
  <c r="AB25" i="44"/>
  <c r="AB27" i="44"/>
  <c r="H25" i="44"/>
  <c r="I25" i="44"/>
  <c r="H24" i="44"/>
  <c r="I24" i="44"/>
  <c r="H23" i="44"/>
  <c r="I23" i="44"/>
  <c r="H22" i="44"/>
  <c r="I22" i="44"/>
  <c r="H21" i="44"/>
  <c r="I21" i="44"/>
  <c r="H20" i="44"/>
  <c r="I20" i="44"/>
  <c r="M19" i="44"/>
  <c r="H19" i="44"/>
  <c r="I19" i="44"/>
  <c r="H18" i="44"/>
  <c r="I18" i="44"/>
  <c r="M17" i="44"/>
  <c r="H17" i="44"/>
  <c r="I17" i="44"/>
  <c r="M16" i="44"/>
  <c r="H16" i="44"/>
  <c r="I16" i="44"/>
  <c r="H15" i="44"/>
  <c r="I15" i="44"/>
  <c r="H14" i="44"/>
  <c r="I14" i="44"/>
  <c r="H13" i="44"/>
  <c r="I13" i="44"/>
  <c r="M12" i="44"/>
  <c r="H12" i="44"/>
  <c r="I12" i="44"/>
  <c r="H11" i="44"/>
  <c r="I11" i="44"/>
  <c r="H10" i="44"/>
  <c r="I10" i="44"/>
  <c r="H9" i="44"/>
  <c r="I9" i="44"/>
  <c r="H8" i="44"/>
  <c r="I8" i="44"/>
  <c r="AV7" i="44"/>
  <c r="H7" i="44"/>
  <c r="I7" i="44"/>
  <c r="H6" i="44"/>
  <c r="I6" i="44"/>
  <c r="H5" i="44"/>
  <c r="I5" i="44"/>
  <c r="P4" i="44"/>
  <c r="S5" i="44" a="1"/>
  <c r="S5" i="44"/>
  <c r="AP25" i="42"/>
  <c r="AP27" i="42"/>
  <c r="AD25" i="42"/>
  <c r="AD27" i="42"/>
  <c r="AF25" i="42"/>
  <c r="AF27" i="42"/>
  <c r="AH25" i="42"/>
  <c r="AH27" i="42"/>
  <c r="AJ25" i="42"/>
  <c r="AJ27" i="42"/>
  <c r="AL25" i="42"/>
  <c r="AL27" i="42"/>
  <c r="AN25" i="42"/>
  <c r="AN27" i="42"/>
  <c r="AR25" i="42"/>
  <c r="AR27" i="42"/>
  <c r="AB25" i="42"/>
  <c r="AB27" i="42"/>
  <c r="H6" i="42"/>
  <c r="I6" i="42"/>
  <c r="H7" i="42"/>
  <c r="I7" i="42"/>
  <c r="H8" i="42"/>
  <c r="I8" i="42"/>
  <c r="H9" i="42"/>
  <c r="I9" i="42"/>
  <c r="H10" i="42"/>
  <c r="I10" i="42"/>
  <c r="H11" i="42"/>
  <c r="I11" i="42"/>
  <c r="H12" i="42"/>
  <c r="I12" i="42"/>
  <c r="H13" i="42"/>
  <c r="I13" i="42"/>
  <c r="H14" i="42"/>
  <c r="I14" i="42"/>
  <c r="H15" i="42"/>
  <c r="I15" i="42"/>
  <c r="H16" i="42"/>
  <c r="I16" i="42"/>
  <c r="H17" i="42"/>
  <c r="I17" i="42"/>
  <c r="H18" i="42"/>
  <c r="I18" i="42"/>
  <c r="H19" i="42"/>
  <c r="I19" i="42"/>
  <c r="H20" i="42"/>
  <c r="I20" i="42"/>
  <c r="H21" i="42"/>
  <c r="I21" i="42"/>
  <c r="H22" i="42"/>
  <c r="I22" i="42"/>
  <c r="H23" i="42"/>
  <c r="I23" i="42"/>
  <c r="H24" i="42"/>
  <c r="I24" i="42"/>
  <c r="H25" i="42"/>
  <c r="I25" i="42"/>
  <c r="H26" i="42"/>
  <c r="I26" i="42"/>
  <c r="H27" i="42"/>
  <c r="I27" i="42"/>
  <c r="H28" i="42"/>
  <c r="I28" i="42"/>
  <c r="H29" i="42"/>
  <c r="I29" i="42"/>
  <c r="H30" i="42"/>
  <c r="I30" i="42"/>
  <c r="H31" i="42"/>
  <c r="I31" i="42"/>
  <c r="H32" i="42"/>
  <c r="I32" i="42"/>
  <c r="H5" i="42"/>
  <c r="I5" i="42"/>
  <c r="M19" i="42"/>
  <c r="M17" i="42"/>
  <c r="M16" i="42"/>
  <c r="M12" i="42"/>
  <c r="AV7" i="42"/>
  <c r="P4" i="42"/>
  <c r="V6" i="42" a="1"/>
  <c r="V6" i="42"/>
  <c r="AB29" i="34"/>
  <c r="AB31" i="34"/>
  <c r="AB29" i="38"/>
  <c r="AB31" i="38"/>
  <c r="AB39" i="39"/>
  <c r="AB41" i="39"/>
  <c r="AB37" i="40"/>
  <c r="AB39" i="40"/>
  <c r="AB43" i="41"/>
  <c r="AB45" i="41"/>
  <c r="H64" i="41"/>
  <c r="I64" i="41"/>
  <c r="H63" i="41"/>
  <c r="I63" i="41"/>
  <c r="H62" i="41"/>
  <c r="I62" i="41"/>
  <c r="H61" i="41"/>
  <c r="I61" i="41"/>
  <c r="H60" i="41"/>
  <c r="I60" i="41"/>
  <c r="H59" i="41"/>
  <c r="I59" i="41"/>
  <c r="H58" i="41"/>
  <c r="I58" i="41"/>
  <c r="H57" i="41"/>
  <c r="I57" i="41"/>
  <c r="H56" i="41"/>
  <c r="I56" i="41"/>
  <c r="H55" i="41"/>
  <c r="I55" i="41"/>
  <c r="H54" i="41"/>
  <c r="I54" i="41"/>
  <c r="H53" i="41"/>
  <c r="I53" i="41"/>
  <c r="H52" i="41"/>
  <c r="I52" i="41"/>
  <c r="H51" i="41"/>
  <c r="I51" i="41"/>
  <c r="H50" i="41"/>
  <c r="I50" i="41"/>
  <c r="H49" i="41"/>
  <c r="I49" i="41"/>
  <c r="H48" i="41"/>
  <c r="I48" i="41"/>
  <c r="H47" i="41"/>
  <c r="I47" i="41"/>
  <c r="H46" i="41"/>
  <c r="I46" i="41"/>
  <c r="H45" i="41"/>
  <c r="I45" i="41"/>
  <c r="H44" i="41"/>
  <c r="I44" i="41"/>
  <c r="H43" i="41"/>
  <c r="I43" i="41"/>
  <c r="H42" i="41"/>
  <c r="I42" i="41"/>
  <c r="H41" i="41"/>
  <c r="I41" i="41"/>
  <c r="H40" i="41"/>
  <c r="I40" i="41"/>
  <c r="AR43" i="41"/>
  <c r="AR45" i="41"/>
  <c r="AP43" i="41"/>
  <c r="AP45" i="41"/>
  <c r="AN43" i="41"/>
  <c r="AN45" i="41"/>
  <c r="AL43" i="41"/>
  <c r="AL45" i="41"/>
  <c r="AJ43" i="41"/>
  <c r="AJ45" i="41"/>
  <c r="AH43" i="41"/>
  <c r="AH45" i="41"/>
  <c r="AF43" i="41"/>
  <c r="AF45" i="41"/>
  <c r="AD43" i="41"/>
  <c r="AD45" i="41"/>
  <c r="H39" i="41"/>
  <c r="I39" i="41"/>
  <c r="H38" i="41"/>
  <c r="I38" i="41"/>
  <c r="H37" i="41"/>
  <c r="I37" i="41"/>
  <c r="H36" i="41"/>
  <c r="I36" i="41"/>
  <c r="H35" i="41"/>
  <c r="I35" i="41"/>
  <c r="H34" i="41"/>
  <c r="I34" i="41"/>
  <c r="H33" i="41"/>
  <c r="I33" i="41"/>
  <c r="H32" i="41"/>
  <c r="I32" i="41"/>
  <c r="H31" i="41"/>
  <c r="I31" i="41"/>
  <c r="H30" i="41"/>
  <c r="I30" i="41"/>
  <c r="H29" i="41"/>
  <c r="I29" i="41"/>
  <c r="H28" i="41"/>
  <c r="I28" i="41"/>
  <c r="H27" i="41"/>
  <c r="I27" i="41"/>
  <c r="H26" i="41"/>
  <c r="I26" i="41"/>
  <c r="H25" i="41"/>
  <c r="I25" i="41"/>
  <c r="H24" i="41"/>
  <c r="I24" i="41"/>
  <c r="H23" i="41"/>
  <c r="I23" i="41"/>
  <c r="H22" i="41"/>
  <c r="I22" i="41"/>
  <c r="H21" i="41"/>
  <c r="I21" i="41"/>
  <c r="H20" i="41"/>
  <c r="I20" i="41"/>
  <c r="M19" i="41"/>
  <c r="H19" i="41"/>
  <c r="I19" i="41"/>
  <c r="H18" i="41"/>
  <c r="I18" i="41"/>
  <c r="M17" i="41"/>
  <c r="H17" i="41"/>
  <c r="I17" i="41"/>
  <c r="M16" i="41"/>
  <c r="H16" i="41"/>
  <c r="I16" i="41"/>
  <c r="H15" i="41"/>
  <c r="I15" i="41"/>
  <c r="H14" i="41"/>
  <c r="I14" i="41"/>
  <c r="H13" i="41"/>
  <c r="I13" i="41"/>
  <c r="M12" i="41"/>
  <c r="H12" i="41"/>
  <c r="I12" i="41"/>
  <c r="H11" i="41"/>
  <c r="I11" i="41"/>
  <c r="H10" i="41"/>
  <c r="I10" i="41"/>
  <c r="H9" i="41"/>
  <c r="I9" i="41"/>
  <c r="H8" i="41"/>
  <c r="I8" i="41"/>
  <c r="AV7" i="41"/>
  <c r="H7" i="41"/>
  <c r="I7" i="41"/>
  <c r="H6" i="41"/>
  <c r="I6" i="41"/>
  <c r="H5" i="41"/>
  <c r="I5" i="41"/>
  <c r="P4" i="41"/>
  <c r="U6" i="41" a="1"/>
  <c r="U6" i="41"/>
  <c r="M19" i="39"/>
  <c r="M19" i="40"/>
  <c r="M16" i="40"/>
  <c r="M17" i="40"/>
  <c r="P12" i="44"/>
  <c r="Q12" i="44"/>
  <c r="T5" i="47" a="1"/>
  <c r="T5" i="47"/>
  <c r="T6" i="47" a="1"/>
  <c r="T6" i="47"/>
  <c r="U5" i="46" a="1"/>
  <c r="U5" i="46"/>
  <c r="R5" i="47" a="1"/>
  <c r="R5" i="47"/>
  <c r="V6" i="47" a="1"/>
  <c r="V6" i="47"/>
  <c r="R5" i="46"/>
  <c r="U5" i="47" a="1"/>
  <c r="U5" i="47"/>
  <c r="P13" i="45"/>
  <c r="Q13" i="45"/>
  <c r="M18" i="46"/>
  <c r="P11" i="41"/>
  <c r="Q11" i="41"/>
  <c r="P11" i="44"/>
  <c r="Q11" i="44"/>
  <c r="P11" i="47"/>
  <c r="Q11" i="47"/>
  <c r="P14" i="44"/>
  <c r="Q14" i="44"/>
  <c r="P12" i="45"/>
  <c r="Q12" i="45"/>
  <c r="P14" i="42"/>
  <c r="Q14" i="42"/>
  <c r="P13" i="44"/>
  <c r="Q13" i="44"/>
  <c r="P13" i="46"/>
  <c r="Q13" i="46"/>
  <c r="P11" i="45"/>
  <c r="Q11" i="45"/>
  <c r="P14" i="45"/>
  <c r="Q14" i="45"/>
  <c r="P11" i="42"/>
  <c r="Q11" i="42"/>
  <c r="P12" i="41"/>
  <c r="Q12" i="41"/>
  <c r="P13" i="41"/>
  <c r="Q13" i="41"/>
  <c r="P14" i="41"/>
  <c r="Q14" i="41"/>
  <c r="AL7" i="46"/>
  <c r="U5" i="41" a="1"/>
  <c r="U5" i="41"/>
  <c r="R5" i="41" a="1"/>
  <c r="R5" i="41"/>
  <c r="T6" i="41" a="1"/>
  <c r="T6" i="41"/>
  <c r="T5" i="41" a="1"/>
  <c r="T5" i="41"/>
  <c r="V6" i="41" a="1"/>
  <c r="V6" i="41"/>
  <c r="S6" i="41" a="1"/>
  <c r="S6" i="41"/>
  <c r="R6" i="41" a="1"/>
  <c r="R6" i="41"/>
  <c r="V5" i="41" a="1"/>
  <c r="V5" i="41"/>
  <c r="S5" i="41" a="1"/>
  <c r="S5" i="41"/>
  <c r="M20" i="48"/>
  <c r="AL7" i="48"/>
  <c r="S5" i="48" a="1"/>
  <c r="S5" i="48"/>
  <c r="U5" i="48" a="1"/>
  <c r="U5" i="48"/>
  <c r="U7" i="48"/>
  <c r="R5" i="48" a="1"/>
  <c r="R5" i="48"/>
  <c r="T5" i="48" a="1"/>
  <c r="T5" i="48"/>
  <c r="V5" i="48" a="1"/>
  <c r="V5" i="48"/>
  <c r="R6" i="48" a="1"/>
  <c r="R6" i="48"/>
  <c r="T6" i="48" a="1"/>
  <c r="T6" i="48"/>
  <c r="V6" i="48" a="1"/>
  <c r="V6" i="48"/>
  <c r="S6" i="48" a="1"/>
  <c r="S6" i="48"/>
  <c r="S5" i="47" a="1"/>
  <c r="S5" i="47"/>
  <c r="V5" i="47" a="1"/>
  <c r="V5" i="47"/>
  <c r="V7" i="47"/>
  <c r="R6" i="47" a="1"/>
  <c r="R6" i="47"/>
  <c r="U6" i="47" a="1"/>
  <c r="U6" i="47"/>
  <c r="I12" i="47"/>
  <c r="M18" i="47"/>
  <c r="M20" i="47"/>
  <c r="AL7" i="47"/>
  <c r="S6" i="46" a="1"/>
  <c r="S6" i="46"/>
  <c r="U5" i="44" a="1"/>
  <c r="U5" i="44"/>
  <c r="R6" i="44" a="1"/>
  <c r="R6" i="44"/>
  <c r="R5" i="44" a="1"/>
  <c r="R5" i="44"/>
  <c r="U6" i="44" a="1"/>
  <c r="U6" i="44"/>
  <c r="T5" i="44" a="1"/>
  <c r="T5" i="44"/>
  <c r="S6" i="44" a="1"/>
  <c r="S6" i="44"/>
  <c r="V6" i="44" a="1"/>
  <c r="V6" i="44"/>
  <c r="T6" i="44" a="1"/>
  <c r="T6" i="44"/>
  <c r="V5" i="44" a="1"/>
  <c r="V5" i="44"/>
  <c r="S5" i="46" a="1"/>
  <c r="S5" i="46"/>
  <c r="S7" i="46"/>
  <c r="U6" i="46" a="1"/>
  <c r="U6" i="46"/>
  <c r="U7" i="46"/>
  <c r="V5" i="46" a="1"/>
  <c r="V5" i="46"/>
  <c r="V7" i="46"/>
  <c r="T5" i="46" a="1"/>
  <c r="T5" i="46"/>
  <c r="I9" i="46"/>
  <c r="M20" i="46"/>
  <c r="R6" i="46" a="1"/>
  <c r="R6" i="46"/>
  <c r="T6" i="46" a="1"/>
  <c r="T6" i="46"/>
  <c r="I30" i="45"/>
  <c r="M18" i="45"/>
  <c r="M20" i="45"/>
  <c r="I28" i="44"/>
  <c r="M18" i="44"/>
  <c r="M20" i="44"/>
  <c r="AL7" i="44"/>
  <c r="AL7" i="42"/>
  <c r="S5" i="42" a="1"/>
  <c r="S5" i="42"/>
  <c r="U5" i="42" a="1"/>
  <c r="U5" i="42"/>
  <c r="I33" i="42"/>
  <c r="M18" i="42"/>
  <c r="M20" i="42"/>
  <c r="S6" i="42" a="1"/>
  <c r="S6" i="42"/>
  <c r="S7" i="42"/>
  <c r="U6" i="42" a="1"/>
  <c r="U6" i="42"/>
  <c r="U7" i="42"/>
  <c r="T5" i="42" a="1"/>
  <c r="T5" i="42"/>
  <c r="V5" i="42" a="1"/>
  <c r="V5" i="42"/>
  <c r="V7" i="42"/>
  <c r="R5" i="42"/>
  <c r="R6" i="42" a="1"/>
  <c r="R6" i="42"/>
  <c r="T6" i="42" a="1"/>
  <c r="T6" i="42"/>
  <c r="M18" i="41"/>
  <c r="M20" i="41"/>
  <c r="AL7" i="41"/>
  <c r="U7" i="41"/>
  <c r="V7" i="48"/>
  <c r="S7" i="41"/>
  <c r="V7" i="41"/>
  <c r="V7" i="44"/>
  <c r="Q6" i="48"/>
  <c r="AB7" i="48"/>
  <c r="Q5" i="48"/>
  <c r="Q8" i="48"/>
  <c r="AF7" i="48"/>
  <c r="R7" i="48"/>
  <c r="AT7" i="48"/>
  <c r="S7" i="48"/>
  <c r="T7" i="48"/>
  <c r="T7" i="47"/>
  <c r="U7" i="47"/>
  <c r="S7" i="47"/>
  <c r="R7" i="47"/>
  <c r="AT7" i="47"/>
  <c r="Q5" i="47"/>
  <c r="AB7" i="47"/>
  <c r="Q6" i="47"/>
  <c r="AH25" i="45"/>
  <c r="AH27" i="45"/>
  <c r="AP25" i="45"/>
  <c r="AP27" i="45"/>
  <c r="T7" i="46"/>
  <c r="Q6" i="46"/>
  <c r="AB7" i="46"/>
  <c r="R7" i="46"/>
  <c r="Q5" i="46"/>
  <c r="AT7" i="46"/>
  <c r="Q6" i="45"/>
  <c r="AB7" i="45"/>
  <c r="AT7" i="45"/>
  <c r="U7" i="44"/>
  <c r="S7" i="44"/>
  <c r="T7" i="44"/>
  <c r="AB7" i="44"/>
  <c r="AT7" i="44"/>
  <c r="Q5" i="44"/>
  <c r="R7" i="44"/>
  <c r="Q6" i="44"/>
  <c r="Q6" i="42"/>
  <c r="R7" i="42"/>
  <c r="AT7" i="42"/>
  <c r="Q5" i="42"/>
  <c r="AB7" i="42"/>
  <c r="T7" i="42"/>
  <c r="Q6" i="41"/>
  <c r="AT7" i="41"/>
  <c r="Q5" i="41"/>
  <c r="AB7" i="41"/>
  <c r="R7" i="41"/>
  <c r="T7" i="41"/>
  <c r="Q7" i="48"/>
  <c r="AD7" i="48"/>
  <c r="AH7" i="48"/>
  <c r="Q8" i="42"/>
  <c r="AF7" i="42"/>
  <c r="AJ7" i="48"/>
  <c r="AN7" i="48"/>
  <c r="AP7" i="48"/>
  <c r="Q7" i="47"/>
  <c r="AD7" i="47"/>
  <c r="Q8" i="47"/>
  <c r="AF7" i="47"/>
  <c r="AJ25" i="45"/>
  <c r="AJ27" i="45"/>
  <c r="AD7" i="45"/>
  <c r="AF7" i="45"/>
  <c r="Q7" i="46"/>
  <c r="AD7" i="46"/>
  <c r="Q8" i="46"/>
  <c r="AF7" i="46"/>
  <c r="Q7" i="44"/>
  <c r="AD7" i="44"/>
  <c r="Q8" i="44"/>
  <c r="AF7" i="44"/>
  <c r="Q7" i="42"/>
  <c r="AD7" i="42"/>
  <c r="Q7" i="41"/>
  <c r="AD7" i="41"/>
  <c r="Q8" i="41"/>
  <c r="AF7" i="41"/>
  <c r="AR7" i="48"/>
  <c r="AH7" i="47"/>
  <c r="AP7" i="47"/>
  <c r="AN25" i="45"/>
  <c r="AN27" i="45"/>
  <c r="AR25" i="45"/>
  <c r="AR27" i="45"/>
  <c r="AH7" i="46"/>
  <c r="AJ7" i="46"/>
  <c r="AN7" i="46"/>
  <c r="AH7" i="44"/>
  <c r="AJ7" i="44"/>
  <c r="AN7" i="44"/>
  <c r="AH7" i="42"/>
  <c r="AP7" i="42"/>
  <c r="AH7" i="41"/>
  <c r="AJ7" i="47"/>
  <c r="AN7" i="47"/>
  <c r="AR7" i="47"/>
  <c r="AP7" i="46"/>
  <c r="AR7" i="46"/>
  <c r="AP7" i="44"/>
  <c r="AR7" i="44"/>
  <c r="AJ7" i="42"/>
  <c r="AJ7" i="41"/>
  <c r="AN7" i="41"/>
  <c r="AP7" i="41"/>
  <c r="AN7" i="42"/>
  <c r="AR7" i="41"/>
  <c r="AR7" i="42"/>
  <c r="H46" i="40"/>
  <c r="I46" i="40"/>
  <c r="H47" i="40"/>
  <c r="I47" i="40"/>
  <c r="H48" i="40"/>
  <c r="I48" i="40"/>
  <c r="H49" i="40"/>
  <c r="I49" i="40"/>
  <c r="H50" i="40"/>
  <c r="I50" i="40"/>
  <c r="H51" i="40"/>
  <c r="I51" i="40"/>
  <c r="H52" i="40"/>
  <c r="I52" i="40"/>
  <c r="H53" i="40"/>
  <c r="I53" i="40"/>
  <c r="H54" i="40"/>
  <c r="I54" i="40"/>
  <c r="H55" i="40"/>
  <c r="I55" i="40"/>
  <c r="H56" i="40"/>
  <c r="I56" i="40"/>
  <c r="H57" i="40"/>
  <c r="I57" i="40"/>
  <c r="H58" i="40"/>
  <c r="I58" i="40"/>
  <c r="H59" i="40"/>
  <c r="I59" i="40"/>
  <c r="H60" i="40"/>
  <c r="I60" i="40"/>
  <c r="H61" i="40"/>
  <c r="I61" i="40"/>
  <c r="H62" i="40"/>
  <c r="I62" i="40"/>
  <c r="H63" i="40"/>
  <c r="I63" i="40"/>
  <c r="H64" i="40"/>
  <c r="I64" i="40"/>
  <c r="H65" i="40"/>
  <c r="I65" i="40"/>
  <c r="H45" i="40"/>
  <c r="I45" i="40"/>
  <c r="H44" i="40"/>
  <c r="I44" i="40"/>
  <c r="H43" i="40"/>
  <c r="I43" i="40"/>
  <c r="H42" i="40"/>
  <c r="I42" i="40"/>
  <c r="H41" i="40"/>
  <c r="I41" i="40"/>
  <c r="H40" i="40"/>
  <c r="I40" i="40"/>
  <c r="AR37" i="40"/>
  <c r="AR39" i="40"/>
  <c r="AP37" i="40"/>
  <c r="AP39" i="40"/>
  <c r="AN37" i="40"/>
  <c r="AN39" i="40"/>
  <c r="AL37" i="40"/>
  <c r="AL39" i="40"/>
  <c r="AJ37" i="40"/>
  <c r="AJ39" i="40"/>
  <c r="AH37" i="40"/>
  <c r="AH39" i="40"/>
  <c r="AF37" i="40"/>
  <c r="AF39" i="40"/>
  <c r="AD37" i="40"/>
  <c r="AD39" i="40"/>
  <c r="H39" i="40"/>
  <c r="I39" i="40"/>
  <c r="H38" i="40"/>
  <c r="I38" i="40"/>
  <c r="H37" i="40"/>
  <c r="I37" i="40"/>
  <c r="H36" i="40"/>
  <c r="I36" i="40"/>
  <c r="H35" i="40"/>
  <c r="I35" i="40"/>
  <c r="H34" i="40"/>
  <c r="I34" i="40"/>
  <c r="H33" i="40"/>
  <c r="I33" i="40"/>
  <c r="H32" i="40"/>
  <c r="I32" i="40"/>
  <c r="H31" i="40"/>
  <c r="I31" i="40"/>
  <c r="H30" i="40"/>
  <c r="I30" i="40"/>
  <c r="H29" i="40"/>
  <c r="I29" i="40"/>
  <c r="H28" i="40"/>
  <c r="I28" i="40"/>
  <c r="H27" i="40"/>
  <c r="I27" i="40"/>
  <c r="H26" i="40"/>
  <c r="I26" i="40"/>
  <c r="H25" i="40"/>
  <c r="I25" i="40"/>
  <c r="H24" i="40"/>
  <c r="I24" i="40"/>
  <c r="H23" i="40"/>
  <c r="I23" i="40"/>
  <c r="H22" i="40"/>
  <c r="I22" i="40"/>
  <c r="H21" i="40"/>
  <c r="I21" i="40"/>
  <c r="H20" i="40"/>
  <c r="I20" i="40"/>
  <c r="H19" i="40"/>
  <c r="I19" i="40"/>
  <c r="H18" i="40"/>
  <c r="I18" i="40"/>
  <c r="H17" i="40"/>
  <c r="I17" i="40"/>
  <c r="H16" i="40"/>
  <c r="I16" i="40"/>
  <c r="H15" i="40"/>
  <c r="I15" i="40"/>
  <c r="H14" i="40"/>
  <c r="I14" i="40"/>
  <c r="H13" i="40"/>
  <c r="I13" i="40"/>
  <c r="M12" i="40"/>
  <c r="H12" i="40"/>
  <c r="I12" i="40"/>
  <c r="H11" i="40"/>
  <c r="I11" i="40"/>
  <c r="H10" i="40"/>
  <c r="I10" i="40"/>
  <c r="H9" i="40"/>
  <c r="I9" i="40"/>
  <c r="H8" i="40"/>
  <c r="I8" i="40"/>
  <c r="AV7" i="40"/>
  <c r="H7" i="40"/>
  <c r="I7" i="40"/>
  <c r="H6" i="40"/>
  <c r="I6" i="40"/>
  <c r="H5" i="40"/>
  <c r="I5" i="40"/>
  <c r="P4" i="40"/>
  <c r="AF39" i="39"/>
  <c r="AH39" i="39"/>
  <c r="AH41" i="39"/>
  <c r="AJ39" i="39"/>
  <c r="AJ41" i="39"/>
  <c r="AL39" i="39"/>
  <c r="AL41" i="39"/>
  <c r="AN39" i="39"/>
  <c r="AP39" i="39"/>
  <c r="AP41" i="39"/>
  <c r="AR39" i="39"/>
  <c r="AR41" i="39"/>
  <c r="AD39" i="39"/>
  <c r="AN41" i="39"/>
  <c r="AF41" i="39"/>
  <c r="AD41" i="39"/>
  <c r="P12" i="40"/>
  <c r="Q12" i="40"/>
  <c r="P14" i="40"/>
  <c r="Q14" i="40"/>
  <c r="P11" i="40"/>
  <c r="Q11" i="40"/>
  <c r="P13" i="40"/>
  <c r="Q13" i="40"/>
  <c r="S6" i="40" a="1"/>
  <c r="S6" i="40"/>
  <c r="V6" i="40" a="1"/>
  <c r="V6" i="40"/>
  <c r="T5" i="40" a="1"/>
  <c r="T5" i="40"/>
  <c r="T6" i="40" a="1"/>
  <c r="T6" i="40"/>
  <c r="R5" i="40" a="1"/>
  <c r="R5" i="40"/>
  <c r="R6" i="40" a="1"/>
  <c r="R6" i="40"/>
  <c r="U5" i="40" a="1"/>
  <c r="U5" i="40"/>
  <c r="U6" i="40" a="1"/>
  <c r="U6" i="40"/>
  <c r="S5" i="40" a="1"/>
  <c r="S5" i="40"/>
  <c r="V5" i="40" a="1"/>
  <c r="V5" i="40"/>
  <c r="V7" i="40"/>
  <c r="I66" i="40"/>
  <c r="M18" i="40"/>
  <c r="M20" i="40"/>
  <c r="AL7" i="40"/>
  <c r="H14" i="39"/>
  <c r="I14" i="39"/>
  <c r="H15" i="39"/>
  <c r="I15" i="39"/>
  <c r="H16" i="39"/>
  <c r="I16" i="39"/>
  <c r="H17" i="39"/>
  <c r="I17" i="39"/>
  <c r="H18" i="39"/>
  <c r="I18" i="39"/>
  <c r="H19" i="39"/>
  <c r="I19" i="39"/>
  <c r="H20" i="39"/>
  <c r="I20" i="39"/>
  <c r="H21" i="39"/>
  <c r="I21" i="39"/>
  <c r="H22" i="39"/>
  <c r="I22" i="39"/>
  <c r="H23" i="39"/>
  <c r="I23" i="39"/>
  <c r="H24" i="39"/>
  <c r="I24" i="39"/>
  <c r="H25" i="39"/>
  <c r="I25" i="39"/>
  <c r="H26" i="39"/>
  <c r="I26" i="39"/>
  <c r="H27" i="39"/>
  <c r="I27" i="39"/>
  <c r="H28" i="39"/>
  <c r="I28" i="39"/>
  <c r="H29" i="39"/>
  <c r="I29" i="39"/>
  <c r="H30" i="39"/>
  <c r="I30" i="39"/>
  <c r="H31" i="39"/>
  <c r="I31" i="39"/>
  <c r="H32" i="39"/>
  <c r="I32" i="39"/>
  <c r="H33" i="39"/>
  <c r="I33" i="39"/>
  <c r="H34" i="39"/>
  <c r="I34" i="39"/>
  <c r="H35" i="39"/>
  <c r="I35" i="39"/>
  <c r="H36" i="39"/>
  <c r="I36" i="39"/>
  <c r="H37" i="39"/>
  <c r="I37" i="39"/>
  <c r="H38" i="39"/>
  <c r="I38" i="39"/>
  <c r="H39" i="39"/>
  <c r="I39" i="39"/>
  <c r="H40" i="39"/>
  <c r="I40" i="39"/>
  <c r="H41" i="39"/>
  <c r="I41" i="39"/>
  <c r="H42" i="39"/>
  <c r="I42" i="39"/>
  <c r="H43" i="39"/>
  <c r="I43" i="39"/>
  <c r="H44" i="39"/>
  <c r="I44" i="39"/>
  <c r="H45" i="39"/>
  <c r="I45" i="39"/>
  <c r="H46" i="39"/>
  <c r="I46" i="39"/>
  <c r="H13" i="39"/>
  <c r="I13" i="39"/>
  <c r="H12" i="39"/>
  <c r="I12" i="39"/>
  <c r="H11" i="39"/>
  <c r="I11" i="39"/>
  <c r="H10" i="39"/>
  <c r="I10" i="39"/>
  <c r="H9" i="39"/>
  <c r="I9" i="39"/>
  <c r="H8" i="39"/>
  <c r="I8" i="39"/>
  <c r="H7" i="39"/>
  <c r="I7" i="39"/>
  <c r="H6" i="39"/>
  <c r="I6" i="39"/>
  <c r="H6" i="38"/>
  <c r="I6" i="38"/>
  <c r="M17" i="39"/>
  <c r="M16" i="39"/>
  <c r="M12" i="39"/>
  <c r="AV7" i="39"/>
  <c r="H5" i="39"/>
  <c r="I5" i="39"/>
  <c r="P4" i="39"/>
  <c r="S5" i="39"/>
  <c r="AR29" i="38"/>
  <c r="AR31" i="38"/>
  <c r="AP29" i="38"/>
  <c r="AP31" i="38"/>
  <c r="AN29" i="38"/>
  <c r="AN31" i="38"/>
  <c r="AL29" i="38"/>
  <c r="AL31" i="38"/>
  <c r="AJ29" i="38"/>
  <c r="AJ31" i="38"/>
  <c r="AH29" i="38"/>
  <c r="AH31" i="38"/>
  <c r="AF29" i="38"/>
  <c r="AF31" i="38"/>
  <c r="AD29" i="38"/>
  <c r="AD31" i="38"/>
  <c r="M19" i="38"/>
  <c r="M17" i="38"/>
  <c r="M16" i="38"/>
  <c r="M12" i="38"/>
  <c r="AV7" i="38"/>
  <c r="AL7" i="38"/>
  <c r="H5" i="38"/>
  <c r="I5" i="38"/>
  <c r="P4" i="38"/>
  <c r="V5" i="38" a="1"/>
  <c r="V5" i="38"/>
  <c r="AR29" i="37"/>
  <c r="AR31" i="37"/>
  <c r="AP29" i="37"/>
  <c r="AP31" i="37"/>
  <c r="AN29" i="37"/>
  <c r="AN31" i="37"/>
  <c r="AL29" i="37"/>
  <c r="AL31" i="37"/>
  <c r="AJ29" i="37"/>
  <c r="AJ31" i="37"/>
  <c r="AH29" i="37"/>
  <c r="AH31" i="37"/>
  <c r="AF29" i="37"/>
  <c r="AF31" i="37"/>
  <c r="AD29" i="37"/>
  <c r="AD31" i="37"/>
  <c r="M19" i="37"/>
  <c r="M17" i="37"/>
  <c r="M16" i="37"/>
  <c r="M12" i="37"/>
  <c r="AV7" i="37"/>
  <c r="AL7" i="37"/>
  <c r="H5" i="37"/>
  <c r="I5" i="37"/>
  <c r="P12" i="37"/>
  <c r="Q12" i="37"/>
  <c r="P4" i="37"/>
  <c r="V5" i="37" a="1"/>
  <c r="V5" i="37"/>
  <c r="P14" i="39"/>
  <c r="Q14" i="39"/>
  <c r="AL7" i="39"/>
  <c r="P12" i="39"/>
  <c r="Q12" i="39"/>
  <c r="P15" i="38"/>
  <c r="Q15" i="38"/>
  <c r="U7" i="40"/>
  <c r="P13" i="39"/>
  <c r="Q13" i="39"/>
  <c r="P11" i="39"/>
  <c r="Q11" i="39"/>
  <c r="S5" i="38" a="1"/>
  <c r="S5" i="38"/>
  <c r="U5" i="38" a="1"/>
  <c r="U5" i="38"/>
  <c r="U6" i="38" a="1"/>
  <c r="U6" i="38"/>
  <c r="U7" i="38"/>
  <c r="U6" i="37" a="1"/>
  <c r="U6" i="37"/>
  <c r="T7" i="40"/>
  <c r="S7" i="40"/>
  <c r="AB7" i="40"/>
  <c r="Q5" i="40"/>
  <c r="R7" i="40"/>
  <c r="AT7" i="40"/>
  <c r="Q6" i="40"/>
  <c r="S6" i="39" a="1"/>
  <c r="S6" i="39"/>
  <c r="V6" i="39" a="1"/>
  <c r="V6" i="39"/>
  <c r="T6" i="39" a="1"/>
  <c r="T6" i="39"/>
  <c r="R6" i="39" a="1"/>
  <c r="R6" i="39"/>
  <c r="U5" i="39" a="1"/>
  <c r="U5" i="39"/>
  <c r="V5" i="39" a="1"/>
  <c r="V5" i="39"/>
  <c r="U6" i="39" a="1"/>
  <c r="U6" i="39"/>
  <c r="T5" i="39" a="1"/>
  <c r="T5" i="39"/>
  <c r="R5" i="39" a="1"/>
  <c r="R5" i="39"/>
  <c r="I47" i="39"/>
  <c r="M18" i="39"/>
  <c r="M20" i="39"/>
  <c r="S6" i="38" a="1"/>
  <c r="S6" i="38"/>
  <c r="S7" i="38"/>
  <c r="S6" i="37" a="1"/>
  <c r="S6" i="37"/>
  <c r="M18" i="38"/>
  <c r="M20" i="38"/>
  <c r="M18" i="37"/>
  <c r="M20" i="37"/>
  <c r="R6" i="38" a="1"/>
  <c r="R6" i="38"/>
  <c r="T6" i="38" a="1"/>
  <c r="T6" i="38"/>
  <c r="V6" i="38" a="1"/>
  <c r="V6" i="38"/>
  <c r="V7" i="38"/>
  <c r="R5" i="38" a="1"/>
  <c r="R5" i="38"/>
  <c r="T5" i="38" a="1"/>
  <c r="T5" i="38"/>
  <c r="S5" i="37" a="1"/>
  <c r="S5" i="37"/>
  <c r="S7" i="37"/>
  <c r="U5" i="37" a="1"/>
  <c r="U5" i="37"/>
  <c r="U7" i="37"/>
  <c r="R6" i="37" a="1"/>
  <c r="R6" i="37"/>
  <c r="T6" i="37" a="1"/>
  <c r="T6" i="37"/>
  <c r="V6" i="37" a="1"/>
  <c r="V6" i="37"/>
  <c r="V7" i="37"/>
  <c r="R5" i="37" a="1"/>
  <c r="R5" i="37"/>
  <c r="T5" i="37" a="1"/>
  <c r="T5" i="37"/>
  <c r="T7" i="39"/>
  <c r="Q8" i="40"/>
  <c r="AF7" i="40"/>
  <c r="Q7" i="40"/>
  <c r="AD7" i="40"/>
  <c r="Q6" i="39"/>
  <c r="S7" i="39"/>
  <c r="V7" i="39"/>
  <c r="T7" i="37"/>
  <c r="AT7" i="39"/>
  <c r="AB7" i="39"/>
  <c r="Q5" i="39"/>
  <c r="R7" i="39"/>
  <c r="U7" i="39"/>
  <c r="AT7" i="38"/>
  <c r="R7" i="38"/>
  <c r="AB7" i="38"/>
  <c r="Q5" i="38"/>
  <c r="T7" i="38"/>
  <c r="Q6" i="38"/>
  <c r="AT7" i="37"/>
  <c r="AB7" i="37"/>
  <c r="Q5" i="37"/>
  <c r="Q6" i="37"/>
  <c r="Q8" i="37"/>
  <c r="AF7" i="37"/>
  <c r="R7" i="37"/>
  <c r="Q7" i="37"/>
  <c r="AD7" i="37"/>
  <c r="AH7" i="37"/>
  <c r="AH7" i="40"/>
  <c r="AJ7" i="40"/>
  <c r="AN7" i="40"/>
  <c r="Q8" i="39"/>
  <c r="AF7" i="39"/>
  <c r="Q7" i="39"/>
  <c r="AD7" i="39"/>
  <c r="Q8" i="38"/>
  <c r="AF7" i="38"/>
  <c r="Q7" i="38"/>
  <c r="AD7" i="38"/>
  <c r="AJ7" i="37"/>
  <c r="AN7" i="37"/>
  <c r="AP7" i="37"/>
  <c r="AH7" i="38"/>
  <c r="AP7" i="38"/>
  <c r="AP7" i="40"/>
  <c r="AR7" i="40"/>
  <c r="AH7" i="39"/>
  <c r="AJ7" i="38"/>
  <c r="AN7" i="38"/>
  <c r="AR7" i="37"/>
  <c r="AR7" i="38"/>
  <c r="AP7" i="39"/>
  <c r="AJ7" i="39"/>
  <c r="AN7" i="39"/>
  <c r="AR7" i="39"/>
  <c r="AR29" i="35"/>
  <c r="AR31" i="35"/>
  <c r="AP29" i="35"/>
  <c r="AP31" i="35"/>
  <c r="AN29" i="35"/>
  <c r="AN31" i="35"/>
  <c r="AL29" i="35"/>
  <c r="AL31" i="35"/>
  <c r="AJ29" i="35"/>
  <c r="AJ31" i="35"/>
  <c r="AH29" i="35"/>
  <c r="AH31" i="35"/>
  <c r="AF29" i="35"/>
  <c r="AF31" i="35"/>
  <c r="AD29" i="35"/>
  <c r="AD31" i="35"/>
  <c r="M19" i="35"/>
  <c r="M17" i="35"/>
  <c r="M16" i="35"/>
  <c r="M12" i="35"/>
  <c r="AV7" i="35"/>
  <c r="H5" i="35"/>
  <c r="I5" i="35"/>
  <c r="P11" i="35"/>
  <c r="Q11" i="35"/>
  <c r="P4" i="35"/>
  <c r="U6" i="35" a="1"/>
  <c r="U6" i="35"/>
  <c r="M18" i="35"/>
  <c r="M20" i="35"/>
  <c r="AL7" i="35"/>
  <c r="T5" i="35" a="1"/>
  <c r="T5" i="35"/>
  <c r="V5" i="35" a="1"/>
  <c r="V5" i="35"/>
  <c r="T6" i="35" a="1"/>
  <c r="T6" i="35"/>
  <c r="V6" i="35" a="1"/>
  <c r="V6" i="35"/>
  <c r="S5" i="35" a="1"/>
  <c r="S5" i="35"/>
  <c r="U5" i="35" a="1"/>
  <c r="U5" i="35"/>
  <c r="U7" i="35"/>
  <c r="R5" i="35" a="1"/>
  <c r="R5" i="35"/>
  <c r="R6" i="35" a="1"/>
  <c r="R6" i="35"/>
  <c r="S6" i="35" a="1"/>
  <c r="S6" i="35"/>
  <c r="M19" i="34"/>
  <c r="M17" i="34"/>
  <c r="M16" i="34"/>
  <c r="AP29" i="34"/>
  <c r="AP31" i="34"/>
  <c r="AN29" i="34"/>
  <c r="AN31" i="34"/>
  <c r="AL29" i="34"/>
  <c r="AL31" i="34"/>
  <c r="AJ29" i="34"/>
  <c r="AJ31" i="34"/>
  <c r="AH29" i="34"/>
  <c r="AH31" i="34"/>
  <c r="AF29" i="34"/>
  <c r="AF31" i="34"/>
  <c r="AD29" i="34"/>
  <c r="AD31" i="34"/>
  <c r="M12" i="34"/>
  <c r="AV7" i="34"/>
  <c r="P4" i="34"/>
  <c r="AY5" i="33"/>
  <c r="AY6" i="33"/>
  <c r="AY7" i="33"/>
  <c r="AY8" i="33"/>
  <c r="AY9" i="33"/>
  <c r="AY10" i="33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AY53" i="33"/>
  <c r="AY54" i="33"/>
  <c r="AY55" i="33"/>
  <c r="AY56" i="33"/>
  <c r="AY57" i="33"/>
  <c r="AY58" i="33"/>
  <c r="AY59" i="33"/>
  <c r="AY60" i="33"/>
  <c r="AY61" i="33"/>
  <c r="AY62" i="33"/>
  <c r="AY63" i="33"/>
  <c r="AY64" i="33"/>
  <c r="AY65" i="33"/>
  <c r="AY66" i="33"/>
  <c r="AY67" i="33"/>
  <c r="AY68" i="33"/>
  <c r="AY69" i="33"/>
  <c r="AY70" i="33"/>
  <c r="AY71" i="33"/>
  <c r="AY72" i="33"/>
  <c r="AY73" i="33"/>
  <c r="AY74" i="33"/>
  <c r="AY75" i="33"/>
  <c r="AY76" i="33"/>
  <c r="AY77" i="33"/>
  <c r="AY78" i="33"/>
  <c r="AY79" i="33"/>
  <c r="AY80" i="33"/>
  <c r="AY81" i="33"/>
  <c r="AY82" i="33"/>
  <c r="AY83" i="33"/>
  <c r="AY84" i="33"/>
  <c r="AY85" i="33"/>
  <c r="AY86" i="33"/>
  <c r="AY87" i="33"/>
  <c r="AY88" i="33"/>
  <c r="AY89" i="33"/>
  <c r="AY90" i="33"/>
  <c r="AY91" i="33"/>
  <c r="AY92" i="33"/>
  <c r="AY93" i="33"/>
  <c r="AY94" i="33"/>
  <c r="AY95" i="33"/>
  <c r="AY96" i="33"/>
  <c r="AY97" i="33"/>
  <c r="AY98" i="33"/>
  <c r="AY99" i="33"/>
  <c r="AY100" i="33"/>
  <c r="AY101" i="33"/>
  <c r="AY102" i="33"/>
  <c r="AY103" i="33"/>
  <c r="AY104" i="33"/>
  <c r="AY105" i="33"/>
  <c r="AY106" i="33"/>
  <c r="AY107" i="33"/>
  <c r="AY108" i="33"/>
  <c r="AY109" i="33"/>
  <c r="AY110" i="33"/>
  <c r="AY111" i="33"/>
  <c r="AY112" i="33"/>
  <c r="AY113" i="33"/>
  <c r="AY114" i="33"/>
  <c r="AY115" i="33"/>
  <c r="AY116" i="33"/>
  <c r="AY117" i="33"/>
  <c r="AY118" i="33"/>
  <c r="AY119" i="33"/>
  <c r="AY120" i="33"/>
  <c r="AY121" i="33"/>
  <c r="AY122" i="33"/>
  <c r="AY123" i="33"/>
  <c r="AY124" i="33"/>
  <c r="AY125" i="33"/>
  <c r="AY126" i="33"/>
  <c r="AY127" i="33"/>
  <c r="AY128" i="33"/>
  <c r="AY129" i="33"/>
  <c r="AY130" i="33"/>
  <c r="AY131" i="33"/>
  <c r="AY132" i="33"/>
  <c r="AY133" i="33"/>
  <c r="AY134" i="33"/>
  <c r="AY135" i="33"/>
  <c r="AY136" i="33"/>
  <c r="AY137" i="33"/>
  <c r="AY138" i="33"/>
  <c r="AY139" i="33"/>
  <c r="AY140" i="33"/>
  <c r="AY141" i="33"/>
  <c r="AY142" i="33"/>
  <c r="AY143" i="33"/>
  <c r="AY144" i="33"/>
  <c r="AY145" i="33"/>
  <c r="AY146" i="33"/>
  <c r="AY147" i="33"/>
  <c r="AY148" i="33"/>
  <c r="AY149" i="33"/>
  <c r="AY150" i="33"/>
  <c r="AY151" i="33"/>
  <c r="AY152" i="33"/>
  <c r="AY153" i="33"/>
  <c r="AY154" i="33"/>
  <c r="AY155" i="33"/>
  <c r="AY156" i="33"/>
  <c r="AY157" i="33"/>
  <c r="AY158" i="33"/>
  <c r="AY159" i="33"/>
  <c r="AY160" i="33"/>
  <c r="AY161" i="33"/>
  <c r="AY162" i="33"/>
  <c r="AY163" i="33"/>
  <c r="AY164" i="33"/>
  <c r="AY165" i="33"/>
  <c r="AY166" i="33"/>
  <c r="AY167" i="33"/>
  <c r="AY168" i="33"/>
  <c r="AY169" i="33"/>
  <c r="AY170" i="33"/>
  <c r="AY171" i="33"/>
  <c r="AY172" i="33"/>
  <c r="AY173" i="33"/>
  <c r="AY174" i="33"/>
  <c r="AY175" i="33"/>
  <c r="AY176" i="33"/>
  <c r="AY177" i="33"/>
  <c r="AY178" i="33"/>
  <c r="AY179" i="33"/>
  <c r="AY180" i="33"/>
  <c r="AY181" i="33"/>
  <c r="AY182" i="33"/>
  <c r="AY183" i="33"/>
  <c r="AY184" i="33"/>
  <c r="AY185" i="33"/>
  <c r="AY186" i="33"/>
  <c r="AY187" i="33"/>
  <c r="AY188" i="33"/>
  <c r="AY189" i="33"/>
  <c r="AY190" i="33"/>
  <c r="AY191" i="33"/>
  <c r="AY192" i="33"/>
  <c r="AY193" i="33"/>
  <c r="AY194" i="33"/>
  <c r="AY195" i="33"/>
  <c r="AY196" i="33"/>
  <c r="AY197" i="33"/>
  <c r="AY198" i="33"/>
  <c r="AY199" i="33"/>
  <c r="AY200" i="33"/>
  <c r="AY201" i="33"/>
  <c r="AY202" i="33"/>
  <c r="AY203" i="33"/>
  <c r="AY204" i="33"/>
  <c r="AY205" i="33"/>
  <c r="AY206" i="33"/>
  <c r="AY207" i="33"/>
  <c r="AY208" i="33"/>
  <c r="AY209" i="33"/>
  <c r="AY210" i="33"/>
  <c r="AY211" i="33"/>
  <c r="AY212" i="33"/>
  <c r="AY213" i="33"/>
  <c r="AY214" i="33"/>
  <c r="AY215" i="33"/>
  <c r="AY216" i="33"/>
  <c r="AY217" i="33"/>
  <c r="AY218" i="33"/>
  <c r="AY219" i="33"/>
  <c r="AY220" i="33"/>
  <c r="AY221" i="33"/>
  <c r="AY222" i="33"/>
  <c r="AY223" i="33"/>
  <c r="AY224" i="33"/>
  <c r="AY225" i="33"/>
  <c r="AY226" i="33"/>
  <c r="AY227" i="33"/>
  <c r="AY228" i="33"/>
  <c r="AY229" i="33"/>
  <c r="AY230" i="33"/>
  <c r="AY231" i="33"/>
  <c r="AY232" i="33"/>
  <c r="AY233" i="33"/>
  <c r="AY234" i="33"/>
  <c r="AY235" i="33"/>
  <c r="AY236" i="33"/>
  <c r="AY237" i="33"/>
  <c r="AY238" i="33"/>
  <c r="AY239" i="33"/>
  <c r="AY240" i="33"/>
  <c r="AY241" i="33"/>
  <c r="AY242" i="33"/>
  <c r="AY243" i="33"/>
  <c r="AY244" i="33"/>
  <c r="AY245" i="33"/>
  <c r="AY246" i="33"/>
  <c r="AY247" i="33"/>
  <c r="AY248" i="33"/>
  <c r="AY249" i="33"/>
  <c r="AY250" i="33"/>
  <c r="AY251" i="33"/>
  <c r="AY252" i="33"/>
  <c r="AY253" i="33"/>
  <c r="AY254" i="33"/>
  <c r="AY255" i="33"/>
  <c r="AY256" i="33"/>
  <c r="AY257" i="33"/>
  <c r="AY258" i="33"/>
  <c r="AY259" i="33"/>
  <c r="AY260" i="33"/>
  <c r="AY261" i="33"/>
  <c r="AY262" i="33"/>
  <c r="AY263" i="33"/>
  <c r="AY264" i="33"/>
  <c r="AY265" i="33"/>
  <c r="AY266" i="33"/>
  <c r="AY267" i="33"/>
  <c r="AY268" i="33"/>
  <c r="AY269" i="33"/>
  <c r="AY270" i="33"/>
  <c r="AY271" i="33"/>
  <c r="AY272" i="33"/>
  <c r="AY273" i="33"/>
  <c r="AY274" i="33"/>
  <c r="AY275" i="33"/>
  <c r="AY276" i="33"/>
  <c r="AY277" i="33"/>
  <c r="AY278" i="33"/>
  <c r="AY279" i="33"/>
  <c r="AY280" i="33"/>
  <c r="AY281" i="33"/>
  <c r="AY282" i="33"/>
  <c r="AY283" i="33"/>
  <c r="AY284" i="33"/>
  <c r="AY285" i="33"/>
  <c r="AY286" i="33"/>
  <c r="AY287" i="33"/>
  <c r="AY288" i="33"/>
  <c r="AY289" i="33"/>
  <c r="AY290" i="33"/>
  <c r="AY291" i="33"/>
  <c r="AY292" i="33"/>
  <c r="AY293" i="33"/>
  <c r="AY294" i="33"/>
  <c r="AY295" i="33"/>
  <c r="AY296" i="33"/>
  <c r="AY297" i="33"/>
  <c r="AY298" i="33"/>
  <c r="AY299" i="33"/>
  <c r="AY300" i="33"/>
  <c r="AY301" i="33"/>
  <c r="AY302" i="33"/>
  <c r="AY303" i="33"/>
  <c r="AY304" i="33"/>
  <c r="AY305" i="33"/>
  <c r="AY306" i="33"/>
  <c r="AY307" i="33"/>
  <c r="AY308" i="33"/>
  <c r="AY309" i="33"/>
  <c r="AY310" i="33"/>
  <c r="AY311" i="33"/>
  <c r="AY312" i="33"/>
  <c r="AY313" i="33"/>
  <c r="AY314" i="33"/>
  <c r="AY315" i="33"/>
  <c r="AY316" i="33"/>
  <c r="AY317" i="33"/>
  <c r="AY318" i="33"/>
  <c r="AY319" i="33"/>
  <c r="AY320" i="33"/>
  <c r="AY321" i="33"/>
  <c r="AY322" i="33"/>
  <c r="AY323" i="33"/>
  <c r="AY324" i="33"/>
  <c r="AY325" i="33"/>
  <c r="AY326" i="33"/>
  <c r="AY327" i="33"/>
  <c r="AY328" i="33"/>
  <c r="AY329" i="33"/>
  <c r="AY330" i="33"/>
  <c r="AY331" i="33"/>
  <c r="AY332" i="33"/>
  <c r="AY333" i="33"/>
  <c r="AY334" i="33"/>
  <c r="AY335" i="33"/>
  <c r="AY336" i="33"/>
  <c r="AY337" i="33"/>
  <c r="AY338" i="33"/>
  <c r="AY339" i="33"/>
  <c r="AY340" i="33"/>
  <c r="AY341" i="33"/>
  <c r="AY342" i="33"/>
  <c r="AY343" i="33"/>
  <c r="AY344" i="33"/>
  <c r="AY345" i="33"/>
  <c r="AY346" i="33"/>
  <c r="AY347" i="33"/>
  <c r="AY348" i="33"/>
  <c r="AY349" i="33"/>
  <c r="AY350" i="33"/>
  <c r="AY351" i="33"/>
  <c r="AY352" i="33"/>
  <c r="AY353" i="33"/>
  <c r="AY354" i="33"/>
  <c r="AY355" i="33"/>
  <c r="AY356" i="33"/>
  <c r="AY357" i="33"/>
  <c r="AY358" i="33"/>
  <c r="AY359" i="33"/>
  <c r="AY360" i="33"/>
  <c r="AY361" i="33"/>
  <c r="AY362" i="33"/>
  <c r="AY363" i="33"/>
  <c r="AY364" i="33"/>
  <c r="AY365" i="33"/>
  <c r="AY366" i="33"/>
  <c r="AY367" i="33"/>
  <c r="AY368" i="33"/>
  <c r="AY369" i="33"/>
  <c r="AY370" i="33"/>
  <c r="AY371" i="33"/>
  <c r="AY372" i="33"/>
  <c r="AY373" i="33"/>
  <c r="AY374" i="33"/>
  <c r="AY375" i="33"/>
  <c r="AY376" i="33"/>
  <c r="AY377" i="33"/>
  <c r="AY378" i="33"/>
  <c r="AY379" i="33"/>
  <c r="AY380" i="33"/>
  <c r="AY381" i="33"/>
  <c r="AY382" i="33"/>
  <c r="AY383" i="33"/>
  <c r="AY384" i="33"/>
  <c r="AY385" i="33"/>
  <c r="AY386" i="33"/>
  <c r="AY387" i="33"/>
  <c r="AY388" i="33"/>
  <c r="AY389" i="33"/>
  <c r="AY390" i="33"/>
  <c r="AY391" i="33"/>
  <c r="AY392" i="33"/>
  <c r="AY393" i="33"/>
  <c r="AY394" i="33"/>
  <c r="AY395" i="33"/>
  <c r="AY396" i="33"/>
  <c r="AY397" i="33"/>
  <c r="AY398" i="33"/>
  <c r="AY399" i="33"/>
  <c r="AY400" i="33"/>
  <c r="AY401" i="33"/>
  <c r="AY402" i="33"/>
  <c r="AY403" i="33"/>
  <c r="AY404" i="33"/>
  <c r="AY405" i="33"/>
  <c r="AY406" i="33"/>
  <c r="AY407" i="33"/>
  <c r="AY408" i="33"/>
  <c r="AY409" i="33"/>
  <c r="AY410" i="33"/>
  <c r="AY411" i="33"/>
  <c r="AY412" i="33"/>
  <c r="AY413" i="33"/>
  <c r="AY414" i="33"/>
  <c r="AY415" i="33"/>
  <c r="AY416" i="33"/>
  <c r="AY417" i="33"/>
  <c r="AY418" i="33"/>
  <c r="AY419" i="33"/>
  <c r="AY420" i="33"/>
  <c r="AY421" i="33"/>
  <c r="AY422" i="33"/>
  <c r="AY423" i="33"/>
  <c r="AY424" i="33"/>
  <c r="AY425" i="33"/>
  <c r="AY426" i="33"/>
  <c r="AY427" i="33"/>
  <c r="AY428" i="33"/>
  <c r="AY429" i="33"/>
  <c r="AY430" i="33"/>
  <c r="AY431" i="33"/>
  <c r="AY432" i="33"/>
  <c r="AY433" i="33"/>
  <c r="AY434" i="33"/>
  <c r="AY435" i="33"/>
  <c r="AY436" i="33"/>
  <c r="AY437" i="33"/>
  <c r="AY438" i="33"/>
  <c r="AY439" i="33"/>
  <c r="AY440" i="33"/>
  <c r="AY441" i="33"/>
  <c r="AY442" i="33"/>
  <c r="AY443" i="33"/>
  <c r="AY444" i="33"/>
  <c r="AY445" i="33"/>
  <c r="AY446" i="33"/>
  <c r="AY447" i="33"/>
  <c r="AY448" i="33"/>
  <c r="AY449" i="33"/>
  <c r="AY450" i="33"/>
  <c r="AY451" i="33"/>
  <c r="AY452" i="33"/>
  <c r="AY453" i="33"/>
  <c r="AY454" i="33"/>
  <c r="AY455" i="33"/>
  <c r="AY456" i="33"/>
  <c r="AY457" i="33"/>
  <c r="AY458" i="33"/>
  <c r="AY459" i="33"/>
  <c r="AY460" i="33"/>
  <c r="AY461" i="33"/>
  <c r="AY462" i="33"/>
  <c r="AY463" i="33"/>
  <c r="AY464" i="33"/>
  <c r="AY465" i="33"/>
  <c r="AY466" i="33"/>
  <c r="AY467" i="33"/>
  <c r="AY468" i="33"/>
  <c r="AY469" i="33"/>
  <c r="AY470" i="33"/>
  <c r="AY471" i="33"/>
  <c r="AY472" i="33"/>
  <c r="AY473" i="33"/>
  <c r="AY474" i="33"/>
  <c r="AY475" i="33"/>
  <c r="AY476" i="33"/>
  <c r="AY477" i="33"/>
  <c r="AY478" i="33"/>
  <c r="AY479" i="33"/>
  <c r="AY480" i="33"/>
  <c r="AY481" i="33"/>
  <c r="AY482" i="33"/>
  <c r="AY483" i="33"/>
  <c r="AY484" i="33"/>
  <c r="AY485" i="33"/>
  <c r="AY486" i="33"/>
  <c r="AY487" i="33"/>
  <c r="AY488" i="33"/>
  <c r="AY489" i="33"/>
  <c r="AY490" i="33"/>
  <c r="AY491" i="33"/>
  <c r="AY492" i="33"/>
  <c r="AY493" i="33"/>
  <c r="AY494" i="33"/>
  <c r="AY495" i="33"/>
  <c r="AY496" i="33"/>
  <c r="AY497" i="33"/>
  <c r="AY498" i="33"/>
  <c r="AY499" i="33"/>
  <c r="AY500" i="33"/>
  <c r="AY501" i="33"/>
  <c r="AY502" i="33"/>
  <c r="AY503" i="33"/>
  <c r="AY504" i="33"/>
  <c r="AY505" i="33"/>
  <c r="AY506" i="33"/>
  <c r="AY507" i="33"/>
  <c r="AY508" i="33"/>
  <c r="AY509" i="33"/>
  <c r="AY510" i="33"/>
  <c r="AY511" i="33"/>
  <c r="AY512" i="33"/>
  <c r="AY513" i="33"/>
  <c r="AY514" i="33"/>
  <c r="AY515" i="33"/>
  <c r="AY516" i="33"/>
  <c r="AY517" i="33"/>
  <c r="AY518" i="33"/>
  <c r="AY519" i="33"/>
  <c r="AY520" i="33"/>
  <c r="AY521" i="33"/>
  <c r="AY522" i="33"/>
  <c r="AY523" i="33"/>
  <c r="AY524" i="33"/>
  <c r="AY525" i="33"/>
  <c r="AY526" i="33"/>
  <c r="AY527" i="33"/>
  <c r="AY528" i="33"/>
  <c r="AY529" i="33"/>
  <c r="AY530" i="33"/>
  <c r="AY531" i="33"/>
  <c r="AY532" i="33"/>
  <c r="AY533" i="33"/>
  <c r="AY534" i="33"/>
  <c r="AY535" i="33"/>
  <c r="AY536" i="33"/>
  <c r="AY537" i="33"/>
  <c r="AY538" i="33"/>
  <c r="AY539" i="33"/>
  <c r="AY540" i="33"/>
  <c r="AY541" i="33"/>
  <c r="AY542" i="33"/>
  <c r="AY543" i="33"/>
  <c r="AY544" i="33"/>
  <c r="AY545" i="33"/>
  <c r="AY546" i="33"/>
  <c r="AY547" i="33"/>
  <c r="AY548" i="33"/>
  <c r="AY549" i="33"/>
  <c r="AY550" i="33"/>
  <c r="AY551" i="33"/>
  <c r="AY552" i="33"/>
  <c r="AY553" i="33"/>
  <c r="AY554" i="33"/>
  <c r="AY555" i="33"/>
  <c r="AY556" i="33"/>
  <c r="AY557" i="33"/>
  <c r="AY558" i="33"/>
  <c r="AY559" i="33"/>
  <c r="AY560" i="33"/>
  <c r="AY561" i="33"/>
  <c r="AY562" i="33"/>
  <c r="AY563" i="33"/>
  <c r="AY564" i="33"/>
  <c r="AY565" i="33"/>
  <c r="AY566" i="33"/>
  <c r="AY567" i="33"/>
  <c r="AY568" i="33"/>
  <c r="AY569" i="33"/>
  <c r="AY570" i="33"/>
  <c r="AY571" i="33"/>
  <c r="AY572" i="33"/>
  <c r="AY573" i="33"/>
  <c r="AY574" i="33"/>
  <c r="AY575" i="33"/>
  <c r="AY576" i="33"/>
  <c r="AY577" i="33"/>
  <c r="AY578" i="33"/>
  <c r="AY579" i="33"/>
  <c r="AY580" i="33"/>
  <c r="AY581" i="33"/>
  <c r="AY582" i="33"/>
  <c r="AY583" i="33"/>
  <c r="AY584" i="33"/>
  <c r="AY585" i="33"/>
  <c r="AY586" i="33"/>
  <c r="AY587" i="33"/>
  <c r="AY588" i="33"/>
  <c r="AY589" i="33"/>
  <c r="AY590" i="33"/>
  <c r="AY591" i="33"/>
  <c r="AY592" i="33"/>
  <c r="AY593" i="33"/>
  <c r="AY594" i="33"/>
  <c r="AY595" i="33"/>
  <c r="AY596" i="33"/>
  <c r="AY597" i="33"/>
  <c r="AY598" i="33"/>
  <c r="AY599" i="33"/>
  <c r="AY600" i="33"/>
  <c r="AY601" i="33"/>
  <c r="AY602" i="33"/>
  <c r="AY603" i="33"/>
  <c r="AY604" i="33"/>
  <c r="AY605" i="33"/>
  <c r="AY606" i="33"/>
  <c r="AY607" i="33"/>
  <c r="AY608" i="33"/>
  <c r="AY609" i="33"/>
  <c r="AY610" i="33"/>
  <c r="AY611" i="33"/>
  <c r="AY612" i="33"/>
  <c r="AY613" i="33"/>
  <c r="AY614" i="33"/>
  <c r="AY615" i="33"/>
  <c r="AY616" i="33"/>
  <c r="AY617" i="33"/>
  <c r="AY618" i="33"/>
  <c r="AY619" i="33"/>
  <c r="AY620" i="33"/>
  <c r="AY621" i="33"/>
  <c r="AY622" i="33"/>
  <c r="AY623" i="33"/>
  <c r="AY624" i="33"/>
  <c r="AY625" i="33"/>
  <c r="AY626" i="33"/>
  <c r="AY627" i="33"/>
  <c r="AY628" i="33"/>
  <c r="AY629" i="33"/>
  <c r="AY630" i="33"/>
  <c r="AY631" i="33"/>
  <c r="AY632" i="33"/>
  <c r="AY633" i="33"/>
  <c r="AY634" i="33"/>
  <c r="AY635" i="33"/>
  <c r="AY636" i="33"/>
  <c r="AY637" i="33"/>
  <c r="AY638" i="33"/>
  <c r="AY639" i="33"/>
  <c r="AY640" i="33"/>
  <c r="AY641" i="33"/>
  <c r="AY642" i="33"/>
  <c r="AY643" i="33"/>
  <c r="AY644" i="33"/>
  <c r="AY645" i="33"/>
  <c r="AY646" i="33"/>
  <c r="AY647" i="33"/>
  <c r="AY648" i="33"/>
  <c r="AY649" i="33"/>
  <c r="AY650" i="33"/>
  <c r="AY651" i="33"/>
  <c r="AY652" i="33"/>
  <c r="AY653" i="33"/>
  <c r="AY654" i="33"/>
  <c r="AY655" i="33"/>
  <c r="AY656" i="33"/>
  <c r="AY657" i="33"/>
  <c r="AY658" i="33"/>
  <c r="AY659" i="33"/>
  <c r="AY660" i="33"/>
  <c r="AY661" i="33"/>
  <c r="AY662" i="33"/>
  <c r="AY663" i="33"/>
  <c r="AY664" i="33"/>
  <c r="AY665" i="33"/>
  <c r="AY666" i="33"/>
  <c r="AY667" i="33"/>
  <c r="AY668" i="33"/>
  <c r="AY669" i="33"/>
  <c r="AY670" i="33"/>
  <c r="AY671" i="33"/>
  <c r="AY672" i="33"/>
  <c r="AY673" i="33"/>
  <c r="AY674" i="33"/>
  <c r="AY675" i="33"/>
  <c r="AY676" i="33"/>
  <c r="AY677" i="33"/>
  <c r="AY678" i="33"/>
  <c r="AY679" i="33"/>
  <c r="AY680" i="33"/>
  <c r="AY681" i="33"/>
  <c r="AY682" i="33"/>
  <c r="AY683" i="33"/>
  <c r="AY684" i="33"/>
  <c r="AY685" i="33"/>
  <c r="AY686" i="33"/>
  <c r="AY687" i="33"/>
  <c r="AY688" i="33"/>
  <c r="AY689" i="33"/>
  <c r="AY690" i="33"/>
  <c r="AY691" i="33"/>
  <c r="AY692" i="33"/>
  <c r="AY693" i="33"/>
  <c r="AY694" i="33"/>
  <c r="AY695" i="33"/>
  <c r="AY696" i="33"/>
  <c r="AY697" i="33"/>
  <c r="AY698" i="33"/>
  <c r="AY699" i="33"/>
  <c r="AY700" i="33"/>
  <c r="AY701" i="33"/>
  <c r="AY702" i="33"/>
  <c r="AY703" i="33"/>
  <c r="AY704" i="33"/>
  <c r="AY705" i="33"/>
  <c r="AY706" i="33"/>
  <c r="AY707" i="33"/>
  <c r="AY708" i="33"/>
  <c r="AY709" i="33"/>
  <c r="AY710" i="33"/>
  <c r="AY711" i="33"/>
  <c r="AY712" i="33"/>
  <c r="AY713" i="33"/>
  <c r="AY714" i="33"/>
  <c r="AY715" i="33"/>
  <c r="AY716" i="33"/>
  <c r="AY717" i="33"/>
  <c r="AY718" i="33"/>
  <c r="AY719" i="33"/>
  <c r="AY720" i="33"/>
  <c r="AY721" i="33"/>
  <c r="AY722" i="33"/>
  <c r="AY723" i="33"/>
  <c r="AY724" i="33"/>
  <c r="AY725" i="33"/>
  <c r="AY726" i="33"/>
  <c r="AY727" i="33"/>
  <c r="AY728" i="33"/>
  <c r="AY729" i="33"/>
  <c r="AY730" i="33"/>
  <c r="AY731" i="33"/>
  <c r="AY732" i="33"/>
  <c r="AY733" i="33"/>
  <c r="AY734" i="33"/>
  <c r="AY735" i="33"/>
  <c r="AY736" i="33"/>
  <c r="AY737" i="33"/>
  <c r="AY738" i="33"/>
  <c r="AY739" i="33"/>
  <c r="AY740" i="33"/>
  <c r="AY741" i="33"/>
  <c r="AY742" i="33"/>
  <c r="AY743" i="33"/>
  <c r="AY744" i="33"/>
  <c r="AY745" i="33"/>
  <c r="AY746" i="33"/>
  <c r="AY747" i="33"/>
  <c r="AY748" i="33"/>
  <c r="AY749" i="33"/>
  <c r="AY750" i="33"/>
  <c r="AY751" i="33"/>
  <c r="AY752" i="33"/>
  <c r="AY753" i="33"/>
  <c r="AY754" i="33"/>
  <c r="AY755" i="33"/>
  <c r="AY756" i="33"/>
  <c r="AY757" i="33"/>
  <c r="AY758" i="33"/>
  <c r="AY759" i="33"/>
  <c r="AY760" i="33"/>
  <c r="AY761" i="33"/>
  <c r="AY762" i="33"/>
  <c r="AY763" i="33"/>
  <c r="AY764" i="33"/>
  <c r="AY765" i="33"/>
  <c r="AY766" i="33"/>
  <c r="AY767" i="33"/>
  <c r="AY768" i="33"/>
  <c r="AY769" i="33"/>
  <c r="AY770" i="33"/>
  <c r="AY771" i="33"/>
  <c r="AY772" i="33"/>
  <c r="AY773" i="33"/>
  <c r="AY4" i="33"/>
  <c r="AX4" i="33"/>
  <c r="AX5" i="33"/>
  <c r="AX6" i="33"/>
  <c r="AX7" i="33"/>
  <c r="AX8" i="33"/>
  <c r="AX9" i="33"/>
  <c r="AX10" i="33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X52" i="33"/>
  <c r="AX53" i="33"/>
  <c r="AX54" i="33"/>
  <c r="AX55" i="33"/>
  <c r="AX56" i="33"/>
  <c r="AX57" i="33"/>
  <c r="AX58" i="33"/>
  <c r="AX59" i="33"/>
  <c r="AX60" i="33"/>
  <c r="AX61" i="33"/>
  <c r="AX62" i="33"/>
  <c r="AX63" i="33"/>
  <c r="AX64" i="33"/>
  <c r="AX65" i="33"/>
  <c r="AX66" i="33"/>
  <c r="AX67" i="33"/>
  <c r="AX68" i="33"/>
  <c r="AX69" i="33"/>
  <c r="AX70" i="33"/>
  <c r="AX71" i="33"/>
  <c r="AX72" i="33"/>
  <c r="AX73" i="33"/>
  <c r="AX74" i="33"/>
  <c r="AX75" i="33"/>
  <c r="AX76" i="33"/>
  <c r="AX77" i="33"/>
  <c r="AX78" i="33"/>
  <c r="AX79" i="33"/>
  <c r="AX80" i="33"/>
  <c r="AX81" i="33"/>
  <c r="AX82" i="33"/>
  <c r="AX83" i="33"/>
  <c r="AX84" i="33"/>
  <c r="AX85" i="33"/>
  <c r="AX86" i="33"/>
  <c r="AX87" i="33"/>
  <c r="AX88" i="33"/>
  <c r="AX89" i="33"/>
  <c r="AX90" i="33"/>
  <c r="AX91" i="33"/>
  <c r="AX92" i="33"/>
  <c r="AX93" i="33"/>
  <c r="AX94" i="33"/>
  <c r="AX95" i="33"/>
  <c r="AX96" i="33"/>
  <c r="AX97" i="33"/>
  <c r="AX98" i="33"/>
  <c r="AX99" i="33"/>
  <c r="AX100" i="33"/>
  <c r="AX101" i="33"/>
  <c r="AX102" i="33"/>
  <c r="AX103" i="33"/>
  <c r="AX104" i="33"/>
  <c r="AX105" i="33"/>
  <c r="AX106" i="33"/>
  <c r="AX107" i="33"/>
  <c r="AX108" i="33"/>
  <c r="AX109" i="33"/>
  <c r="AX110" i="33"/>
  <c r="AX111" i="33"/>
  <c r="AX112" i="33"/>
  <c r="AX113" i="33"/>
  <c r="AX114" i="33"/>
  <c r="AX115" i="33"/>
  <c r="AX116" i="33"/>
  <c r="AX117" i="33"/>
  <c r="AX118" i="33"/>
  <c r="AX119" i="33"/>
  <c r="AX120" i="33"/>
  <c r="AX121" i="33"/>
  <c r="AX122" i="33"/>
  <c r="AX123" i="33"/>
  <c r="AX124" i="33"/>
  <c r="AX125" i="33"/>
  <c r="AX126" i="33"/>
  <c r="AX127" i="33"/>
  <c r="AX128" i="33"/>
  <c r="AX129" i="33"/>
  <c r="AX130" i="33"/>
  <c r="AX131" i="33"/>
  <c r="AX132" i="33"/>
  <c r="AX133" i="33"/>
  <c r="AX134" i="33"/>
  <c r="AX135" i="33"/>
  <c r="AX136" i="33"/>
  <c r="AX137" i="33"/>
  <c r="AX138" i="33"/>
  <c r="AX139" i="33"/>
  <c r="AX140" i="33"/>
  <c r="AX141" i="33"/>
  <c r="AX142" i="33"/>
  <c r="AX143" i="33"/>
  <c r="AX144" i="33"/>
  <c r="AX145" i="33"/>
  <c r="AX146" i="33"/>
  <c r="AX147" i="33"/>
  <c r="AX148" i="33"/>
  <c r="AX149" i="33"/>
  <c r="AX150" i="33"/>
  <c r="AX151" i="33"/>
  <c r="AX152" i="33"/>
  <c r="AX153" i="33"/>
  <c r="AX154" i="33"/>
  <c r="AX155" i="33"/>
  <c r="AX156" i="33"/>
  <c r="AX157" i="33"/>
  <c r="AX158" i="33"/>
  <c r="AX159" i="33"/>
  <c r="AX160" i="33"/>
  <c r="AX161" i="33"/>
  <c r="AX162" i="33"/>
  <c r="AX163" i="33"/>
  <c r="AX164" i="33"/>
  <c r="AX165" i="33"/>
  <c r="AX166" i="33"/>
  <c r="AX167" i="33"/>
  <c r="AX168" i="33"/>
  <c r="AX169" i="33"/>
  <c r="AX170" i="33"/>
  <c r="AX171" i="33"/>
  <c r="AX172" i="33"/>
  <c r="AX173" i="33"/>
  <c r="AX174" i="33"/>
  <c r="AX175" i="33"/>
  <c r="AX176" i="33"/>
  <c r="AX177" i="33"/>
  <c r="AX178" i="33"/>
  <c r="AX179" i="33"/>
  <c r="AX180" i="33"/>
  <c r="AX181" i="33"/>
  <c r="AX182" i="33"/>
  <c r="AX183" i="33"/>
  <c r="AX184" i="33"/>
  <c r="AX185" i="33"/>
  <c r="AX186" i="33"/>
  <c r="AX187" i="33"/>
  <c r="AX188" i="33"/>
  <c r="AX189" i="33"/>
  <c r="AX190" i="33"/>
  <c r="AX191" i="33"/>
  <c r="AX192" i="33"/>
  <c r="AX193" i="33"/>
  <c r="AX194" i="33"/>
  <c r="AX195" i="33"/>
  <c r="AX196" i="33"/>
  <c r="AX197" i="33"/>
  <c r="AX198" i="33"/>
  <c r="AX199" i="33"/>
  <c r="AX200" i="33"/>
  <c r="AX201" i="33"/>
  <c r="AX202" i="33"/>
  <c r="AX203" i="33"/>
  <c r="AX204" i="33"/>
  <c r="AX205" i="33"/>
  <c r="AX206" i="33"/>
  <c r="AX207" i="33"/>
  <c r="AX208" i="33"/>
  <c r="AX209" i="33"/>
  <c r="AX210" i="33"/>
  <c r="AX211" i="33"/>
  <c r="AX212" i="33"/>
  <c r="AX213" i="33"/>
  <c r="AX214" i="33"/>
  <c r="AX215" i="33"/>
  <c r="AX216" i="33"/>
  <c r="AX217" i="33"/>
  <c r="AX218" i="33"/>
  <c r="AX219" i="33"/>
  <c r="AX220" i="33"/>
  <c r="AX221" i="33"/>
  <c r="AX222" i="33"/>
  <c r="AX223" i="33"/>
  <c r="AX224" i="33"/>
  <c r="AX225" i="33"/>
  <c r="AX226" i="33"/>
  <c r="AX227" i="33"/>
  <c r="AX228" i="33"/>
  <c r="AX229" i="33"/>
  <c r="AX230" i="33"/>
  <c r="AX231" i="33"/>
  <c r="AX232" i="33"/>
  <c r="AX233" i="33"/>
  <c r="AX234" i="33"/>
  <c r="AX235" i="33"/>
  <c r="AX236" i="33"/>
  <c r="AX237" i="33"/>
  <c r="AX238" i="33"/>
  <c r="AX239" i="33"/>
  <c r="AX240" i="33"/>
  <c r="AX241" i="33"/>
  <c r="AX242" i="33"/>
  <c r="AX243" i="33"/>
  <c r="AX244" i="33"/>
  <c r="AX245" i="33"/>
  <c r="AX246" i="33"/>
  <c r="AX247" i="33"/>
  <c r="AX248" i="33"/>
  <c r="AX249" i="33"/>
  <c r="AX250" i="33"/>
  <c r="AX251" i="33"/>
  <c r="AX252" i="33"/>
  <c r="AX253" i="33"/>
  <c r="AX254" i="33"/>
  <c r="AX255" i="33"/>
  <c r="AX256" i="33"/>
  <c r="AX257" i="33"/>
  <c r="AX258" i="33"/>
  <c r="AX259" i="33"/>
  <c r="AX260" i="33"/>
  <c r="AX261" i="33"/>
  <c r="AX262" i="33"/>
  <c r="AX263" i="33"/>
  <c r="AX264" i="33"/>
  <c r="AX265" i="33"/>
  <c r="AX266" i="33"/>
  <c r="AX267" i="33"/>
  <c r="AX268" i="33"/>
  <c r="AX269" i="33"/>
  <c r="AX270" i="33"/>
  <c r="AX271" i="33"/>
  <c r="AX272" i="33"/>
  <c r="AX273" i="33"/>
  <c r="AX274" i="33"/>
  <c r="AX275" i="33"/>
  <c r="AX276" i="33"/>
  <c r="AX277" i="33"/>
  <c r="AX278" i="33"/>
  <c r="AX279" i="33"/>
  <c r="AX280" i="33"/>
  <c r="AX281" i="33"/>
  <c r="AX282" i="33"/>
  <c r="AX283" i="33"/>
  <c r="AX284" i="33"/>
  <c r="AX285" i="33"/>
  <c r="AX286" i="33"/>
  <c r="AX287" i="33"/>
  <c r="AX288" i="33"/>
  <c r="AX289" i="33"/>
  <c r="AX290" i="33"/>
  <c r="AX291" i="33"/>
  <c r="AX292" i="33"/>
  <c r="AX293" i="33"/>
  <c r="AX294" i="33"/>
  <c r="AX295" i="33"/>
  <c r="AX296" i="33"/>
  <c r="AX297" i="33"/>
  <c r="AX298" i="33"/>
  <c r="AX299" i="33"/>
  <c r="AX300" i="33"/>
  <c r="AX301" i="33"/>
  <c r="AX302" i="33"/>
  <c r="AX303" i="33"/>
  <c r="AX304" i="33"/>
  <c r="AX305" i="33"/>
  <c r="AX306" i="33"/>
  <c r="AX307" i="33"/>
  <c r="AX308" i="33"/>
  <c r="AX309" i="33"/>
  <c r="AX310" i="33"/>
  <c r="AX311" i="33"/>
  <c r="AX312" i="33"/>
  <c r="AX313" i="33"/>
  <c r="AX314" i="33"/>
  <c r="AX315" i="33"/>
  <c r="AX316" i="33"/>
  <c r="AX317" i="33"/>
  <c r="AX318" i="33"/>
  <c r="AX319" i="33"/>
  <c r="AX320" i="33"/>
  <c r="AX321" i="33"/>
  <c r="AX322" i="33"/>
  <c r="AX323" i="33"/>
  <c r="AX324" i="33"/>
  <c r="AX325" i="33"/>
  <c r="AX326" i="33"/>
  <c r="AX327" i="33"/>
  <c r="AX328" i="33"/>
  <c r="AX329" i="33"/>
  <c r="AX330" i="33"/>
  <c r="AX331" i="33"/>
  <c r="AX332" i="33"/>
  <c r="AX333" i="33"/>
  <c r="AX334" i="33"/>
  <c r="AX335" i="33"/>
  <c r="AX336" i="33"/>
  <c r="AX337" i="33"/>
  <c r="AX338" i="33"/>
  <c r="AX339" i="33"/>
  <c r="AX340" i="33"/>
  <c r="AX341" i="33"/>
  <c r="AX342" i="33"/>
  <c r="AX343" i="33"/>
  <c r="AX344" i="33"/>
  <c r="AX345" i="33"/>
  <c r="AX346" i="33"/>
  <c r="AX347" i="33"/>
  <c r="AX348" i="33"/>
  <c r="AX349" i="33"/>
  <c r="AX350" i="33"/>
  <c r="AX351" i="33"/>
  <c r="AX352" i="33"/>
  <c r="AX353" i="33"/>
  <c r="AX354" i="33"/>
  <c r="AX355" i="33"/>
  <c r="AX356" i="33"/>
  <c r="AX357" i="33"/>
  <c r="AX358" i="33"/>
  <c r="AX359" i="33"/>
  <c r="AX360" i="33"/>
  <c r="AX361" i="33"/>
  <c r="AX362" i="33"/>
  <c r="AX363" i="33"/>
  <c r="AX364" i="33"/>
  <c r="AX365" i="33"/>
  <c r="AX366" i="33"/>
  <c r="AX367" i="33"/>
  <c r="AX368" i="33"/>
  <c r="AX369" i="33"/>
  <c r="AX370" i="33"/>
  <c r="AX371" i="33"/>
  <c r="AX372" i="33"/>
  <c r="AX373" i="33"/>
  <c r="AX374" i="33"/>
  <c r="AX375" i="33"/>
  <c r="AX376" i="33"/>
  <c r="AX377" i="33"/>
  <c r="AX378" i="33"/>
  <c r="AX379" i="33"/>
  <c r="AX380" i="33"/>
  <c r="AX381" i="33"/>
  <c r="AX382" i="33"/>
  <c r="AX383" i="33"/>
  <c r="AX384" i="33"/>
  <c r="AX385" i="33"/>
  <c r="AX386" i="33"/>
  <c r="AX387" i="33"/>
  <c r="AX388" i="33"/>
  <c r="AX389" i="33"/>
  <c r="AX390" i="33"/>
  <c r="AX391" i="33"/>
  <c r="AX392" i="33"/>
  <c r="AX393" i="33"/>
  <c r="AX394" i="33"/>
  <c r="AX395" i="33"/>
  <c r="AX396" i="33"/>
  <c r="AX397" i="33"/>
  <c r="AX398" i="33"/>
  <c r="AX399" i="33"/>
  <c r="AX400" i="33"/>
  <c r="AX401" i="33"/>
  <c r="AX402" i="33"/>
  <c r="AX403" i="33"/>
  <c r="AX404" i="33"/>
  <c r="AX405" i="33"/>
  <c r="AX406" i="33"/>
  <c r="AX407" i="33"/>
  <c r="AX408" i="33"/>
  <c r="AX409" i="33"/>
  <c r="AX410" i="33"/>
  <c r="AX411" i="33"/>
  <c r="AX412" i="33"/>
  <c r="AX413" i="33"/>
  <c r="AX414" i="33"/>
  <c r="AX415" i="33"/>
  <c r="AX416" i="33"/>
  <c r="AX417" i="33"/>
  <c r="AX418" i="33"/>
  <c r="AX419" i="33"/>
  <c r="AX420" i="33"/>
  <c r="AX421" i="33"/>
  <c r="AX422" i="33"/>
  <c r="AX423" i="33"/>
  <c r="AX424" i="33"/>
  <c r="AX425" i="33"/>
  <c r="AX426" i="33"/>
  <c r="AX427" i="33"/>
  <c r="AX428" i="33"/>
  <c r="AX429" i="33"/>
  <c r="AX430" i="33"/>
  <c r="AX431" i="33"/>
  <c r="AX432" i="33"/>
  <c r="AX433" i="33"/>
  <c r="AX434" i="33"/>
  <c r="AX435" i="33"/>
  <c r="AX436" i="33"/>
  <c r="AX437" i="33"/>
  <c r="AX438" i="33"/>
  <c r="AX439" i="33"/>
  <c r="AX440" i="33"/>
  <c r="AX441" i="33"/>
  <c r="AX442" i="33"/>
  <c r="AX443" i="33"/>
  <c r="AX444" i="33"/>
  <c r="AX445" i="33"/>
  <c r="AX446" i="33"/>
  <c r="AX447" i="33"/>
  <c r="AX448" i="33"/>
  <c r="AX449" i="33"/>
  <c r="AX450" i="33"/>
  <c r="AX451" i="33"/>
  <c r="AX452" i="33"/>
  <c r="AX453" i="33"/>
  <c r="AX454" i="33"/>
  <c r="AX455" i="33"/>
  <c r="AX456" i="33"/>
  <c r="AX457" i="33"/>
  <c r="AX458" i="33"/>
  <c r="AX459" i="33"/>
  <c r="AX460" i="33"/>
  <c r="AX461" i="33"/>
  <c r="AX462" i="33"/>
  <c r="AX463" i="33"/>
  <c r="AX464" i="33"/>
  <c r="AX465" i="33"/>
  <c r="AX466" i="33"/>
  <c r="AX467" i="33"/>
  <c r="AX468" i="33"/>
  <c r="AX469" i="33"/>
  <c r="AX470" i="33"/>
  <c r="AX471" i="33"/>
  <c r="AX472" i="33"/>
  <c r="AX473" i="33"/>
  <c r="AX474" i="33"/>
  <c r="AX475" i="33"/>
  <c r="AX476" i="33"/>
  <c r="AX477" i="33"/>
  <c r="AX478" i="33"/>
  <c r="AX479" i="33"/>
  <c r="AX480" i="33"/>
  <c r="AX481" i="33"/>
  <c r="AX482" i="33"/>
  <c r="AX483" i="33"/>
  <c r="AX484" i="33"/>
  <c r="AX485" i="33"/>
  <c r="AX486" i="33"/>
  <c r="AX487" i="33"/>
  <c r="AX488" i="33"/>
  <c r="AX489" i="33"/>
  <c r="AX490" i="33"/>
  <c r="AX491" i="33"/>
  <c r="AX492" i="33"/>
  <c r="AX493" i="33"/>
  <c r="AX494" i="33"/>
  <c r="AX495" i="33"/>
  <c r="AX496" i="33"/>
  <c r="AX497" i="33"/>
  <c r="AX498" i="33"/>
  <c r="AX499" i="33"/>
  <c r="AX500" i="33"/>
  <c r="AX501" i="33"/>
  <c r="AX502" i="33"/>
  <c r="AX503" i="33"/>
  <c r="AX504" i="33"/>
  <c r="AX505" i="33"/>
  <c r="AX506" i="33"/>
  <c r="AX507" i="33"/>
  <c r="AX508" i="33"/>
  <c r="AX509" i="33"/>
  <c r="AX510" i="33"/>
  <c r="AX511" i="33"/>
  <c r="AX512" i="33"/>
  <c r="AX513" i="33"/>
  <c r="AX514" i="33"/>
  <c r="AX515" i="33"/>
  <c r="AX516" i="33"/>
  <c r="AX517" i="33"/>
  <c r="AX518" i="33"/>
  <c r="AX519" i="33"/>
  <c r="AX520" i="33"/>
  <c r="AX521" i="33"/>
  <c r="AX522" i="33"/>
  <c r="AX523" i="33"/>
  <c r="AX524" i="33"/>
  <c r="AX525" i="33"/>
  <c r="AX526" i="33"/>
  <c r="AX527" i="33"/>
  <c r="AX528" i="33"/>
  <c r="AX529" i="33"/>
  <c r="AX530" i="33"/>
  <c r="AX531" i="33"/>
  <c r="AX532" i="33"/>
  <c r="AX533" i="33"/>
  <c r="AX534" i="33"/>
  <c r="AX535" i="33"/>
  <c r="AX536" i="33"/>
  <c r="AX537" i="33"/>
  <c r="AX538" i="33"/>
  <c r="AX539" i="33"/>
  <c r="AX540" i="33"/>
  <c r="AX541" i="33"/>
  <c r="AX542" i="33"/>
  <c r="AX543" i="33"/>
  <c r="AX544" i="33"/>
  <c r="AX545" i="33"/>
  <c r="AX546" i="33"/>
  <c r="AX547" i="33"/>
  <c r="AX548" i="33"/>
  <c r="AX549" i="33"/>
  <c r="AX550" i="33"/>
  <c r="AX551" i="33"/>
  <c r="AX552" i="33"/>
  <c r="AX553" i="33"/>
  <c r="AX554" i="33"/>
  <c r="AX555" i="33"/>
  <c r="AX556" i="33"/>
  <c r="AX557" i="33"/>
  <c r="AX558" i="33"/>
  <c r="AX559" i="33"/>
  <c r="AX560" i="33"/>
  <c r="AX561" i="33"/>
  <c r="AX562" i="33"/>
  <c r="AX563" i="33"/>
  <c r="AX564" i="33"/>
  <c r="AX565" i="33"/>
  <c r="AX566" i="33"/>
  <c r="AX567" i="33"/>
  <c r="AX568" i="33"/>
  <c r="AX569" i="33"/>
  <c r="AX570" i="33"/>
  <c r="AX571" i="33"/>
  <c r="AX572" i="33"/>
  <c r="AX573" i="33"/>
  <c r="AX574" i="33"/>
  <c r="AX575" i="33"/>
  <c r="AX576" i="33"/>
  <c r="AX577" i="33"/>
  <c r="AX578" i="33"/>
  <c r="AX579" i="33"/>
  <c r="AX580" i="33"/>
  <c r="AX581" i="33"/>
  <c r="AX582" i="33"/>
  <c r="AX583" i="33"/>
  <c r="AX584" i="33"/>
  <c r="AX585" i="33"/>
  <c r="AX586" i="33"/>
  <c r="AX587" i="33"/>
  <c r="AX588" i="33"/>
  <c r="AX589" i="33"/>
  <c r="AX590" i="33"/>
  <c r="AX591" i="33"/>
  <c r="AX592" i="33"/>
  <c r="AX593" i="33"/>
  <c r="AX594" i="33"/>
  <c r="AX595" i="33"/>
  <c r="AX596" i="33"/>
  <c r="AX597" i="33"/>
  <c r="AX598" i="33"/>
  <c r="AX599" i="33"/>
  <c r="AX600" i="33"/>
  <c r="AX601" i="33"/>
  <c r="AX602" i="33"/>
  <c r="AX603" i="33"/>
  <c r="AX604" i="33"/>
  <c r="AX605" i="33"/>
  <c r="AX606" i="33"/>
  <c r="AX607" i="33"/>
  <c r="AX608" i="33"/>
  <c r="AX609" i="33"/>
  <c r="AX610" i="33"/>
  <c r="AX611" i="33"/>
  <c r="AX612" i="33"/>
  <c r="AX613" i="33"/>
  <c r="AX614" i="33"/>
  <c r="AX615" i="33"/>
  <c r="AX616" i="33"/>
  <c r="AX617" i="33"/>
  <c r="AX618" i="33"/>
  <c r="AX619" i="33"/>
  <c r="AX620" i="33"/>
  <c r="AX621" i="33"/>
  <c r="AX622" i="33"/>
  <c r="AX623" i="33"/>
  <c r="AX624" i="33"/>
  <c r="AX625" i="33"/>
  <c r="AX626" i="33"/>
  <c r="AX627" i="33"/>
  <c r="AX628" i="33"/>
  <c r="AX629" i="33"/>
  <c r="AX630" i="33"/>
  <c r="AX631" i="33"/>
  <c r="AX632" i="33"/>
  <c r="AX633" i="33"/>
  <c r="AX634" i="33"/>
  <c r="AX635" i="33"/>
  <c r="AX636" i="33"/>
  <c r="AX637" i="33"/>
  <c r="AX638" i="33"/>
  <c r="AX639" i="33"/>
  <c r="AX640" i="33"/>
  <c r="AX641" i="33"/>
  <c r="AX642" i="33"/>
  <c r="AX643" i="33"/>
  <c r="AX644" i="33"/>
  <c r="AX645" i="33"/>
  <c r="AX646" i="33"/>
  <c r="AX647" i="33"/>
  <c r="AX648" i="33"/>
  <c r="AX649" i="33"/>
  <c r="AX650" i="33"/>
  <c r="AX651" i="33"/>
  <c r="AX652" i="33"/>
  <c r="AX653" i="33"/>
  <c r="AX654" i="33"/>
  <c r="AX655" i="33"/>
  <c r="AX656" i="33"/>
  <c r="AX657" i="33"/>
  <c r="AX658" i="33"/>
  <c r="AX659" i="33"/>
  <c r="AX660" i="33"/>
  <c r="AX661" i="33"/>
  <c r="AX662" i="33"/>
  <c r="AX663" i="33"/>
  <c r="AX664" i="33"/>
  <c r="AX665" i="33"/>
  <c r="AX666" i="33"/>
  <c r="AX667" i="33"/>
  <c r="AX668" i="33"/>
  <c r="AX669" i="33"/>
  <c r="AX670" i="33"/>
  <c r="AX671" i="33"/>
  <c r="AX672" i="33"/>
  <c r="AX673" i="33"/>
  <c r="AX674" i="33"/>
  <c r="AX675" i="33"/>
  <c r="AX676" i="33"/>
  <c r="AX677" i="33"/>
  <c r="AX678" i="33"/>
  <c r="AX679" i="33"/>
  <c r="AX680" i="33"/>
  <c r="AX681" i="33"/>
  <c r="AX682" i="33"/>
  <c r="AX683" i="33"/>
  <c r="AX684" i="33"/>
  <c r="AX685" i="33"/>
  <c r="AX686" i="33"/>
  <c r="AX687" i="33"/>
  <c r="AX688" i="33"/>
  <c r="AX689" i="33"/>
  <c r="AX690" i="33"/>
  <c r="AX691" i="33"/>
  <c r="AX692" i="33"/>
  <c r="AX693" i="33"/>
  <c r="AX694" i="33"/>
  <c r="AX695" i="33"/>
  <c r="AX696" i="33"/>
  <c r="AX697" i="33"/>
  <c r="AX698" i="33"/>
  <c r="AX699" i="33"/>
  <c r="AX700" i="33"/>
  <c r="AX701" i="33"/>
  <c r="AX702" i="33"/>
  <c r="AX703" i="33"/>
  <c r="AX704" i="33"/>
  <c r="AX705" i="33"/>
  <c r="AX706" i="33"/>
  <c r="AX707" i="33"/>
  <c r="AX708" i="33"/>
  <c r="AX709" i="33"/>
  <c r="AX710" i="33"/>
  <c r="AX711" i="33"/>
  <c r="AX712" i="33"/>
  <c r="AX713" i="33"/>
  <c r="AX714" i="33"/>
  <c r="AX715" i="33"/>
  <c r="AX716" i="33"/>
  <c r="AX717" i="33"/>
  <c r="AX718" i="33"/>
  <c r="AX719" i="33"/>
  <c r="AX720" i="33"/>
  <c r="AX721" i="33"/>
  <c r="AX722" i="33"/>
  <c r="AX723" i="33"/>
  <c r="AX724" i="33"/>
  <c r="AX725" i="33"/>
  <c r="AX726" i="33"/>
  <c r="AX727" i="33"/>
  <c r="AX728" i="33"/>
  <c r="AX729" i="33"/>
  <c r="AX730" i="33"/>
  <c r="AX731" i="33"/>
  <c r="AX732" i="33"/>
  <c r="AX733" i="33"/>
  <c r="AX734" i="33"/>
  <c r="AX735" i="33"/>
  <c r="AX736" i="33"/>
  <c r="AX737" i="33"/>
  <c r="AX738" i="33"/>
  <c r="AX739" i="33"/>
  <c r="AX740" i="33"/>
  <c r="AX741" i="33"/>
  <c r="AX742" i="33"/>
  <c r="AX743" i="33"/>
  <c r="AX744" i="33"/>
  <c r="AX745" i="33"/>
  <c r="AX746" i="33"/>
  <c r="AX747" i="33"/>
  <c r="AX748" i="33"/>
  <c r="AX749" i="33"/>
  <c r="AX750" i="33"/>
  <c r="AX751" i="33"/>
  <c r="AX752" i="33"/>
  <c r="AX753" i="33"/>
  <c r="AX754" i="33"/>
  <c r="AX755" i="33"/>
  <c r="AX756" i="33"/>
  <c r="AX757" i="33"/>
  <c r="AX758" i="33"/>
  <c r="AX759" i="33"/>
  <c r="AX760" i="33"/>
  <c r="AX761" i="33"/>
  <c r="AX762" i="33"/>
  <c r="AX763" i="33"/>
  <c r="AX764" i="33"/>
  <c r="AX765" i="33"/>
  <c r="AX766" i="33"/>
  <c r="AX767" i="33"/>
  <c r="AX768" i="33"/>
  <c r="AX769" i="33"/>
  <c r="AX770" i="33"/>
  <c r="AX771" i="33"/>
  <c r="AX772" i="33"/>
  <c r="AX773" i="33"/>
  <c r="AL7" i="34"/>
  <c r="M18" i="34"/>
  <c r="P14" i="34"/>
  <c r="Q14" i="34"/>
  <c r="P12" i="34"/>
  <c r="Q12" i="34"/>
  <c r="P11" i="34"/>
  <c r="Q11" i="34"/>
  <c r="V7" i="35"/>
  <c r="AB7" i="35"/>
  <c r="Q5" i="35"/>
  <c r="AT7" i="35"/>
  <c r="R7" i="35"/>
  <c r="S7" i="35"/>
  <c r="T7" i="35"/>
  <c r="Q6" i="35"/>
  <c r="U6" i="34" a="1"/>
  <c r="U6" i="34"/>
  <c r="S5" i="34" a="1"/>
  <c r="S5" i="34"/>
  <c r="V5" i="34" a="1"/>
  <c r="V5" i="34"/>
  <c r="R5" i="34" a="1"/>
  <c r="R5" i="34"/>
  <c r="T6" i="34" a="1"/>
  <c r="T6" i="34"/>
  <c r="U5" i="34" a="1"/>
  <c r="U5" i="34"/>
  <c r="V6" i="34" a="1"/>
  <c r="V6" i="34"/>
  <c r="T5" i="34" a="1"/>
  <c r="T5" i="34"/>
  <c r="S6" i="34" a="1"/>
  <c r="S6" i="34"/>
  <c r="R6" i="34" a="1"/>
  <c r="R6" i="34"/>
  <c r="AR29" i="34"/>
  <c r="AR31" i="34"/>
  <c r="M20" i="34"/>
  <c r="Q7" i="35"/>
  <c r="AD7" i="35"/>
  <c r="Q8" i="35"/>
  <c r="AF7" i="35"/>
  <c r="AH7" i="35"/>
  <c r="AB7" i="34"/>
  <c r="T7" i="34"/>
  <c r="U7" i="34"/>
  <c r="R7" i="34"/>
  <c r="S7" i="34"/>
  <c r="V7" i="34"/>
  <c r="AT7" i="34"/>
  <c r="Q5" i="34"/>
  <c r="Q6" i="34"/>
  <c r="AJ7" i="35"/>
  <c r="AN7" i="35"/>
  <c r="AP7" i="35"/>
  <c r="Q8" i="34"/>
  <c r="AF7" i="34"/>
  <c r="Q7" i="34"/>
  <c r="AD7" i="34"/>
  <c r="AR7" i="35"/>
  <c r="AH7" i="34"/>
  <c r="AP7" i="34"/>
  <c r="AJ7" i="34"/>
  <c r="AN7" i="34"/>
  <c r="AR7" i="34"/>
  <c r="AA120" i="33"/>
  <c r="AA121" i="33"/>
  <c r="AA122" i="33"/>
  <c r="AA123" i="33"/>
  <c r="AA124" i="33"/>
  <c r="AA125" i="33"/>
  <c r="AA126" i="33"/>
  <c r="AA127" i="33"/>
  <c r="AA128" i="33"/>
  <c r="AA129" i="33"/>
  <c r="AA130" i="33"/>
  <c r="AA131" i="33"/>
  <c r="AA132" i="33"/>
  <c r="AA133" i="33"/>
  <c r="AA134" i="33"/>
  <c r="AA135" i="33"/>
  <c r="AA136" i="33"/>
  <c r="AA137" i="33"/>
  <c r="AA138" i="33"/>
  <c r="AA139" i="33"/>
  <c r="AA140" i="33"/>
  <c r="AA141" i="33"/>
  <c r="AA142" i="33"/>
  <c r="AA143" i="33"/>
  <c r="AA144" i="33"/>
  <c r="AA145" i="33"/>
  <c r="AA146" i="33"/>
  <c r="AA147" i="33"/>
  <c r="AA148" i="33"/>
  <c r="AA149" i="33"/>
  <c r="AA150" i="33"/>
  <c r="AA151" i="33"/>
  <c r="AA152" i="33"/>
  <c r="AA153" i="33"/>
  <c r="AA154" i="33"/>
  <c r="AA155" i="33"/>
  <c r="AA156" i="33"/>
  <c r="AA157" i="33"/>
  <c r="AA158" i="33"/>
  <c r="AA159" i="33"/>
  <c r="AA160" i="33"/>
  <c r="AA161" i="33"/>
  <c r="AA162" i="33"/>
  <c r="AA163" i="33"/>
  <c r="AA164" i="33"/>
  <c r="AA165" i="33"/>
  <c r="AA166" i="33"/>
  <c r="AA167" i="33"/>
  <c r="AA168" i="33"/>
  <c r="AA169" i="33"/>
  <c r="AA170" i="33"/>
  <c r="AA171" i="33"/>
  <c r="AA172" i="33"/>
  <c r="AA173" i="33"/>
  <c r="AA174" i="33"/>
  <c r="AA175" i="33"/>
  <c r="AA176" i="33"/>
  <c r="AA177" i="33"/>
  <c r="AA178" i="33"/>
  <c r="AA179" i="33"/>
  <c r="AA180" i="33"/>
  <c r="AA181" i="33"/>
  <c r="AA182" i="33"/>
  <c r="AA183" i="33"/>
  <c r="AA184" i="33"/>
  <c r="AA185" i="33"/>
  <c r="AA186" i="33"/>
  <c r="AA187" i="33"/>
  <c r="AA188" i="33"/>
  <c r="AA189" i="33"/>
  <c r="AA190" i="33"/>
  <c r="AA191" i="33"/>
  <c r="AA192" i="33"/>
  <c r="AA193" i="33"/>
  <c r="AA194" i="33"/>
  <c r="AA195" i="33"/>
  <c r="AA196" i="33"/>
  <c r="AA197" i="33"/>
  <c r="AA198" i="33"/>
  <c r="AA199" i="33"/>
  <c r="AA200" i="33"/>
  <c r="AA201" i="33"/>
  <c r="AA202" i="33"/>
  <c r="AA203" i="33"/>
  <c r="AA204" i="33"/>
  <c r="AA205" i="33"/>
  <c r="AA206" i="33"/>
  <c r="AA207" i="33"/>
  <c r="AA208" i="33"/>
  <c r="AA209" i="33"/>
  <c r="AA210" i="33"/>
  <c r="AA211" i="33"/>
  <c r="AA212" i="33"/>
  <c r="AA213" i="33"/>
  <c r="AA214" i="33"/>
  <c r="AA215" i="33"/>
  <c r="AA216" i="33"/>
  <c r="AA217" i="33"/>
  <c r="AA218" i="33"/>
  <c r="AA219" i="33"/>
  <c r="AA220" i="33"/>
  <c r="AA221" i="33"/>
  <c r="AA222" i="33"/>
  <c r="AA223" i="33"/>
  <c r="AA224" i="33"/>
  <c r="AA225" i="33"/>
  <c r="AA226" i="33"/>
  <c r="AA227" i="33"/>
  <c r="AA228" i="33"/>
  <c r="AA229" i="33"/>
  <c r="AA230" i="33"/>
  <c r="AA231" i="33"/>
  <c r="AA232" i="33"/>
  <c r="AA233" i="33"/>
  <c r="AA234" i="33"/>
  <c r="AA235" i="33"/>
  <c r="AA236" i="33"/>
  <c r="AA237" i="33"/>
  <c r="AA238" i="33"/>
  <c r="AA239" i="33"/>
  <c r="AA240" i="33"/>
  <c r="AA241" i="33"/>
  <c r="AA242" i="33"/>
  <c r="AA243" i="33"/>
  <c r="AA244" i="33"/>
  <c r="AA245" i="33"/>
  <c r="AA246" i="33"/>
  <c r="AA247" i="33"/>
  <c r="AA248" i="33"/>
  <c r="AA249" i="33"/>
  <c r="AA250" i="33"/>
  <c r="AA251" i="33"/>
  <c r="AA252" i="33"/>
  <c r="AA253" i="33"/>
  <c r="AA254" i="33"/>
  <c r="AA255" i="33"/>
  <c r="AA256" i="33"/>
  <c r="AA257" i="33"/>
  <c r="AA258" i="33"/>
  <c r="AA259" i="33"/>
  <c r="AA260" i="33"/>
  <c r="AA261" i="33"/>
  <c r="AA262" i="33"/>
  <c r="AA263" i="33"/>
  <c r="AA264" i="33"/>
  <c r="AA265" i="33"/>
  <c r="AA266" i="33"/>
  <c r="AA267" i="33"/>
  <c r="AA268" i="33"/>
  <c r="AA269" i="33"/>
  <c r="AA270" i="33"/>
  <c r="AA271" i="33"/>
  <c r="AA272" i="33"/>
  <c r="AA273" i="33"/>
  <c r="AA274" i="33"/>
  <c r="AA275" i="33"/>
  <c r="AA276" i="33"/>
  <c r="AA277" i="33"/>
  <c r="AA278" i="33"/>
  <c r="AA279" i="33"/>
  <c r="AA280" i="33"/>
  <c r="AA281" i="33"/>
  <c r="AA282" i="33"/>
  <c r="AA283" i="33"/>
  <c r="AA284" i="33"/>
  <c r="AA285" i="33"/>
  <c r="AA286" i="33"/>
  <c r="AA287" i="33"/>
  <c r="AA288" i="33"/>
  <c r="AA289" i="33"/>
  <c r="AA290" i="33"/>
  <c r="AA291" i="33"/>
  <c r="AA292" i="33"/>
  <c r="AA293" i="33"/>
  <c r="AA294" i="33"/>
  <c r="AA295" i="33"/>
  <c r="AA296" i="33"/>
  <c r="AA297" i="33"/>
  <c r="AA298" i="33"/>
  <c r="AA299" i="33"/>
  <c r="AA300" i="33"/>
  <c r="AA301" i="33"/>
  <c r="AA302" i="33"/>
  <c r="AA303" i="33"/>
  <c r="AA304" i="33"/>
  <c r="AA305" i="33"/>
  <c r="AA306" i="33"/>
  <c r="AA307" i="33"/>
  <c r="AA308" i="33"/>
  <c r="AA309" i="33"/>
  <c r="AA310" i="33"/>
  <c r="AA311" i="33"/>
  <c r="AA312" i="33"/>
  <c r="AA313" i="33"/>
  <c r="AA314" i="33"/>
  <c r="AA315" i="33"/>
  <c r="AA316" i="33"/>
  <c r="AA317" i="33"/>
  <c r="AA318" i="33"/>
  <c r="AA319" i="33"/>
  <c r="AA320" i="33"/>
  <c r="AA321" i="33"/>
  <c r="AA322" i="33"/>
  <c r="AA323" i="33"/>
  <c r="AA324" i="33"/>
  <c r="AA325" i="33"/>
  <c r="AA326" i="33"/>
  <c r="AA327" i="33"/>
  <c r="AA328" i="33"/>
  <c r="AA329" i="33"/>
  <c r="AA330" i="33"/>
  <c r="AA331" i="33"/>
  <c r="AA332" i="33"/>
  <c r="AA333" i="33"/>
  <c r="AA334" i="33"/>
  <c r="AA335" i="33"/>
  <c r="AA336" i="33"/>
  <c r="AA337" i="33"/>
  <c r="AA338" i="33"/>
  <c r="AA339" i="33"/>
  <c r="AA340" i="33"/>
  <c r="AA341" i="33"/>
  <c r="AA342" i="33"/>
  <c r="AA343" i="33"/>
  <c r="AA344" i="33"/>
  <c r="AA345" i="33"/>
  <c r="AA346" i="33"/>
  <c r="AA347" i="33"/>
  <c r="AA348" i="33"/>
  <c r="AA349" i="33"/>
  <c r="AA350" i="33"/>
  <c r="AA351" i="33"/>
  <c r="AA352" i="33"/>
  <c r="AA353" i="33"/>
  <c r="AA354" i="33"/>
  <c r="AA355" i="33"/>
  <c r="AA356" i="33"/>
  <c r="AA357" i="33"/>
  <c r="AA358" i="33"/>
  <c r="AA359" i="33"/>
  <c r="AA360" i="33"/>
  <c r="AA361" i="33"/>
  <c r="AA362" i="33"/>
  <c r="AA363" i="33"/>
  <c r="AA364" i="33"/>
  <c r="AA365" i="33"/>
  <c r="AA366" i="33"/>
  <c r="AA367" i="33"/>
  <c r="AA368" i="33"/>
  <c r="AA369" i="33"/>
  <c r="AA370" i="33"/>
  <c r="AA371" i="33"/>
  <c r="AA372" i="33"/>
  <c r="AA373" i="33"/>
  <c r="AA374" i="33"/>
  <c r="AA375" i="33"/>
  <c r="AA376" i="33"/>
  <c r="AA377" i="33"/>
  <c r="AA378" i="33"/>
  <c r="AA379" i="33"/>
  <c r="AA380" i="33"/>
  <c r="AA381" i="33"/>
  <c r="AA382" i="33"/>
  <c r="AA383" i="33"/>
  <c r="AA384" i="33"/>
  <c r="AA385" i="33"/>
  <c r="AA386" i="33"/>
  <c r="AA387" i="33"/>
  <c r="AA388" i="33"/>
  <c r="AA389" i="33"/>
  <c r="AA390" i="33"/>
  <c r="AA391" i="33"/>
  <c r="AA392" i="33"/>
  <c r="AA393" i="33"/>
  <c r="AA394" i="33"/>
  <c r="AA395" i="33"/>
  <c r="AA396" i="33"/>
  <c r="AA397" i="33"/>
  <c r="AA398" i="33"/>
  <c r="AA399" i="33"/>
  <c r="AA400" i="33"/>
  <c r="AA401" i="33"/>
  <c r="AA402" i="33"/>
  <c r="AA403" i="33"/>
  <c r="AA404" i="33"/>
  <c r="AA405" i="33"/>
  <c r="AA406" i="33"/>
  <c r="AA407" i="33"/>
  <c r="AA408" i="33"/>
  <c r="AA409" i="33"/>
  <c r="AA410" i="33"/>
  <c r="AA411" i="33"/>
  <c r="AA412" i="33"/>
  <c r="AA413" i="33"/>
  <c r="AA414" i="33"/>
  <c r="AA415" i="33"/>
  <c r="AA416" i="33"/>
  <c r="AA417" i="33"/>
  <c r="AA418" i="33"/>
  <c r="AA419" i="33"/>
  <c r="AA420" i="33"/>
  <c r="AA421" i="33"/>
  <c r="AA422" i="33"/>
  <c r="AA423" i="33"/>
  <c r="AA424" i="33"/>
  <c r="AA425" i="33"/>
  <c r="AA426" i="33"/>
  <c r="AA427" i="33"/>
  <c r="AA428" i="33"/>
  <c r="AA429" i="33"/>
  <c r="AA430" i="33"/>
  <c r="AA431" i="33"/>
  <c r="AA432" i="33"/>
  <c r="AA433" i="33"/>
  <c r="AA434" i="33"/>
  <c r="AA435" i="33"/>
  <c r="AA436" i="33"/>
  <c r="AA437" i="33"/>
  <c r="AA438" i="33"/>
  <c r="AA439" i="33"/>
  <c r="AA440" i="33"/>
  <c r="AA441" i="33"/>
  <c r="AA442" i="33"/>
  <c r="AA443" i="33"/>
  <c r="AA444" i="33"/>
  <c r="AA445" i="33"/>
  <c r="AA446" i="33"/>
  <c r="AA447" i="33"/>
  <c r="AA448" i="33"/>
  <c r="AA449" i="33"/>
  <c r="AA450" i="33"/>
  <c r="AA451" i="33"/>
  <c r="AA452" i="33"/>
  <c r="AA453" i="33"/>
  <c r="AA454" i="33"/>
  <c r="AA455" i="33"/>
  <c r="AA456" i="33"/>
  <c r="AA457" i="33"/>
  <c r="AA458" i="33"/>
  <c r="AA459" i="33"/>
  <c r="AA460" i="33"/>
  <c r="AA461" i="33"/>
  <c r="AA462" i="33"/>
  <c r="AA463" i="33"/>
  <c r="AA464" i="33"/>
  <c r="AA465" i="33"/>
  <c r="AA466" i="33"/>
  <c r="AA467" i="33"/>
  <c r="AA468" i="33"/>
  <c r="AA469" i="33"/>
  <c r="AA470" i="33"/>
  <c r="AA471" i="33"/>
  <c r="AA472" i="33"/>
  <c r="AA473" i="33"/>
  <c r="AA474" i="33"/>
  <c r="AA475" i="33"/>
  <c r="AA476" i="33"/>
  <c r="AA477" i="33"/>
  <c r="AA478" i="33"/>
  <c r="AA479" i="33"/>
  <c r="AA480" i="33"/>
  <c r="AA481" i="33"/>
  <c r="AA482" i="33"/>
  <c r="AA483" i="33"/>
  <c r="AA484" i="33"/>
  <c r="AA485" i="33"/>
  <c r="AA486" i="33"/>
  <c r="AA487" i="33"/>
  <c r="AA488" i="33"/>
  <c r="AA489" i="33"/>
  <c r="AA490" i="33"/>
  <c r="AA491" i="33"/>
  <c r="AA492" i="33"/>
  <c r="AA493" i="33"/>
  <c r="AA494" i="33"/>
  <c r="AA495" i="33"/>
  <c r="AA496" i="33"/>
  <c r="AA497" i="33"/>
  <c r="AA498" i="33"/>
  <c r="AA499" i="33"/>
  <c r="AA500" i="33"/>
  <c r="AA501" i="33"/>
  <c r="AA502" i="33"/>
  <c r="AA503" i="33"/>
  <c r="AA504" i="33"/>
  <c r="AA505" i="33"/>
  <c r="AA506" i="33"/>
  <c r="AA507" i="33"/>
  <c r="AA508" i="33"/>
  <c r="AA509" i="33"/>
  <c r="AA510" i="33"/>
  <c r="AA511" i="33"/>
  <c r="AA512" i="33"/>
  <c r="AA513" i="33"/>
  <c r="AA514" i="33"/>
  <c r="AA515" i="33"/>
  <c r="AA516" i="33"/>
  <c r="AA517" i="33"/>
  <c r="AA518" i="33"/>
  <c r="AA519" i="33"/>
  <c r="AA520" i="33"/>
  <c r="AA521" i="33"/>
  <c r="AA522" i="33"/>
  <c r="AA523" i="33"/>
  <c r="AA524" i="33"/>
  <c r="AA525" i="33"/>
  <c r="AA526" i="33"/>
  <c r="AA527" i="33"/>
  <c r="AA528" i="33"/>
  <c r="AA529" i="33"/>
  <c r="AA530" i="33"/>
  <c r="AA531" i="33"/>
  <c r="AA532" i="33"/>
  <c r="AA533" i="33"/>
  <c r="AA534" i="33"/>
  <c r="AA535" i="33"/>
  <c r="AA536" i="33"/>
  <c r="AA537" i="33"/>
  <c r="AA538" i="33"/>
  <c r="AA539" i="33"/>
  <c r="AA540" i="33"/>
  <c r="AA541" i="33"/>
  <c r="AA542" i="33"/>
  <c r="AA543" i="33"/>
  <c r="AA544" i="33"/>
  <c r="AA545" i="33"/>
  <c r="AA546" i="33"/>
  <c r="AA547" i="33"/>
  <c r="AA548" i="33"/>
  <c r="AA549" i="33"/>
  <c r="AA550" i="33"/>
  <c r="AA551" i="33"/>
  <c r="AA552" i="33"/>
  <c r="AA553" i="33"/>
  <c r="AA554" i="33"/>
  <c r="AA555" i="33"/>
  <c r="AA556" i="33"/>
  <c r="AA557" i="33"/>
  <c r="AA558" i="33"/>
  <c r="AA559" i="33"/>
  <c r="AA560" i="33"/>
  <c r="AA561" i="33"/>
  <c r="AA562" i="33"/>
  <c r="AA563" i="33"/>
  <c r="AA564" i="33"/>
  <c r="AA565" i="33"/>
  <c r="AA566" i="33"/>
  <c r="AA567" i="33"/>
  <c r="AA568" i="33"/>
  <c r="AA569" i="33"/>
  <c r="AA570" i="33"/>
  <c r="AA571" i="33"/>
  <c r="AA572" i="33"/>
  <c r="AA573" i="33"/>
  <c r="AA574" i="33"/>
  <c r="AA575" i="33"/>
  <c r="AA576" i="33"/>
  <c r="AA577" i="33"/>
  <c r="AA578" i="33"/>
  <c r="AA579" i="33"/>
  <c r="AA580" i="33"/>
  <c r="AA581" i="33"/>
  <c r="AA582" i="33"/>
  <c r="AA583" i="33"/>
  <c r="AA584" i="33"/>
  <c r="AA585" i="33"/>
  <c r="AA586" i="33"/>
  <c r="AA587" i="33"/>
  <c r="AA588" i="33"/>
  <c r="AA589" i="33"/>
  <c r="AA590" i="33"/>
  <c r="AA591" i="33"/>
  <c r="AA592" i="33"/>
  <c r="AA593" i="33"/>
  <c r="AA594" i="33"/>
  <c r="AA595" i="33"/>
  <c r="AA596" i="33"/>
  <c r="AA597" i="33"/>
  <c r="AA598" i="33"/>
  <c r="AA599" i="33"/>
  <c r="AA600" i="33"/>
  <c r="AA601" i="33"/>
  <c r="AA602" i="33"/>
  <c r="AA603" i="33"/>
  <c r="AA604" i="33"/>
  <c r="AA605" i="33"/>
  <c r="AA606" i="33"/>
  <c r="AA607" i="33"/>
  <c r="AA608" i="33"/>
  <c r="AA609" i="33"/>
  <c r="AA610" i="33"/>
  <c r="AA611" i="33"/>
  <c r="AA612" i="33"/>
  <c r="AA613" i="33"/>
  <c r="AA614" i="33"/>
  <c r="AA615" i="33"/>
  <c r="AA616" i="33"/>
  <c r="AA617" i="33"/>
  <c r="AA618" i="33"/>
  <c r="AA619" i="33"/>
  <c r="AA620" i="33"/>
  <c r="AA621" i="33"/>
  <c r="AA622" i="33"/>
  <c r="AA623" i="33"/>
  <c r="AA624" i="33"/>
  <c r="AA625" i="33"/>
  <c r="AA626" i="33"/>
  <c r="AA627" i="33"/>
  <c r="AA628" i="33"/>
  <c r="AA629" i="33"/>
  <c r="AA630" i="33"/>
  <c r="AA631" i="33"/>
  <c r="AA632" i="33"/>
  <c r="AA633" i="33"/>
  <c r="AA634" i="33"/>
  <c r="AA635" i="33"/>
  <c r="AA636" i="33"/>
  <c r="AA637" i="33"/>
  <c r="AA638" i="33"/>
  <c r="AA639" i="33"/>
  <c r="AA640" i="33"/>
  <c r="AA641" i="33"/>
  <c r="AA642" i="33"/>
  <c r="AA643" i="33"/>
  <c r="AA644" i="33"/>
  <c r="AA645" i="33"/>
  <c r="AA646" i="33"/>
  <c r="AA647" i="33"/>
  <c r="AA648" i="33"/>
  <c r="AA649" i="33"/>
  <c r="AA650" i="33"/>
  <c r="AA651" i="33"/>
  <c r="AA652" i="33"/>
  <c r="AA653" i="33"/>
  <c r="AA654" i="33"/>
  <c r="AA655" i="33"/>
  <c r="AA656" i="33"/>
  <c r="AA657" i="33"/>
  <c r="AA658" i="33"/>
  <c r="AA659" i="33"/>
  <c r="AA660" i="33"/>
  <c r="AA661" i="33"/>
  <c r="AA662" i="33"/>
  <c r="AA663" i="33"/>
  <c r="AA664" i="33"/>
  <c r="AA665" i="33"/>
  <c r="AA666" i="33"/>
  <c r="AA667" i="33"/>
  <c r="AA668" i="33"/>
  <c r="AA669" i="33"/>
  <c r="AA670" i="33"/>
  <c r="AA671" i="33"/>
  <c r="AA672" i="33"/>
  <c r="AA673" i="33"/>
  <c r="AA674" i="33"/>
  <c r="AA675" i="33"/>
  <c r="AA676" i="33"/>
  <c r="AA677" i="33"/>
  <c r="AA678" i="33"/>
  <c r="AA679" i="33"/>
  <c r="AA680" i="33"/>
  <c r="AA681" i="33"/>
  <c r="AA682" i="33"/>
  <c r="AA683" i="33"/>
  <c r="AA684" i="33"/>
  <c r="AA685" i="33"/>
  <c r="AA686" i="33"/>
  <c r="AA687" i="33"/>
  <c r="AA688" i="33"/>
  <c r="AA689" i="33"/>
  <c r="AA690" i="33"/>
  <c r="AA691" i="33"/>
  <c r="AA692" i="33"/>
  <c r="AA693" i="33"/>
  <c r="AA694" i="33"/>
  <c r="AA695" i="33"/>
  <c r="AA696" i="33"/>
  <c r="AA697" i="33"/>
  <c r="AA698" i="33"/>
  <c r="AA699" i="33"/>
  <c r="AA700" i="33"/>
  <c r="AA701" i="33"/>
  <c r="AA702" i="33"/>
  <c r="AA703" i="33"/>
  <c r="AA704" i="33"/>
  <c r="AA705" i="33"/>
  <c r="AA706" i="33"/>
  <c r="AA707" i="33"/>
  <c r="AA708" i="33"/>
  <c r="AA709" i="33"/>
  <c r="AA710" i="33"/>
  <c r="AA711" i="33"/>
  <c r="AA712" i="33"/>
  <c r="AA713" i="33"/>
  <c r="AA714" i="33"/>
  <c r="AA715" i="33"/>
  <c r="AA716" i="33"/>
  <c r="AA717" i="33"/>
  <c r="AA718" i="33"/>
  <c r="AA719" i="33"/>
  <c r="AA720" i="33"/>
  <c r="AA721" i="33"/>
  <c r="AA722" i="33"/>
  <c r="AA723" i="33"/>
  <c r="AA724" i="33"/>
  <c r="AA725" i="33"/>
  <c r="AA726" i="33"/>
  <c r="AA727" i="33"/>
  <c r="AA728" i="33"/>
  <c r="AA729" i="33"/>
  <c r="AA730" i="33"/>
  <c r="AA731" i="33"/>
  <c r="AA732" i="33"/>
  <c r="AA733" i="33"/>
  <c r="AA734" i="33"/>
  <c r="AA735" i="33"/>
  <c r="AA736" i="33"/>
  <c r="AA737" i="33"/>
  <c r="AA738" i="33"/>
  <c r="AA739" i="33"/>
  <c r="AA740" i="33"/>
  <c r="AA741" i="33"/>
  <c r="AA742" i="33"/>
  <c r="AA743" i="33"/>
  <c r="AA744" i="33"/>
  <c r="AA745" i="33"/>
  <c r="AA746" i="33"/>
  <c r="AA747" i="33"/>
  <c r="AA748" i="33"/>
  <c r="AA749" i="33"/>
  <c r="AA750" i="33"/>
  <c r="AA751" i="33"/>
  <c r="AA752" i="33"/>
  <c r="AA753" i="33"/>
  <c r="AA754" i="33"/>
  <c r="AA755" i="33"/>
  <c r="AA756" i="33"/>
  <c r="AA757" i="33"/>
  <c r="AA758" i="33"/>
  <c r="AA759" i="33"/>
  <c r="AA760" i="33"/>
  <c r="AA761" i="33"/>
  <c r="AA762" i="33"/>
  <c r="AA763" i="33"/>
  <c r="AA764" i="33"/>
  <c r="AA765" i="33"/>
  <c r="AA766" i="33"/>
  <c r="AA767" i="33"/>
  <c r="AA768" i="33"/>
  <c r="AA769" i="33"/>
  <c r="AA770" i="33"/>
  <c r="AA771" i="33"/>
  <c r="AA772" i="33"/>
  <c r="AA773" i="33"/>
  <c r="Y120" i="33"/>
  <c r="Y121" i="33"/>
  <c r="Y122" i="33"/>
  <c r="Y123" i="33"/>
  <c r="Y124" i="33"/>
  <c r="Y125" i="33"/>
  <c r="Y126" i="33"/>
  <c r="Y127" i="33"/>
  <c r="Y128" i="33"/>
  <c r="Y129" i="33"/>
  <c r="Y130" i="33"/>
  <c r="Y131" i="33"/>
  <c r="Y132" i="33"/>
  <c r="Y133" i="33"/>
  <c r="Y134" i="33"/>
  <c r="Y135" i="33"/>
  <c r="Y136" i="33"/>
  <c r="Y137" i="33"/>
  <c r="Y138" i="33"/>
  <c r="Y139" i="33"/>
  <c r="Y140" i="33"/>
  <c r="Y141" i="33"/>
  <c r="Y142" i="33"/>
  <c r="Y143" i="33"/>
  <c r="Y144" i="33"/>
  <c r="Y145" i="33"/>
  <c r="Y146" i="33"/>
  <c r="Y147" i="33"/>
  <c r="Y148" i="33"/>
  <c r="Y149" i="33"/>
  <c r="Y150" i="33"/>
  <c r="Y151" i="33"/>
  <c r="Y152" i="33"/>
  <c r="Y153" i="33"/>
  <c r="Y154" i="33"/>
  <c r="Y155" i="33"/>
  <c r="Y156" i="33"/>
  <c r="Y157" i="33"/>
  <c r="Y158" i="33"/>
  <c r="Y159" i="33"/>
  <c r="Y160" i="33"/>
  <c r="Y161" i="33"/>
  <c r="Y162" i="33"/>
  <c r="Y163" i="33"/>
  <c r="Y164" i="33"/>
  <c r="Y165" i="33"/>
  <c r="Y166" i="33"/>
  <c r="Y167" i="33"/>
  <c r="Y168" i="33"/>
  <c r="Y169" i="33"/>
  <c r="Y170" i="33"/>
  <c r="Y171" i="33"/>
  <c r="Y172" i="33"/>
  <c r="Y173" i="33"/>
  <c r="Y174" i="33"/>
  <c r="Y175" i="33"/>
  <c r="Y176" i="33"/>
  <c r="Y177" i="33"/>
  <c r="Y178" i="33"/>
  <c r="Y179" i="33"/>
  <c r="Y180" i="33"/>
  <c r="Y181" i="33"/>
  <c r="Y182" i="33"/>
  <c r="Y183" i="33"/>
  <c r="Y184" i="33"/>
  <c r="Y185" i="33"/>
  <c r="Y186" i="33"/>
  <c r="Y187" i="33"/>
  <c r="Y188" i="33"/>
  <c r="Y189" i="33"/>
  <c r="Y190" i="33"/>
  <c r="Y191" i="33"/>
  <c r="Y192" i="33"/>
  <c r="Y193" i="33"/>
  <c r="Y194" i="33"/>
  <c r="Y195" i="33"/>
  <c r="Y196" i="33"/>
  <c r="Y197" i="33"/>
  <c r="Y198" i="33"/>
  <c r="Y199" i="33"/>
  <c r="Y200" i="33"/>
  <c r="Y201" i="33"/>
  <c r="Y202" i="33"/>
  <c r="Y203" i="33"/>
  <c r="Y204" i="33"/>
  <c r="Y205" i="33"/>
  <c r="Y206" i="33"/>
  <c r="Y207" i="33"/>
  <c r="Y208" i="33"/>
  <c r="Y209" i="33"/>
  <c r="Y210" i="33"/>
  <c r="Y211" i="33"/>
  <c r="Y212" i="33"/>
  <c r="Y213" i="33"/>
  <c r="Y214" i="33"/>
  <c r="Y215" i="33"/>
  <c r="Y216" i="33"/>
  <c r="Y217" i="33"/>
  <c r="Y218" i="33"/>
  <c r="Y219" i="33"/>
  <c r="Y220" i="33"/>
  <c r="Y221" i="33"/>
  <c r="Y222" i="33"/>
  <c r="Y223" i="33"/>
  <c r="Y224" i="33"/>
  <c r="Y225" i="33"/>
  <c r="Y226" i="33"/>
  <c r="Y227" i="33"/>
  <c r="Y228" i="33"/>
  <c r="Y229" i="33"/>
  <c r="Y230" i="33"/>
  <c r="Y231" i="33"/>
  <c r="Y232" i="33"/>
  <c r="Y233" i="33"/>
  <c r="Y234" i="33"/>
  <c r="Y235" i="33"/>
  <c r="Y236" i="33"/>
  <c r="Y237" i="33"/>
  <c r="Y238" i="33"/>
  <c r="Y239" i="33"/>
  <c r="Y240" i="33"/>
  <c r="Y241" i="33"/>
  <c r="Y242" i="33"/>
  <c r="Y243" i="33"/>
  <c r="Y244" i="33"/>
  <c r="Y245" i="33"/>
  <c r="Y246" i="33"/>
  <c r="Y247" i="33"/>
  <c r="Y248" i="33"/>
  <c r="Y249" i="33"/>
  <c r="Y250" i="33"/>
  <c r="Y251" i="33"/>
  <c r="Y252" i="33"/>
  <c r="Y253" i="33"/>
  <c r="Y254" i="33"/>
  <c r="Y255" i="33"/>
  <c r="Y256" i="33"/>
  <c r="Y257" i="33"/>
  <c r="Y258" i="33"/>
  <c r="Y259" i="33"/>
  <c r="Y260" i="33"/>
  <c r="Y261" i="33"/>
  <c r="Y262" i="33"/>
  <c r="Y263" i="33"/>
  <c r="Y264" i="33"/>
  <c r="Y265" i="33"/>
  <c r="Y266" i="33"/>
  <c r="Y267" i="33"/>
  <c r="Y268" i="33"/>
  <c r="Y269" i="33"/>
  <c r="Y270" i="33"/>
  <c r="Y271" i="33"/>
  <c r="Y272" i="33"/>
  <c r="Y273" i="33"/>
  <c r="Y274" i="33"/>
  <c r="Y275" i="33"/>
  <c r="Y276" i="33"/>
  <c r="Y277" i="33"/>
  <c r="Y278" i="33"/>
  <c r="Y279" i="33"/>
  <c r="Y280" i="33"/>
  <c r="Y281" i="33"/>
  <c r="Y282" i="33"/>
  <c r="Y283" i="33"/>
  <c r="Y284" i="33"/>
  <c r="Y285" i="33"/>
  <c r="Y286" i="33"/>
  <c r="Y287" i="33"/>
  <c r="Y288" i="33"/>
  <c r="Y289" i="33"/>
  <c r="Y290" i="33"/>
  <c r="Y291" i="33"/>
  <c r="Y292" i="33"/>
  <c r="Y293" i="33"/>
  <c r="Y294" i="33"/>
  <c r="Y295" i="33"/>
  <c r="Y296" i="33"/>
  <c r="Y297" i="33"/>
  <c r="Y298" i="33"/>
  <c r="Y299" i="33"/>
  <c r="Y300" i="33"/>
  <c r="Y301" i="33"/>
  <c r="Y302" i="33"/>
  <c r="Y303" i="33"/>
  <c r="Y304" i="33"/>
  <c r="Y305" i="33"/>
  <c r="Y306" i="33"/>
  <c r="Y307" i="33"/>
  <c r="Y308" i="33"/>
  <c r="Y309" i="33"/>
  <c r="Y310" i="33"/>
  <c r="Y311" i="33"/>
  <c r="Y312" i="33"/>
  <c r="Y313" i="33"/>
  <c r="Y314" i="33"/>
  <c r="Y315" i="33"/>
  <c r="Y316" i="33"/>
  <c r="Y317" i="33"/>
  <c r="Y318" i="33"/>
  <c r="Y319" i="33"/>
  <c r="Y320" i="33"/>
  <c r="Y321" i="33"/>
  <c r="Y322" i="33"/>
  <c r="Y323" i="33"/>
  <c r="Y324" i="33"/>
  <c r="Y325" i="33"/>
  <c r="Y326" i="33"/>
  <c r="Y327" i="33"/>
  <c r="Y328" i="33"/>
  <c r="Y329" i="33"/>
  <c r="Y330" i="33"/>
  <c r="Y331" i="33"/>
  <c r="Y332" i="33"/>
  <c r="Y333" i="33"/>
  <c r="Y334" i="33"/>
  <c r="Y335" i="33"/>
  <c r="Y336" i="33"/>
  <c r="Y337" i="33"/>
  <c r="Y338" i="33"/>
  <c r="Y339" i="33"/>
  <c r="Y340" i="33"/>
  <c r="Y341" i="33"/>
  <c r="Y342" i="33"/>
  <c r="Y343" i="33"/>
  <c r="Y344" i="33"/>
  <c r="Y345" i="33"/>
  <c r="Y346" i="33"/>
  <c r="Y347" i="33"/>
  <c r="Y348" i="33"/>
  <c r="Y349" i="33"/>
  <c r="Y350" i="33"/>
  <c r="Y351" i="33"/>
  <c r="Y352" i="33"/>
  <c r="Y353" i="33"/>
  <c r="Y354" i="33"/>
  <c r="Y355" i="33"/>
  <c r="Y356" i="33"/>
  <c r="Y357" i="33"/>
  <c r="Y358" i="33"/>
  <c r="Y359" i="33"/>
  <c r="Y360" i="33"/>
  <c r="Y361" i="33"/>
  <c r="Y362" i="33"/>
  <c r="Y363" i="33"/>
  <c r="Y364" i="33"/>
  <c r="Y365" i="33"/>
  <c r="Y366" i="33"/>
  <c r="Y367" i="33"/>
  <c r="Y368" i="33"/>
  <c r="Y369" i="33"/>
  <c r="Y370" i="33"/>
  <c r="Y371" i="33"/>
  <c r="Y372" i="33"/>
  <c r="Y373" i="33"/>
  <c r="Y374" i="33"/>
  <c r="Y375" i="33"/>
  <c r="Y376" i="33"/>
  <c r="Y377" i="33"/>
  <c r="Y378" i="33"/>
  <c r="Y379" i="33"/>
  <c r="Y380" i="33"/>
  <c r="Y381" i="33"/>
  <c r="Y382" i="33"/>
  <c r="Y383" i="33"/>
  <c r="Y384" i="33"/>
  <c r="Y385" i="33"/>
  <c r="Y386" i="33"/>
  <c r="Y387" i="33"/>
  <c r="Y388" i="33"/>
  <c r="Y389" i="33"/>
  <c r="Y390" i="33"/>
  <c r="Y391" i="33"/>
  <c r="Y392" i="33"/>
  <c r="Y393" i="33"/>
  <c r="Y394" i="33"/>
  <c r="Y395" i="33"/>
  <c r="Y396" i="33"/>
  <c r="Y397" i="33"/>
  <c r="Y398" i="33"/>
  <c r="Y399" i="33"/>
  <c r="Y400" i="33"/>
  <c r="Y401" i="33"/>
  <c r="Y402" i="33"/>
  <c r="Y403" i="33"/>
  <c r="Y404" i="33"/>
  <c r="Y405" i="33"/>
  <c r="Y406" i="33"/>
  <c r="Y407" i="33"/>
  <c r="Y408" i="33"/>
  <c r="Y409" i="33"/>
  <c r="Y410" i="33"/>
  <c r="Y411" i="33"/>
  <c r="Y412" i="33"/>
  <c r="Y413" i="33"/>
  <c r="Y414" i="33"/>
  <c r="Y415" i="33"/>
  <c r="Y416" i="33"/>
  <c r="Y417" i="33"/>
  <c r="Y418" i="33"/>
  <c r="Y419" i="33"/>
  <c r="Y420" i="33"/>
  <c r="Y421" i="33"/>
  <c r="Y422" i="33"/>
  <c r="Y423" i="33"/>
  <c r="Y424" i="33"/>
  <c r="Y425" i="33"/>
  <c r="Y426" i="33"/>
  <c r="Y427" i="33"/>
  <c r="Y428" i="33"/>
  <c r="Y429" i="33"/>
  <c r="Y430" i="33"/>
  <c r="Y431" i="33"/>
  <c r="Y432" i="33"/>
  <c r="Y433" i="33"/>
  <c r="Y434" i="33"/>
  <c r="Y435" i="33"/>
  <c r="Y436" i="33"/>
  <c r="Y437" i="33"/>
  <c r="Y438" i="33"/>
  <c r="Y439" i="33"/>
  <c r="Y440" i="33"/>
  <c r="Y441" i="33"/>
  <c r="Y442" i="33"/>
  <c r="Y443" i="33"/>
  <c r="Y444" i="33"/>
  <c r="Y445" i="33"/>
  <c r="Y446" i="33"/>
  <c r="Y447" i="33"/>
  <c r="Y448" i="33"/>
  <c r="Y449" i="33"/>
  <c r="Y450" i="33"/>
  <c r="Y451" i="33"/>
  <c r="Y452" i="33"/>
  <c r="Y453" i="33"/>
  <c r="Y454" i="33"/>
  <c r="Y455" i="33"/>
  <c r="Y456" i="33"/>
  <c r="Y457" i="33"/>
  <c r="Y458" i="33"/>
  <c r="Y459" i="33"/>
  <c r="Y460" i="33"/>
  <c r="Y461" i="33"/>
  <c r="Y462" i="33"/>
  <c r="Y463" i="33"/>
  <c r="Y464" i="33"/>
  <c r="Y465" i="33"/>
  <c r="Y466" i="33"/>
  <c r="Y467" i="33"/>
  <c r="Y468" i="33"/>
  <c r="Y469" i="33"/>
  <c r="Y470" i="33"/>
  <c r="Y471" i="33"/>
  <c r="Y472" i="33"/>
  <c r="Y473" i="33"/>
  <c r="Y474" i="33"/>
  <c r="Y475" i="33"/>
  <c r="Y476" i="33"/>
  <c r="Y477" i="33"/>
  <c r="Y478" i="33"/>
  <c r="Y479" i="33"/>
  <c r="Y480" i="33"/>
  <c r="Y481" i="33"/>
  <c r="Y482" i="33"/>
  <c r="Y483" i="33"/>
  <c r="Y484" i="33"/>
  <c r="Y485" i="33"/>
  <c r="Y486" i="33"/>
  <c r="Y487" i="33"/>
  <c r="Y488" i="33"/>
  <c r="Y489" i="33"/>
  <c r="Y490" i="33"/>
  <c r="Y491" i="33"/>
  <c r="Y492" i="33"/>
  <c r="Y493" i="33"/>
  <c r="Y494" i="33"/>
  <c r="Y495" i="33"/>
  <c r="Y496" i="33"/>
  <c r="Y497" i="33"/>
  <c r="Y498" i="33"/>
  <c r="Y499" i="33"/>
  <c r="Y500" i="33"/>
  <c r="Y501" i="33"/>
  <c r="Y502" i="33"/>
  <c r="Y503" i="33"/>
  <c r="Y504" i="33"/>
  <c r="Y505" i="33"/>
  <c r="Y506" i="33"/>
  <c r="Y507" i="33"/>
  <c r="Y508" i="33"/>
  <c r="Y509" i="33"/>
  <c r="Y510" i="33"/>
  <c r="Y511" i="33"/>
  <c r="Y512" i="33"/>
  <c r="Y513" i="33"/>
  <c r="Y514" i="33"/>
  <c r="Y515" i="33"/>
  <c r="Y516" i="33"/>
  <c r="Y517" i="33"/>
  <c r="Y518" i="33"/>
  <c r="Y519" i="33"/>
  <c r="Y520" i="33"/>
  <c r="Y521" i="33"/>
  <c r="Y522" i="33"/>
  <c r="Y523" i="33"/>
  <c r="Y524" i="33"/>
  <c r="Y525" i="33"/>
  <c r="Y526" i="33"/>
  <c r="Y527" i="33"/>
  <c r="Y528" i="33"/>
  <c r="Y529" i="33"/>
  <c r="Y530" i="33"/>
  <c r="Y531" i="33"/>
  <c r="Y532" i="33"/>
  <c r="Y533" i="33"/>
  <c r="Y534" i="33"/>
  <c r="Y535" i="33"/>
  <c r="Y536" i="33"/>
  <c r="Y537" i="33"/>
  <c r="Y538" i="33"/>
  <c r="Y539" i="33"/>
  <c r="Y540" i="33"/>
  <c r="Y541" i="33"/>
  <c r="Y542" i="33"/>
  <c r="Y543" i="33"/>
  <c r="Y544" i="33"/>
  <c r="Y545" i="33"/>
  <c r="Y546" i="33"/>
  <c r="Y547" i="33"/>
  <c r="Y548" i="33"/>
  <c r="Y549" i="33"/>
  <c r="Y550" i="33"/>
  <c r="Y551" i="33"/>
  <c r="Y552" i="33"/>
  <c r="Y553" i="33"/>
  <c r="Y554" i="33"/>
  <c r="Y555" i="33"/>
  <c r="Y556" i="33"/>
  <c r="Y557" i="33"/>
  <c r="Y558" i="33"/>
  <c r="Y559" i="33"/>
  <c r="Y560" i="33"/>
  <c r="Y561" i="33"/>
  <c r="Y562" i="33"/>
  <c r="Y563" i="33"/>
  <c r="Y564" i="33"/>
  <c r="Y565" i="33"/>
  <c r="Y566" i="33"/>
  <c r="Y567" i="33"/>
  <c r="Y568" i="33"/>
  <c r="Y569" i="33"/>
  <c r="Y570" i="33"/>
  <c r="Y571" i="33"/>
  <c r="Y572" i="33"/>
  <c r="Y573" i="33"/>
  <c r="Y574" i="33"/>
  <c r="Y575" i="33"/>
  <c r="Y576" i="33"/>
  <c r="Y577" i="33"/>
  <c r="Y578" i="33"/>
  <c r="Y579" i="33"/>
  <c r="Y580" i="33"/>
  <c r="Y581" i="33"/>
  <c r="Y582" i="33"/>
  <c r="Y583" i="33"/>
  <c r="Y584" i="33"/>
  <c r="Y585" i="33"/>
  <c r="Y586" i="33"/>
  <c r="Y587" i="33"/>
  <c r="Y588" i="33"/>
  <c r="Y589" i="33"/>
  <c r="Y590" i="33"/>
  <c r="Y591" i="33"/>
  <c r="Y592" i="33"/>
  <c r="Y593" i="33"/>
  <c r="Y594" i="33"/>
  <c r="Y595" i="33"/>
  <c r="Y596" i="33"/>
  <c r="Y597" i="33"/>
  <c r="Y598" i="33"/>
  <c r="Y599" i="33"/>
  <c r="Y600" i="33"/>
  <c r="Y601" i="33"/>
  <c r="Y602" i="33"/>
  <c r="Y603" i="33"/>
  <c r="Y604" i="33"/>
  <c r="Y605" i="33"/>
  <c r="Y606" i="33"/>
  <c r="Y607" i="33"/>
  <c r="Y608" i="33"/>
  <c r="Y609" i="33"/>
  <c r="Y610" i="33"/>
  <c r="Y611" i="33"/>
  <c r="Y612" i="33"/>
  <c r="Y613" i="33"/>
  <c r="Y614" i="33"/>
  <c r="Y615" i="33"/>
  <c r="Y616" i="33"/>
  <c r="Y617" i="33"/>
  <c r="Y618" i="33"/>
  <c r="Y619" i="33"/>
  <c r="Y620" i="33"/>
  <c r="Y621" i="33"/>
  <c r="Y622" i="33"/>
  <c r="Y623" i="33"/>
  <c r="Y624" i="33"/>
  <c r="Y625" i="33"/>
  <c r="Y626" i="33"/>
  <c r="Y627" i="33"/>
  <c r="Y628" i="33"/>
  <c r="Y629" i="33"/>
  <c r="Y630" i="33"/>
  <c r="Y631" i="33"/>
  <c r="Y632" i="33"/>
  <c r="Y633" i="33"/>
  <c r="Y634" i="33"/>
  <c r="Y635" i="33"/>
  <c r="Y636" i="33"/>
  <c r="Y637" i="33"/>
  <c r="Y638" i="33"/>
  <c r="Y639" i="33"/>
  <c r="Y640" i="33"/>
  <c r="Y641" i="33"/>
  <c r="Y642" i="33"/>
  <c r="Y643" i="33"/>
  <c r="Y644" i="33"/>
  <c r="Y645" i="33"/>
  <c r="Y646" i="33"/>
  <c r="Y647" i="33"/>
  <c r="Y648" i="33"/>
  <c r="Y649" i="33"/>
  <c r="Y650" i="33"/>
  <c r="Y651" i="33"/>
  <c r="Y652" i="33"/>
  <c r="Y653" i="33"/>
  <c r="Y654" i="33"/>
  <c r="Y655" i="33"/>
  <c r="Y656" i="33"/>
  <c r="Y657" i="33"/>
  <c r="Y658" i="33"/>
  <c r="Y659" i="33"/>
  <c r="Y660" i="33"/>
  <c r="Y661" i="33"/>
  <c r="Y662" i="33"/>
  <c r="Y663" i="33"/>
  <c r="Y664" i="33"/>
  <c r="Y665" i="33"/>
  <c r="Y666" i="33"/>
  <c r="Y667" i="33"/>
  <c r="Y668" i="33"/>
  <c r="Y669" i="33"/>
  <c r="Y670" i="33"/>
  <c r="Y671" i="33"/>
  <c r="Y672" i="33"/>
  <c r="Y673" i="33"/>
  <c r="Y674" i="33"/>
  <c r="Y675" i="33"/>
  <c r="Y676" i="33"/>
  <c r="Y677" i="33"/>
  <c r="Y678" i="33"/>
  <c r="Y679" i="33"/>
  <c r="Y680" i="33"/>
  <c r="Y681" i="33"/>
  <c r="Y682" i="33"/>
  <c r="Y683" i="33"/>
  <c r="Y684" i="33"/>
  <c r="Y685" i="33"/>
  <c r="Y686" i="33"/>
  <c r="Y687" i="33"/>
  <c r="Y688" i="33"/>
  <c r="Y689" i="33"/>
  <c r="Y690" i="33"/>
  <c r="Y691" i="33"/>
  <c r="Y692" i="33"/>
  <c r="Y693" i="33"/>
  <c r="Y694" i="33"/>
  <c r="Y695" i="33"/>
  <c r="Y696" i="33"/>
  <c r="Y697" i="33"/>
  <c r="Y698" i="33"/>
  <c r="Y699" i="33"/>
  <c r="Y700" i="33"/>
  <c r="Y701" i="33"/>
  <c r="Y702" i="33"/>
  <c r="Y703" i="33"/>
  <c r="Y704" i="33"/>
  <c r="Y705" i="33"/>
  <c r="Y706" i="33"/>
  <c r="Y707" i="33"/>
  <c r="Y708" i="33"/>
  <c r="Y709" i="33"/>
  <c r="Y710" i="33"/>
  <c r="Y711" i="33"/>
  <c r="Y712" i="33"/>
  <c r="Y713" i="33"/>
  <c r="Y714" i="33"/>
  <c r="Y715" i="33"/>
  <c r="Y716" i="33"/>
  <c r="Y717" i="33"/>
  <c r="Y718" i="33"/>
  <c r="Y719" i="33"/>
  <c r="Y720" i="33"/>
  <c r="Y721" i="33"/>
  <c r="Y722" i="33"/>
  <c r="Y723" i="33"/>
  <c r="Y724" i="33"/>
  <c r="Y725" i="33"/>
  <c r="Y726" i="33"/>
  <c r="Y727" i="33"/>
  <c r="Y728" i="33"/>
  <c r="Y729" i="33"/>
  <c r="Y730" i="33"/>
  <c r="Y731" i="33"/>
  <c r="Y732" i="33"/>
  <c r="Y733" i="33"/>
  <c r="Y734" i="33"/>
  <c r="Y735" i="33"/>
  <c r="Y736" i="33"/>
  <c r="Y737" i="33"/>
  <c r="Y738" i="33"/>
  <c r="Y739" i="33"/>
  <c r="Y740" i="33"/>
  <c r="Y741" i="33"/>
  <c r="Y742" i="33"/>
  <c r="Y743" i="33"/>
  <c r="Y744" i="33"/>
  <c r="Y745" i="33"/>
  <c r="Y746" i="33"/>
  <c r="Y747" i="33"/>
  <c r="Y748" i="33"/>
  <c r="Y749" i="33"/>
  <c r="Y750" i="33"/>
  <c r="Y751" i="33"/>
  <c r="Y752" i="33"/>
  <c r="Y753" i="33"/>
  <c r="Y754" i="33"/>
  <c r="Y755" i="33"/>
  <c r="Y756" i="33"/>
  <c r="Y757" i="33"/>
  <c r="Y758" i="33"/>
  <c r="Y759" i="33"/>
  <c r="Y760" i="33"/>
  <c r="Y761" i="33"/>
  <c r="Y762" i="33"/>
  <c r="Y763" i="33"/>
  <c r="Y764" i="33"/>
  <c r="Y765" i="33"/>
  <c r="Y766" i="33"/>
  <c r="Y767" i="33"/>
  <c r="Y768" i="33"/>
  <c r="Y769" i="33"/>
  <c r="Y770" i="33"/>
  <c r="Y771" i="33"/>
  <c r="Y772" i="33"/>
  <c r="Y773" i="33"/>
  <c r="Y18" i="33"/>
  <c r="AW1" i="33"/>
  <c r="AV1" i="33"/>
  <c r="AU1" i="33"/>
  <c r="AT1" i="33"/>
  <c r="AS1" i="33"/>
  <c r="AR1" i="33"/>
  <c r="AQ1" i="33"/>
  <c r="AP1" i="33"/>
  <c r="AO1" i="33"/>
  <c r="AN1" i="33"/>
  <c r="AM1" i="33"/>
  <c r="AL1" i="33"/>
  <c r="AK1" i="33"/>
  <c r="AJ1" i="33"/>
  <c r="AI1" i="33"/>
  <c r="AH1" i="33"/>
  <c r="AG1" i="33"/>
  <c r="K773" i="33"/>
  <c r="K772" i="33"/>
  <c r="K771" i="33"/>
  <c r="K770" i="33"/>
  <c r="K769" i="33"/>
  <c r="K768" i="33"/>
  <c r="K767" i="33"/>
  <c r="K766" i="33"/>
  <c r="K765" i="33"/>
  <c r="K764" i="33"/>
  <c r="K763" i="33"/>
  <c r="K762" i="33"/>
  <c r="K761" i="33"/>
  <c r="K760" i="33"/>
  <c r="K759" i="33"/>
  <c r="K758" i="33"/>
  <c r="K757" i="33"/>
  <c r="K756" i="33"/>
  <c r="K755" i="33"/>
  <c r="K754" i="33"/>
  <c r="K753" i="33"/>
  <c r="K752" i="33"/>
  <c r="K751" i="33"/>
  <c r="K750" i="33"/>
  <c r="K749" i="33"/>
  <c r="K748" i="33"/>
  <c r="K747" i="33"/>
  <c r="K746" i="33"/>
  <c r="K745" i="33"/>
  <c r="K744" i="33"/>
  <c r="K743" i="33"/>
  <c r="K742" i="33"/>
  <c r="K741" i="33"/>
  <c r="K740" i="33"/>
  <c r="K739" i="33"/>
  <c r="K738" i="33"/>
  <c r="K737" i="33"/>
  <c r="K736" i="33"/>
  <c r="K735" i="33"/>
  <c r="K734" i="33"/>
  <c r="K733" i="33"/>
  <c r="K732" i="33"/>
  <c r="K731" i="33"/>
  <c r="K730" i="33"/>
  <c r="K729" i="33"/>
  <c r="K728" i="33"/>
  <c r="K727" i="33"/>
  <c r="K726" i="33"/>
  <c r="K725" i="33"/>
  <c r="K724" i="33"/>
  <c r="K723" i="33"/>
  <c r="K722" i="33"/>
  <c r="K721" i="33"/>
  <c r="K720" i="33"/>
  <c r="K719" i="33"/>
  <c r="K718" i="33"/>
  <c r="K717" i="33"/>
  <c r="K716" i="33"/>
  <c r="K715" i="33"/>
  <c r="K714" i="33"/>
  <c r="K713" i="33"/>
  <c r="K712" i="33"/>
  <c r="K711" i="33"/>
  <c r="K710" i="33"/>
  <c r="K709" i="33"/>
  <c r="K708" i="33"/>
  <c r="K707" i="33"/>
  <c r="K706" i="33"/>
  <c r="K705" i="33"/>
  <c r="K704" i="33"/>
  <c r="K703" i="33"/>
  <c r="K702" i="33"/>
  <c r="K701" i="33"/>
  <c r="K700" i="33"/>
  <c r="K699" i="33"/>
  <c r="K698" i="33"/>
  <c r="K697" i="33"/>
  <c r="K696" i="33"/>
  <c r="K695" i="33"/>
  <c r="K694" i="33"/>
  <c r="K693" i="33"/>
  <c r="K692" i="33"/>
  <c r="K691" i="33"/>
  <c r="K690" i="33"/>
  <c r="K689" i="33"/>
  <c r="K688" i="33"/>
  <c r="K687" i="33"/>
  <c r="K686" i="33"/>
  <c r="K685" i="33"/>
  <c r="K684" i="33"/>
  <c r="K683" i="33"/>
  <c r="K682" i="33"/>
  <c r="K681" i="33"/>
  <c r="K680" i="33"/>
  <c r="K679" i="33"/>
  <c r="K678" i="33"/>
  <c r="K677" i="33"/>
  <c r="K676" i="33"/>
  <c r="K675" i="33"/>
  <c r="K674" i="33"/>
  <c r="K673" i="33"/>
  <c r="K672" i="33"/>
  <c r="K671" i="33"/>
  <c r="K670" i="33"/>
  <c r="K669" i="33"/>
  <c r="K668" i="33"/>
  <c r="K667" i="33"/>
  <c r="K666" i="33"/>
  <c r="K665" i="33"/>
  <c r="K664" i="33"/>
  <c r="K663" i="33"/>
  <c r="K662" i="33"/>
  <c r="K661" i="33"/>
  <c r="K660" i="33"/>
  <c r="K659" i="33"/>
  <c r="K658" i="33"/>
  <c r="K657" i="33"/>
  <c r="K656" i="33"/>
  <c r="K655" i="33"/>
  <c r="K654" i="33"/>
  <c r="K653" i="33"/>
  <c r="K652" i="33"/>
  <c r="K651" i="33"/>
  <c r="K650" i="33"/>
  <c r="K649" i="33"/>
  <c r="K648" i="33"/>
  <c r="K647" i="33"/>
  <c r="K646" i="33"/>
  <c r="K645" i="33"/>
  <c r="K644" i="33"/>
  <c r="K643" i="33"/>
  <c r="K642" i="33"/>
  <c r="K641" i="33"/>
  <c r="K640" i="33"/>
  <c r="K639" i="33"/>
  <c r="K638" i="33"/>
  <c r="K637" i="33"/>
  <c r="K636" i="33"/>
  <c r="K635" i="33"/>
  <c r="K634" i="33"/>
  <c r="K633" i="33"/>
  <c r="K632" i="33"/>
  <c r="K631" i="33"/>
  <c r="K630" i="33"/>
  <c r="K629" i="33"/>
  <c r="K628" i="33"/>
  <c r="K627" i="33"/>
  <c r="K626" i="33"/>
  <c r="K625" i="33"/>
  <c r="K624" i="33"/>
  <c r="K623" i="33"/>
  <c r="K622" i="33"/>
  <c r="K621" i="33"/>
  <c r="K620" i="33"/>
  <c r="K619" i="33"/>
  <c r="K618" i="33"/>
  <c r="K617" i="33"/>
  <c r="K616" i="33"/>
  <c r="K615" i="33"/>
  <c r="K614" i="33"/>
  <c r="K613" i="33"/>
  <c r="K612" i="33"/>
  <c r="K611" i="33"/>
  <c r="K610" i="33"/>
  <c r="K609" i="33"/>
  <c r="K608" i="33"/>
  <c r="K607" i="33"/>
  <c r="K606" i="33"/>
  <c r="K605" i="33"/>
  <c r="K604" i="33"/>
  <c r="K603" i="33"/>
  <c r="K602" i="33"/>
  <c r="K601" i="33"/>
  <c r="K600" i="33"/>
  <c r="K599" i="33"/>
  <c r="K598" i="33"/>
  <c r="K597" i="33"/>
  <c r="K596" i="33"/>
  <c r="K595" i="33"/>
  <c r="K594" i="33"/>
  <c r="K593" i="33"/>
  <c r="K592" i="33"/>
  <c r="K591" i="33"/>
  <c r="K590" i="33"/>
  <c r="K589" i="33"/>
  <c r="K588" i="33"/>
  <c r="K587" i="33"/>
  <c r="K586" i="33"/>
  <c r="K585" i="33"/>
  <c r="K584" i="33"/>
  <c r="K583" i="33"/>
  <c r="K582" i="33"/>
  <c r="K581" i="33"/>
  <c r="K580" i="33"/>
  <c r="K579" i="33"/>
  <c r="K578" i="33"/>
  <c r="K577" i="33"/>
  <c r="K576" i="33"/>
  <c r="K575" i="33"/>
  <c r="K574" i="33"/>
  <c r="K573" i="33"/>
  <c r="K572" i="33"/>
  <c r="K571" i="33"/>
  <c r="K570" i="33"/>
  <c r="K569" i="33"/>
  <c r="K568" i="33"/>
  <c r="K567" i="33"/>
  <c r="K566" i="33"/>
  <c r="K565" i="33"/>
  <c r="K564" i="33"/>
  <c r="K563" i="33"/>
  <c r="K562" i="33"/>
  <c r="K561" i="33"/>
  <c r="K560" i="33"/>
  <c r="K559" i="33"/>
  <c r="K558" i="33"/>
  <c r="K557" i="33"/>
  <c r="K556" i="33"/>
  <c r="K555" i="33"/>
  <c r="K554" i="33"/>
  <c r="K553" i="33"/>
  <c r="K552" i="33"/>
  <c r="K551" i="33"/>
  <c r="K550" i="33"/>
  <c r="K549" i="33"/>
  <c r="K548" i="33"/>
  <c r="K547" i="33"/>
  <c r="K546" i="33"/>
  <c r="K545" i="33"/>
  <c r="K544" i="33"/>
  <c r="K543" i="33"/>
  <c r="K542" i="33"/>
  <c r="K541" i="33"/>
  <c r="K540" i="33"/>
  <c r="K539" i="33"/>
  <c r="K538" i="33"/>
  <c r="K537" i="33"/>
  <c r="K536" i="33"/>
  <c r="K535" i="33"/>
  <c r="K534" i="33"/>
  <c r="K533" i="33"/>
  <c r="K532" i="33"/>
  <c r="K531" i="33"/>
  <c r="K530" i="33"/>
  <c r="K529" i="33"/>
  <c r="K528" i="33"/>
  <c r="K527" i="33"/>
  <c r="K526" i="33"/>
  <c r="K525" i="33"/>
  <c r="K524" i="33"/>
  <c r="K523" i="33"/>
  <c r="K522" i="33"/>
  <c r="K521" i="33"/>
  <c r="K520" i="33"/>
  <c r="K519" i="33"/>
  <c r="K518" i="33"/>
  <c r="K517" i="33"/>
  <c r="K516" i="33"/>
  <c r="K515" i="33"/>
  <c r="K514" i="33"/>
  <c r="K513" i="33"/>
  <c r="K512" i="33"/>
  <c r="K511" i="33"/>
  <c r="K510" i="33"/>
  <c r="K509" i="33"/>
  <c r="K508" i="33"/>
  <c r="K507" i="33"/>
  <c r="K506" i="33"/>
  <c r="K505" i="33"/>
  <c r="K504" i="33"/>
  <c r="K503" i="33"/>
  <c r="K502" i="33"/>
  <c r="K501" i="33"/>
  <c r="K500" i="33"/>
  <c r="K499" i="33"/>
  <c r="K498" i="33"/>
  <c r="K497" i="33"/>
  <c r="K496" i="33"/>
  <c r="K495" i="33"/>
  <c r="K494" i="33"/>
  <c r="K493" i="33"/>
  <c r="K492" i="33"/>
  <c r="K491" i="33"/>
  <c r="K490" i="33"/>
  <c r="K489" i="33"/>
  <c r="K488" i="33"/>
  <c r="K487" i="33"/>
  <c r="K486" i="33"/>
  <c r="K485" i="33"/>
  <c r="K484" i="33"/>
  <c r="K483" i="33"/>
  <c r="K482" i="33"/>
  <c r="K481" i="33"/>
  <c r="K480" i="33"/>
  <c r="K479" i="33"/>
  <c r="K478" i="33"/>
  <c r="K477" i="33"/>
  <c r="K476" i="33"/>
  <c r="K475" i="33"/>
  <c r="K474" i="33"/>
  <c r="K473" i="33"/>
  <c r="K472" i="33"/>
  <c r="K471" i="33"/>
  <c r="K470" i="33"/>
  <c r="K469" i="33"/>
  <c r="K468" i="33"/>
  <c r="K467" i="33"/>
  <c r="K466" i="33"/>
  <c r="K465" i="33"/>
  <c r="K464" i="33"/>
  <c r="K463" i="33"/>
  <c r="K462" i="33"/>
  <c r="K461" i="33"/>
  <c r="K460" i="33"/>
  <c r="K459" i="33"/>
  <c r="K458" i="33"/>
  <c r="K457" i="33"/>
  <c r="K456" i="33"/>
  <c r="K455" i="33"/>
  <c r="K454" i="33"/>
  <c r="K453" i="33"/>
  <c r="K452" i="33"/>
  <c r="K451" i="33"/>
  <c r="K450" i="33"/>
  <c r="K449" i="33"/>
  <c r="K448" i="33"/>
  <c r="K447" i="33"/>
  <c r="K446" i="33"/>
  <c r="K445" i="33"/>
  <c r="K444" i="33"/>
  <c r="K443" i="33"/>
  <c r="K442" i="33"/>
  <c r="K441" i="33"/>
  <c r="K440" i="33"/>
  <c r="K439" i="33"/>
  <c r="K438" i="33"/>
  <c r="K437" i="33"/>
  <c r="K436" i="33"/>
  <c r="K435" i="33"/>
  <c r="K434" i="33"/>
  <c r="K433" i="33"/>
  <c r="K432" i="33"/>
  <c r="K431" i="33"/>
  <c r="K430" i="33"/>
  <c r="K429" i="33"/>
  <c r="K428" i="33"/>
  <c r="K427" i="33"/>
  <c r="K426" i="33"/>
  <c r="K425" i="33"/>
  <c r="K424" i="33"/>
  <c r="K423" i="33"/>
  <c r="K422" i="33"/>
  <c r="K421" i="33"/>
  <c r="K420" i="33"/>
  <c r="K419" i="33"/>
  <c r="K418" i="33"/>
  <c r="K417" i="33"/>
  <c r="K416" i="33"/>
  <c r="K415" i="33"/>
  <c r="K414" i="33"/>
  <c r="K413" i="33"/>
  <c r="K412" i="33"/>
  <c r="K411" i="33"/>
  <c r="K410" i="33"/>
  <c r="K409" i="33"/>
  <c r="K408" i="33"/>
  <c r="K407" i="33"/>
  <c r="K406" i="33"/>
  <c r="K405" i="33"/>
  <c r="K404" i="33"/>
  <c r="K403" i="33"/>
  <c r="K402" i="33"/>
  <c r="K401" i="33"/>
  <c r="K400" i="33"/>
  <c r="K399" i="33"/>
  <c r="K398" i="33"/>
  <c r="K397" i="33"/>
  <c r="K396" i="33"/>
  <c r="K395" i="33"/>
  <c r="K394" i="33"/>
  <c r="K393" i="33"/>
  <c r="K392" i="33"/>
  <c r="K391" i="33"/>
  <c r="K390" i="33"/>
  <c r="K389" i="33"/>
  <c r="K388" i="33"/>
  <c r="K387" i="33"/>
  <c r="K386" i="33"/>
  <c r="K385" i="33"/>
  <c r="K384" i="33"/>
  <c r="K383" i="33"/>
  <c r="K382" i="33"/>
  <c r="K381" i="33"/>
  <c r="K380" i="33"/>
  <c r="K379" i="33"/>
  <c r="K378" i="33"/>
  <c r="K377" i="33"/>
  <c r="K376" i="33"/>
  <c r="K375" i="33"/>
  <c r="K374" i="33"/>
  <c r="K373" i="33"/>
  <c r="K372" i="33"/>
  <c r="K371" i="33"/>
  <c r="K370" i="33"/>
  <c r="K369" i="33"/>
  <c r="K368" i="33"/>
  <c r="K367" i="33"/>
  <c r="K366" i="33"/>
  <c r="K365" i="33"/>
  <c r="K364" i="33"/>
  <c r="K363" i="33"/>
  <c r="K362" i="33"/>
  <c r="K361" i="33"/>
  <c r="K360" i="33"/>
  <c r="K359" i="33"/>
  <c r="K358" i="33"/>
  <c r="K357" i="33"/>
  <c r="K356" i="33"/>
  <c r="K355" i="33"/>
  <c r="K354" i="33"/>
  <c r="K353" i="33"/>
  <c r="K352" i="33"/>
  <c r="K351" i="33"/>
  <c r="K350" i="33"/>
  <c r="K349" i="33"/>
  <c r="K348" i="33"/>
  <c r="K347" i="33"/>
  <c r="K346" i="33"/>
  <c r="K345" i="33"/>
  <c r="K344" i="33"/>
  <c r="K343" i="33"/>
  <c r="K342" i="33"/>
  <c r="K341" i="33"/>
  <c r="K340" i="33"/>
  <c r="K339" i="33"/>
  <c r="K338" i="33"/>
  <c r="K337" i="33"/>
  <c r="K336" i="33"/>
  <c r="K335" i="33"/>
  <c r="K334" i="33"/>
  <c r="K333" i="33"/>
  <c r="K332" i="33"/>
  <c r="K331" i="33"/>
  <c r="K330" i="33"/>
  <c r="K329" i="33"/>
  <c r="K328" i="33"/>
  <c r="K327" i="33"/>
  <c r="K326" i="33"/>
  <c r="K325" i="33"/>
  <c r="K324" i="33"/>
  <c r="K323" i="33"/>
  <c r="K322" i="33"/>
  <c r="K321" i="33"/>
  <c r="K320" i="33"/>
  <c r="K319" i="33"/>
  <c r="K318" i="33"/>
  <c r="K317" i="33"/>
  <c r="K316" i="33"/>
  <c r="K315" i="33"/>
  <c r="K314" i="33"/>
  <c r="K313" i="33"/>
  <c r="K312" i="33"/>
  <c r="K311" i="33"/>
  <c r="K310" i="33"/>
  <c r="K309" i="33"/>
  <c r="K308" i="33"/>
  <c r="K307" i="33"/>
  <c r="K306" i="33"/>
  <c r="K305" i="33"/>
  <c r="K304" i="33"/>
  <c r="K303" i="33"/>
  <c r="K302" i="33"/>
  <c r="K301" i="33"/>
  <c r="K300" i="33"/>
  <c r="K299" i="33"/>
  <c r="K298" i="33"/>
  <c r="K297" i="33"/>
  <c r="K296" i="33"/>
  <c r="K295" i="33"/>
  <c r="K294" i="33"/>
  <c r="K293" i="33"/>
  <c r="K292" i="33"/>
  <c r="K291" i="33"/>
  <c r="K290" i="33"/>
  <c r="K289" i="33"/>
  <c r="K288" i="33"/>
  <c r="K287" i="33"/>
  <c r="K286" i="33"/>
  <c r="K285" i="33"/>
  <c r="K284" i="33"/>
  <c r="K283" i="33"/>
  <c r="K282" i="33"/>
  <c r="K281" i="33"/>
  <c r="K280" i="33"/>
  <c r="K279" i="33"/>
  <c r="K278" i="33"/>
  <c r="K277" i="33"/>
  <c r="K276" i="33"/>
  <c r="K275" i="33"/>
  <c r="K274" i="33"/>
  <c r="K273" i="33"/>
  <c r="K272" i="33"/>
  <c r="K271" i="33"/>
  <c r="K270" i="33"/>
  <c r="K269" i="33"/>
  <c r="K268" i="33"/>
  <c r="K267" i="33"/>
  <c r="K266" i="33"/>
  <c r="K265" i="33"/>
  <c r="K264" i="33"/>
  <c r="K263" i="33"/>
  <c r="K262" i="33"/>
  <c r="K261" i="33"/>
  <c r="K260" i="33"/>
  <c r="K259" i="33"/>
  <c r="K258" i="33"/>
  <c r="K257" i="33"/>
  <c r="K256" i="33"/>
  <c r="K255" i="33"/>
  <c r="K254" i="33"/>
  <c r="K253" i="33"/>
  <c r="K252" i="33"/>
  <c r="K251" i="33"/>
  <c r="K250" i="33"/>
  <c r="K249" i="33"/>
  <c r="K248" i="33"/>
  <c r="K247" i="33"/>
  <c r="K246" i="33"/>
  <c r="K245" i="33"/>
  <c r="K244" i="33"/>
  <c r="K243" i="33"/>
  <c r="K242" i="33"/>
  <c r="K241" i="33"/>
  <c r="K240" i="33"/>
  <c r="K239" i="33"/>
  <c r="K238" i="33"/>
  <c r="K237" i="33"/>
  <c r="K236" i="33"/>
  <c r="K235" i="33"/>
  <c r="K234" i="33"/>
  <c r="K233" i="33"/>
  <c r="K232" i="33"/>
  <c r="K231" i="33"/>
  <c r="K230" i="33"/>
  <c r="K229" i="33"/>
  <c r="K228" i="33"/>
  <c r="K227" i="33"/>
  <c r="K226" i="33"/>
  <c r="K225" i="33"/>
  <c r="K224" i="33"/>
  <c r="K223" i="33"/>
  <c r="K222" i="33"/>
  <c r="K221" i="33"/>
  <c r="K220" i="33"/>
  <c r="K219" i="33"/>
  <c r="K218" i="33"/>
  <c r="K217" i="33"/>
  <c r="K216" i="33"/>
  <c r="K215" i="33"/>
  <c r="K214" i="33"/>
  <c r="K213" i="33"/>
  <c r="K212" i="33"/>
  <c r="K211" i="33"/>
  <c r="K210" i="33"/>
  <c r="K209" i="33"/>
  <c r="K208" i="33"/>
  <c r="K207" i="33"/>
  <c r="K206" i="33"/>
  <c r="K205" i="33"/>
  <c r="K204" i="33"/>
  <c r="K203" i="33"/>
  <c r="K202" i="33"/>
  <c r="K201" i="33"/>
  <c r="K200" i="33"/>
  <c r="K199" i="33"/>
  <c r="K198" i="33"/>
  <c r="K197" i="33"/>
  <c r="K196" i="33"/>
  <c r="K195" i="33"/>
  <c r="K194" i="33"/>
  <c r="K193" i="33"/>
  <c r="K192" i="33"/>
  <c r="K191" i="33"/>
  <c r="K190" i="33"/>
  <c r="K189" i="33"/>
  <c r="K188" i="33"/>
  <c r="K187" i="33"/>
  <c r="K186" i="33"/>
  <c r="K185" i="33"/>
  <c r="K184" i="33"/>
  <c r="K183" i="33"/>
  <c r="K182" i="33"/>
  <c r="K181" i="33"/>
  <c r="K180" i="33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AA119" i="33"/>
  <c r="Y119" i="33"/>
  <c r="K119" i="33"/>
  <c r="AA118" i="33"/>
  <c r="Y118" i="33"/>
  <c r="K118" i="33"/>
  <c r="AA117" i="33"/>
  <c r="Y117" i="33"/>
  <c r="K117" i="33"/>
  <c r="AA116" i="33"/>
  <c r="Y116" i="33"/>
  <c r="K116" i="33"/>
  <c r="AA115" i="33"/>
  <c r="Y115" i="33"/>
  <c r="K115" i="33"/>
  <c r="AA114" i="33"/>
  <c r="Y114" i="33"/>
  <c r="K114" i="33"/>
  <c r="AA113" i="33"/>
  <c r="Y113" i="33"/>
  <c r="K113" i="33"/>
  <c r="AA112" i="33"/>
  <c r="Y112" i="33"/>
  <c r="K112" i="33"/>
  <c r="AA111" i="33"/>
  <c r="Y111" i="33"/>
  <c r="K111" i="33"/>
  <c r="AA110" i="33"/>
  <c r="Y110" i="33"/>
  <c r="K110" i="33"/>
  <c r="AA109" i="33"/>
  <c r="Y109" i="33"/>
  <c r="K109" i="33"/>
  <c r="AA108" i="33"/>
  <c r="Y108" i="33"/>
  <c r="K108" i="33"/>
  <c r="AA107" i="33"/>
  <c r="Y107" i="33"/>
  <c r="K107" i="33"/>
  <c r="AA106" i="33"/>
  <c r="Y106" i="33"/>
  <c r="K106" i="33"/>
  <c r="AA105" i="33"/>
  <c r="Y105" i="33"/>
  <c r="K105" i="33"/>
  <c r="AA104" i="33"/>
  <c r="Y104" i="33"/>
  <c r="K104" i="33"/>
  <c r="AA103" i="33"/>
  <c r="Y103" i="33"/>
  <c r="K103" i="33"/>
  <c r="AA102" i="33"/>
  <c r="Y102" i="33"/>
  <c r="K102" i="33"/>
  <c r="AA101" i="33"/>
  <c r="Y101" i="33"/>
  <c r="K101" i="33"/>
  <c r="AA100" i="33"/>
  <c r="Y100" i="33"/>
  <c r="K100" i="33"/>
  <c r="AA99" i="33"/>
  <c r="Y99" i="33"/>
  <c r="K99" i="33"/>
  <c r="AA98" i="33"/>
  <c r="Y98" i="33"/>
  <c r="K98" i="33"/>
  <c r="AA97" i="33"/>
  <c r="Y97" i="33"/>
  <c r="K97" i="33"/>
  <c r="AA96" i="33"/>
  <c r="Y96" i="33"/>
  <c r="K96" i="33"/>
  <c r="AA95" i="33"/>
  <c r="Y95" i="33"/>
  <c r="K95" i="33"/>
  <c r="AA94" i="33"/>
  <c r="Y94" i="33"/>
  <c r="K94" i="33"/>
  <c r="AA93" i="33"/>
  <c r="Y93" i="33"/>
  <c r="K93" i="33"/>
  <c r="AA92" i="33"/>
  <c r="Y92" i="33"/>
  <c r="K92" i="33"/>
  <c r="AA91" i="33"/>
  <c r="Y91" i="33"/>
  <c r="K91" i="33"/>
  <c r="AA90" i="33"/>
  <c r="Y90" i="33"/>
  <c r="K90" i="33"/>
  <c r="AA89" i="33"/>
  <c r="Y89" i="33"/>
  <c r="K89" i="33"/>
  <c r="AA88" i="33"/>
  <c r="Y88" i="33"/>
  <c r="K88" i="33"/>
  <c r="AA87" i="33"/>
  <c r="Y87" i="33"/>
  <c r="K87" i="33"/>
  <c r="AA86" i="33"/>
  <c r="Y86" i="33"/>
  <c r="K86" i="33"/>
  <c r="AA85" i="33"/>
  <c r="Y85" i="33"/>
  <c r="K85" i="33"/>
  <c r="AA84" i="33"/>
  <c r="Y84" i="33"/>
  <c r="K84" i="33"/>
  <c r="AA83" i="33"/>
  <c r="Y83" i="33"/>
  <c r="K83" i="33"/>
  <c r="AA82" i="33"/>
  <c r="Y82" i="33"/>
  <c r="K82" i="33"/>
  <c r="AA81" i="33"/>
  <c r="Y81" i="33"/>
  <c r="K81" i="33"/>
  <c r="AA80" i="33"/>
  <c r="Y80" i="33"/>
  <c r="K80" i="33"/>
  <c r="AA79" i="33"/>
  <c r="Y79" i="33"/>
  <c r="K79" i="33"/>
  <c r="AA78" i="33"/>
  <c r="Y78" i="33"/>
  <c r="K78" i="33"/>
  <c r="AA77" i="33"/>
  <c r="Y77" i="33"/>
  <c r="K77" i="33"/>
  <c r="AA76" i="33"/>
  <c r="Y76" i="33"/>
  <c r="K76" i="33"/>
  <c r="AA75" i="33"/>
  <c r="Y75" i="33"/>
  <c r="K75" i="33"/>
  <c r="AA74" i="33"/>
  <c r="Y74" i="33"/>
  <c r="K74" i="33"/>
  <c r="AA73" i="33"/>
  <c r="Y73" i="33"/>
  <c r="K73" i="33"/>
  <c r="AA72" i="33"/>
  <c r="Y72" i="33"/>
  <c r="K72" i="33"/>
  <c r="AA71" i="33"/>
  <c r="Y71" i="33"/>
  <c r="K71" i="33"/>
  <c r="AA70" i="33"/>
  <c r="Y70" i="33"/>
  <c r="K70" i="33"/>
  <c r="AA69" i="33"/>
  <c r="Y69" i="33"/>
  <c r="K69" i="33"/>
  <c r="AA68" i="33"/>
  <c r="Y68" i="33"/>
  <c r="K68" i="33"/>
  <c r="AA67" i="33"/>
  <c r="Y67" i="33"/>
  <c r="K67" i="33"/>
  <c r="AA66" i="33"/>
  <c r="Y66" i="33"/>
  <c r="K66" i="33"/>
  <c r="AA65" i="33"/>
  <c r="Y65" i="33"/>
  <c r="K65" i="33"/>
  <c r="AA64" i="33"/>
  <c r="Y64" i="33"/>
  <c r="K64" i="33"/>
  <c r="AA63" i="33"/>
  <c r="Y63" i="33"/>
  <c r="K63" i="33"/>
  <c r="AA62" i="33"/>
  <c r="Y62" i="33"/>
  <c r="K62" i="33"/>
  <c r="AA61" i="33"/>
  <c r="Y61" i="33"/>
  <c r="K61" i="33"/>
  <c r="AA60" i="33"/>
  <c r="Y60" i="33"/>
  <c r="K60" i="33"/>
  <c r="AA59" i="33"/>
  <c r="Y59" i="33"/>
  <c r="K59" i="33"/>
  <c r="AA58" i="33"/>
  <c r="Y58" i="33"/>
  <c r="K58" i="33"/>
  <c r="AA57" i="33"/>
  <c r="Y57" i="33"/>
  <c r="K57" i="33"/>
  <c r="AA56" i="33"/>
  <c r="Y56" i="33"/>
  <c r="K56" i="33"/>
  <c r="AA55" i="33"/>
  <c r="Y55" i="33"/>
  <c r="K55" i="33"/>
  <c r="AA54" i="33"/>
  <c r="Y54" i="33"/>
  <c r="K54" i="33"/>
  <c r="AA53" i="33"/>
  <c r="Y53" i="33"/>
  <c r="K53" i="33"/>
  <c r="AA52" i="33"/>
  <c r="Y52" i="33"/>
  <c r="K52" i="33"/>
  <c r="AA51" i="33"/>
  <c r="Y51" i="33"/>
  <c r="K51" i="33"/>
  <c r="AA50" i="33"/>
  <c r="Y50" i="33"/>
  <c r="K50" i="33"/>
  <c r="AA49" i="33"/>
  <c r="Y49" i="33"/>
  <c r="K49" i="33"/>
  <c r="AA48" i="33"/>
  <c r="Y48" i="33"/>
  <c r="K48" i="33"/>
  <c r="AA47" i="33"/>
  <c r="Y47" i="33"/>
  <c r="K47" i="33"/>
  <c r="AA46" i="33"/>
  <c r="Y46" i="33"/>
  <c r="K46" i="33"/>
  <c r="AA45" i="33"/>
  <c r="Y45" i="33"/>
  <c r="K45" i="33"/>
  <c r="AA44" i="33"/>
  <c r="Y44" i="33"/>
  <c r="K44" i="33"/>
  <c r="AA43" i="33"/>
  <c r="Y43" i="33"/>
  <c r="K43" i="33"/>
  <c r="AA42" i="33"/>
  <c r="Y42" i="33"/>
  <c r="K42" i="33"/>
  <c r="AA41" i="33"/>
  <c r="Y41" i="33"/>
  <c r="K41" i="33"/>
  <c r="AA40" i="33"/>
  <c r="Y40" i="33"/>
  <c r="K40" i="33"/>
  <c r="AA39" i="33"/>
  <c r="Y39" i="33"/>
  <c r="K39" i="33"/>
  <c r="AA38" i="33"/>
  <c r="Y38" i="33"/>
  <c r="K38" i="33"/>
  <c r="AA37" i="33"/>
  <c r="Y37" i="33"/>
  <c r="K37" i="33"/>
  <c r="AA36" i="33"/>
  <c r="Y36" i="33"/>
  <c r="K36" i="33"/>
  <c r="AA35" i="33"/>
  <c r="Y35" i="33"/>
  <c r="K35" i="33"/>
  <c r="AA34" i="33"/>
  <c r="Y34" i="33"/>
  <c r="K34" i="33"/>
  <c r="AA33" i="33"/>
  <c r="Y33" i="33"/>
  <c r="K33" i="33"/>
  <c r="AA32" i="33"/>
  <c r="Y32" i="33"/>
  <c r="K32" i="33"/>
  <c r="AA31" i="33"/>
  <c r="Y31" i="33"/>
  <c r="K31" i="33"/>
  <c r="AA30" i="33"/>
  <c r="Y30" i="33"/>
  <c r="K30" i="33"/>
  <c r="AA29" i="33"/>
  <c r="Y29" i="33"/>
  <c r="K29" i="33"/>
  <c r="AA28" i="33"/>
  <c r="Y28" i="33"/>
  <c r="K28" i="33"/>
  <c r="AA27" i="33"/>
  <c r="Y27" i="33"/>
  <c r="K27" i="33"/>
  <c r="AA26" i="33"/>
  <c r="Y26" i="33"/>
  <c r="K26" i="33"/>
  <c r="AA25" i="33"/>
  <c r="Y25" i="33"/>
  <c r="K25" i="33"/>
  <c r="AA24" i="33"/>
  <c r="Y24" i="33"/>
  <c r="K24" i="33"/>
  <c r="AA23" i="33"/>
  <c r="Y23" i="33"/>
  <c r="K23" i="33"/>
  <c r="AA22" i="33"/>
  <c r="Y22" i="33"/>
  <c r="K22" i="33"/>
  <c r="AA21" i="33"/>
  <c r="Y21" i="33"/>
  <c r="K21" i="33"/>
  <c r="AA20" i="33"/>
  <c r="Y20" i="33"/>
  <c r="K20" i="33"/>
  <c r="AA19" i="33"/>
  <c r="Y19" i="33"/>
  <c r="K19" i="33"/>
  <c r="AA18" i="33"/>
  <c r="K18" i="33"/>
  <c r="AA17" i="33"/>
  <c r="Y17" i="33"/>
  <c r="K17" i="33"/>
  <c r="AA16" i="33"/>
  <c r="Y16" i="33"/>
  <c r="K16" i="33"/>
  <c r="AA15" i="33"/>
  <c r="Y15" i="33"/>
  <c r="K15" i="33"/>
  <c r="AA14" i="33"/>
  <c r="Y14" i="33"/>
  <c r="K14" i="33"/>
  <c r="AA13" i="33"/>
  <c r="Y13" i="33"/>
  <c r="K13" i="33"/>
  <c r="AA12" i="33"/>
  <c r="Y12" i="33"/>
  <c r="K12" i="33"/>
  <c r="AA11" i="33"/>
  <c r="Y11" i="33"/>
  <c r="K11" i="33"/>
  <c r="AA10" i="33"/>
  <c r="Y10" i="33"/>
  <c r="K10" i="33"/>
  <c r="AA9" i="33"/>
  <c r="Y9" i="33"/>
  <c r="K9" i="33"/>
  <c r="AA8" i="33"/>
  <c r="Y8" i="33"/>
  <c r="K8" i="33"/>
  <c r="AA7" i="33"/>
  <c r="Y7" i="33"/>
  <c r="K7" i="33"/>
  <c r="AA6" i="33"/>
  <c r="Y6" i="33"/>
  <c r="K6" i="33"/>
  <c r="AA5" i="33"/>
  <c r="Y5" i="33"/>
  <c r="K5" i="33"/>
  <c r="AA4" i="33"/>
  <c r="Y4" i="33"/>
  <c r="K4" i="33"/>
  <c r="AB772" i="33"/>
  <c r="AB768" i="33"/>
  <c r="AB764" i="33"/>
  <c r="AB760" i="33"/>
  <c r="AB756" i="33"/>
  <c r="AB752" i="33"/>
  <c r="AB748" i="33"/>
  <c r="AB744" i="33"/>
  <c r="AB740" i="33"/>
  <c r="AB736" i="33"/>
  <c r="AB732" i="33"/>
  <c r="AB728" i="33"/>
  <c r="AB724" i="33"/>
  <c r="AB720" i="33"/>
  <c r="AB716" i="33"/>
  <c r="AB712" i="33"/>
  <c r="AB708" i="33"/>
  <c r="AB704" i="33"/>
  <c r="AB700" i="33"/>
  <c r="AB696" i="33"/>
  <c r="AB692" i="33"/>
  <c r="AB688" i="33"/>
  <c r="AB684" i="33"/>
  <c r="AB680" i="33"/>
  <c r="AB676" i="33"/>
  <c r="AB672" i="33"/>
  <c r="AB668" i="33"/>
  <c r="AB664" i="33"/>
  <c r="AB660" i="33"/>
  <c r="AB656" i="33"/>
  <c r="AB652" i="33"/>
  <c r="AB648" i="33"/>
  <c r="AB644" i="33"/>
  <c r="AB640" i="33"/>
  <c r="AB636" i="33"/>
  <c r="AB632" i="33"/>
  <c r="AB584" i="33"/>
  <c r="AB580" i="33"/>
  <c r="AB568" i="33"/>
  <c r="AB564" i="33"/>
  <c r="AB552" i="33"/>
  <c r="AB548" i="33"/>
  <c r="AB536" i="33"/>
  <c r="AB532" i="33"/>
  <c r="AB520" i="33"/>
  <c r="AB516" i="33"/>
  <c r="AB504" i="33"/>
  <c r="AB500" i="33"/>
  <c r="AB488" i="33"/>
  <c r="AB484" i="33"/>
  <c r="AB472" i="33"/>
  <c r="AB468" i="33"/>
  <c r="AB464" i="33"/>
  <c r="AB460" i="33"/>
  <c r="AB440" i="33"/>
  <c r="AB436" i="33"/>
  <c r="AB432" i="33"/>
  <c r="AB428" i="33"/>
  <c r="AB581" i="33"/>
  <c r="AB577" i="33"/>
  <c r="AB573" i="33"/>
  <c r="AB569" i="33"/>
  <c r="AB565" i="33"/>
  <c r="AB561" i="33"/>
  <c r="AB545" i="33"/>
  <c r="AB541" i="33"/>
  <c r="AB537" i="33"/>
  <c r="AB533" i="33"/>
  <c r="AB529" i="33"/>
  <c r="AB517" i="33"/>
  <c r="AB513" i="33"/>
  <c r="AB509" i="33"/>
  <c r="AB505" i="33"/>
  <c r="AB501" i="33"/>
  <c r="AB497" i="33"/>
  <c r="AB481" i="33"/>
  <c r="AB477" i="33"/>
  <c r="AB473" i="33"/>
  <c r="AB469" i="33"/>
  <c r="AB465" i="33"/>
  <c r="AB461" i="33"/>
  <c r="AB457" i="33"/>
  <c r="AB453" i="33"/>
  <c r="AB433" i="33"/>
  <c r="AB429" i="33"/>
  <c r="AB425" i="33"/>
  <c r="AB417" i="33"/>
  <c r="AB409" i="33"/>
  <c r="AB401" i="33"/>
  <c r="AB393" i="33"/>
  <c r="AB385" i="33"/>
  <c r="AB377" i="33"/>
  <c r="AB369" i="33"/>
  <c r="AB365" i="33"/>
  <c r="AB361" i="33"/>
  <c r="AB357" i="33"/>
  <c r="AB353" i="33"/>
  <c r="AB349" i="33"/>
  <c r="AB345" i="33"/>
  <c r="AB341" i="33"/>
  <c r="AB337" i="33"/>
  <c r="AB333" i="33"/>
  <c r="AB329" i="33"/>
  <c r="AB325" i="33"/>
  <c r="AB321" i="33"/>
  <c r="AB317" i="33"/>
  <c r="AB313" i="33"/>
  <c r="AB309" i="33"/>
  <c r="AB305" i="33"/>
  <c r="AB301" i="33"/>
  <c r="AB297" i="33"/>
  <c r="AB293" i="33"/>
  <c r="AB289" i="33"/>
  <c r="AB281" i="33"/>
  <c r="AB273" i="33"/>
  <c r="AB265" i="33"/>
  <c r="AB257" i="33"/>
  <c r="AB249" i="33"/>
  <c r="AB241" i="33"/>
  <c r="AB233" i="33"/>
  <c r="AB225" i="33"/>
  <c r="AB217" i="33"/>
  <c r="AB209" i="33"/>
  <c r="AB201" i="33"/>
  <c r="AB193" i="33"/>
  <c r="AB185" i="33"/>
  <c r="AB177" i="33"/>
  <c r="AB169" i="33"/>
  <c r="AB161" i="33"/>
  <c r="AB157" i="33"/>
  <c r="AB153" i="33"/>
  <c r="AB149" i="33"/>
  <c r="AB145" i="33"/>
  <c r="AB141" i="33"/>
  <c r="AB137" i="33"/>
  <c r="AB133" i="33"/>
  <c r="AB129" i="33"/>
  <c r="AB125" i="33"/>
  <c r="AB121" i="33"/>
  <c r="AB771" i="33"/>
  <c r="AB767" i="33"/>
  <c r="AB763" i="33"/>
  <c r="AB759" i="33"/>
  <c r="AB755" i="33"/>
  <c r="AB751" i="33"/>
  <c r="AB747" i="33"/>
  <c r="AB743" i="33"/>
  <c r="AB739" i="33"/>
  <c r="AB735" i="33"/>
  <c r="AB731" i="33"/>
  <c r="AB727" i="33"/>
  <c r="AB723" i="33"/>
  <c r="AB719" i="33"/>
  <c r="AB715" i="33"/>
  <c r="AB711" i="33"/>
  <c r="AB707" i="33"/>
  <c r="AB703" i="33"/>
  <c r="AB699" i="33"/>
  <c r="AB695" i="33"/>
  <c r="AB691" i="33"/>
  <c r="AB687" i="33"/>
  <c r="AB683" i="33"/>
  <c r="AB679" i="33"/>
  <c r="AB675" i="33"/>
  <c r="AB671" i="33"/>
  <c r="AB667" i="33"/>
  <c r="AB663" i="33"/>
  <c r="AB659" i="33"/>
  <c r="AB655" i="33"/>
  <c r="AB651" i="33"/>
  <c r="AB647" i="33"/>
  <c r="AB643" i="33"/>
  <c r="AB639" i="33"/>
  <c r="AB635" i="33"/>
  <c r="AB631" i="33"/>
  <c r="AB627" i="33"/>
  <c r="AB623" i="33"/>
  <c r="AB619" i="33"/>
  <c r="AB615" i="33"/>
  <c r="AB611" i="33"/>
  <c r="AB607" i="33"/>
  <c r="AB603" i="33"/>
  <c r="AB599" i="33"/>
  <c r="AB595" i="33"/>
  <c r="AB591" i="33"/>
  <c r="AB587" i="33"/>
  <c r="AB583" i="33"/>
  <c r="AB575" i="33"/>
  <c r="AB571" i="33"/>
  <c r="AB567" i="33"/>
  <c r="AB563" i="33"/>
  <c r="AB559" i="33"/>
  <c r="AB555" i="33"/>
  <c r="AB551" i="33"/>
  <c r="AB543" i="33"/>
  <c r="AB539" i="33"/>
  <c r="AB535" i="33"/>
  <c r="AB531" i="33"/>
  <c r="AB527" i="33"/>
  <c r="AB523" i="33"/>
  <c r="AB519" i="33"/>
  <c r="AB511" i="33"/>
  <c r="AB507" i="33"/>
  <c r="AB503" i="33"/>
  <c r="AB499" i="33"/>
  <c r="AB495" i="33"/>
  <c r="AB491" i="33"/>
  <c r="AB487" i="33"/>
  <c r="AB479" i="33"/>
  <c r="AB475" i="33"/>
  <c r="AB471" i="33"/>
  <c r="AB467" i="33"/>
  <c r="AB463" i="33"/>
  <c r="AB459" i="33"/>
  <c r="AB455" i="33"/>
  <c r="AB451" i="33"/>
  <c r="AB447" i="33"/>
  <c r="AB443" i="33"/>
  <c r="AB439" i="33"/>
  <c r="AB435" i="33"/>
  <c r="AB582" i="33"/>
  <c r="AB578" i="33"/>
  <c r="AB574" i="33"/>
  <c r="AB570" i="33"/>
  <c r="AB566" i="33"/>
  <c r="AB562" i="33"/>
  <c r="AB558" i="33"/>
  <c r="AB550" i="33"/>
  <c r="AB546" i="33"/>
  <c r="AB518" i="33"/>
  <c r="AB514" i="33"/>
  <c r="AB510" i="33"/>
  <c r="AB506" i="33"/>
  <c r="AB502" i="33"/>
  <c r="AB498" i="33"/>
  <c r="AB494" i="33"/>
  <c r="AB486" i="33"/>
  <c r="AB482" i="33"/>
  <c r="AB434" i="33"/>
  <c r="AB438" i="33"/>
  <c r="AB430" i="33"/>
  <c r="AB426" i="33"/>
  <c r="AB422" i="33"/>
  <c r="AB414" i="33"/>
  <c r="AB410" i="33"/>
  <c r="AB406" i="33"/>
  <c r="AB402" i="33"/>
  <c r="AB394" i="33"/>
  <c r="AB390" i="33"/>
  <c r="AB382" i="33"/>
  <c r="AB378" i="33"/>
  <c r="AB374" i="33"/>
  <c r="AB370" i="33"/>
  <c r="AB362" i="33"/>
  <c r="AB354" i="33"/>
  <c r="AB346" i="33"/>
  <c r="AB338" i="33"/>
  <c r="AB330" i="33"/>
  <c r="AB322" i="33"/>
  <c r="AB314" i="33"/>
  <c r="AB306" i="33"/>
  <c r="AB298" i="33"/>
  <c r="AB290" i="33"/>
  <c r="AB282" i="33"/>
  <c r="AB278" i="33"/>
  <c r="AB274" i="33"/>
  <c r="AB270" i="33"/>
  <c r="AB266" i="33"/>
  <c r="AB258" i="33"/>
  <c r="AB254" i="33"/>
  <c r="AB246" i="33"/>
  <c r="AB242" i="33"/>
  <c r="AB238" i="33"/>
  <c r="AB234" i="33"/>
  <c r="AB226" i="33"/>
  <c r="AB222" i="33"/>
  <c r="AB214" i="33"/>
  <c r="AB210" i="33"/>
  <c r="AB206" i="33"/>
  <c r="AB202" i="33"/>
  <c r="AB194" i="33"/>
  <c r="AB190" i="33"/>
  <c r="AB182" i="33"/>
  <c r="AB178" i="33"/>
  <c r="AB174" i="33"/>
  <c r="AB170" i="33"/>
  <c r="AB162" i="33"/>
  <c r="AB158" i="33"/>
  <c r="AB154" i="33"/>
  <c r="AB150" i="33"/>
  <c r="AB146" i="33"/>
  <c r="AB142" i="33"/>
  <c r="AB138" i="33"/>
  <c r="AB134" i="33"/>
  <c r="AB130" i="33"/>
  <c r="AB126" i="33"/>
  <c r="AB122" i="33"/>
  <c r="AB542" i="33"/>
  <c r="AB538" i="33"/>
  <c r="AB534" i="33"/>
  <c r="AB530" i="33"/>
  <c r="AB526" i="33"/>
  <c r="AB478" i="33"/>
  <c r="AB474" i="33"/>
  <c r="AB466" i="33"/>
  <c r="AB458" i="33"/>
  <c r="AB450" i="33"/>
  <c r="AB549" i="33"/>
  <c r="AB485" i="33"/>
  <c r="AB579" i="33"/>
  <c r="AB547" i="33"/>
  <c r="AB515" i="33"/>
  <c r="AB423" i="33"/>
  <c r="AB407" i="33"/>
  <c r="AB395" i="33"/>
  <c r="AB379" i="33"/>
  <c r="AB367" i="33"/>
  <c r="AB355" i="33"/>
  <c r="AB343" i="33"/>
  <c r="AB327" i="33"/>
  <c r="AB315" i="33"/>
  <c r="AB303" i="33"/>
  <c r="AB291" i="33"/>
  <c r="AB275" i="33"/>
  <c r="AB263" i="33"/>
  <c r="AB255" i="33"/>
  <c r="AB243" i="33"/>
  <c r="AB231" i="33"/>
  <c r="AB227" i="33"/>
  <c r="AB223" i="33"/>
  <c r="AB219" i="33"/>
  <c r="AB215" i="33"/>
  <c r="AB211" i="33"/>
  <c r="AB207" i="33"/>
  <c r="AB203" i="33"/>
  <c r="AB199" i="33"/>
  <c r="AB195" i="33"/>
  <c r="AB191" i="33"/>
  <c r="AB187" i="33"/>
  <c r="AB183" i="33"/>
  <c r="AB179" i="33"/>
  <c r="AB175" i="33"/>
  <c r="AB171" i="33"/>
  <c r="AB167" i="33"/>
  <c r="AB163" i="33"/>
  <c r="AB159" i="33"/>
  <c r="AB147" i="33"/>
  <c r="AB143" i="33"/>
  <c r="AB139" i="33"/>
  <c r="AB135" i="33"/>
  <c r="AB131" i="33"/>
  <c r="AB127" i="33"/>
  <c r="AB123" i="33"/>
  <c r="AB431" i="33"/>
  <c r="AB419" i="33"/>
  <c r="AB403" i="33"/>
  <c r="AB387" i="33"/>
  <c r="AB375" i="33"/>
  <c r="AB363" i="33"/>
  <c r="AB351" i="33"/>
  <c r="AB335" i="33"/>
  <c r="AB323" i="33"/>
  <c r="AB311" i="33"/>
  <c r="AB295" i="33"/>
  <c r="AB283" i="33"/>
  <c r="AB267" i="33"/>
  <c r="AB251" i="33"/>
  <c r="AB235" i="33"/>
  <c r="AB155" i="33"/>
  <c r="AB586" i="33"/>
  <c r="AB554" i="33"/>
  <c r="AB522" i="33"/>
  <c r="AB490" i="33"/>
  <c r="AB442" i="33"/>
  <c r="AB470" i="33"/>
  <c r="AB483" i="33"/>
  <c r="AB427" i="33"/>
  <c r="AB415" i="33"/>
  <c r="AB411" i="33"/>
  <c r="AB399" i="33"/>
  <c r="AB391" i="33"/>
  <c r="AB383" i="33"/>
  <c r="AB371" i="33"/>
  <c r="AB359" i="33"/>
  <c r="AB347" i="33"/>
  <c r="AB339" i="33"/>
  <c r="AB331" i="33"/>
  <c r="AB319" i="33"/>
  <c r="AB307" i="33"/>
  <c r="AB299" i="33"/>
  <c r="AB287" i="33"/>
  <c r="AB271" i="33"/>
  <c r="AB259" i="33"/>
  <c r="AB247" i="33"/>
  <c r="AB239" i="33"/>
  <c r="AB151" i="33"/>
  <c r="AB773" i="33"/>
  <c r="AB769" i="33"/>
  <c r="AB765" i="33"/>
  <c r="AB761" i="33"/>
  <c r="AB757" i="33"/>
  <c r="AB753" i="33"/>
  <c r="AB749" i="33"/>
  <c r="AB745" i="33"/>
  <c r="AB741" i="33"/>
  <c r="AB737" i="33"/>
  <c r="AB733" i="33"/>
  <c r="AB729" i="33"/>
  <c r="AB725" i="33"/>
  <c r="AB721" i="33"/>
  <c r="AB717" i="33"/>
  <c r="AB713" i="33"/>
  <c r="AB709" i="33"/>
  <c r="AB705" i="33"/>
  <c r="AB701" i="33"/>
  <c r="AB697" i="33"/>
  <c r="AB693" i="33"/>
  <c r="AB689" i="33"/>
  <c r="AB685" i="33"/>
  <c r="AB681" i="33"/>
  <c r="AB677" i="33"/>
  <c r="AB673" i="33"/>
  <c r="AB669" i="33"/>
  <c r="AB665" i="33"/>
  <c r="AB661" i="33"/>
  <c r="AB657" i="33"/>
  <c r="AB653" i="33"/>
  <c r="AB649" i="33"/>
  <c r="AB645" i="33"/>
  <c r="AB641" i="33"/>
  <c r="AB637" i="33"/>
  <c r="AB633" i="33"/>
  <c r="AB629" i="33"/>
  <c r="AB625" i="33"/>
  <c r="AB621" i="33"/>
  <c r="AB617" i="33"/>
  <c r="AB613" i="33"/>
  <c r="AB609" i="33"/>
  <c r="AB605" i="33"/>
  <c r="AB601" i="33"/>
  <c r="AB597" i="33"/>
  <c r="AB593" i="33"/>
  <c r="AB589" i="33"/>
  <c r="AB585" i="33"/>
  <c r="AB557" i="33"/>
  <c r="AB553" i="33"/>
  <c r="AB525" i="33"/>
  <c r="AB521" i="33"/>
  <c r="AB493" i="33"/>
  <c r="AB489" i="33"/>
  <c r="AB462" i="33"/>
  <c r="AB449" i="33"/>
  <c r="AB445" i="33"/>
  <c r="AB441" i="33"/>
  <c r="AB437" i="33"/>
  <c r="AB454" i="33"/>
  <c r="AB628" i="33"/>
  <c r="AB624" i="33"/>
  <c r="AB620" i="33"/>
  <c r="AB616" i="33"/>
  <c r="AB612" i="33"/>
  <c r="AB608" i="33"/>
  <c r="AB604" i="33"/>
  <c r="AB600" i="33"/>
  <c r="AB596" i="33"/>
  <c r="AB592" i="33"/>
  <c r="AB588" i="33"/>
  <c r="AB576" i="33"/>
  <c r="AB572" i="33"/>
  <c r="AB560" i="33"/>
  <c r="AB556" i="33"/>
  <c r="AB544" i="33"/>
  <c r="AB540" i="33"/>
  <c r="AB528" i="33"/>
  <c r="AB524" i="33"/>
  <c r="AB512" i="33"/>
  <c r="AB508" i="33"/>
  <c r="AB496" i="33"/>
  <c r="AB492" i="33"/>
  <c r="AB480" i="33"/>
  <c r="AB476" i="33"/>
  <c r="AB456" i="33"/>
  <c r="AB452" i="33"/>
  <c r="AB448" i="33"/>
  <c r="AB444" i="33"/>
  <c r="AB770" i="33"/>
  <c r="AB766" i="33"/>
  <c r="AB762" i="33"/>
  <c r="AB758" i="33"/>
  <c r="AB754" i="33"/>
  <c r="AB750" i="33"/>
  <c r="AB746" i="33"/>
  <c r="AB742" i="33"/>
  <c r="AB738" i="33"/>
  <c r="AB734" i="33"/>
  <c r="AB730" i="33"/>
  <c r="AB726" i="33"/>
  <c r="AB722" i="33"/>
  <c r="AB718" i="33"/>
  <c r="AB714" i="33"/>
  <c r="AB710" i="33"/>
  <c r="AB706" i="33"/>
  <c r="AB702" i="33"/>
  <c r="AB698" i="33"/>
  <c r="AB694" i="33"/>
  <c r="AB690" i="33"/>
  <c r="AB686" i="33"/>
  <c r="AB682" i="33"/>
  <c r="AB678" i="33"/>
  <c r="AB674" i="33"/>
  <c r="AB670" i="33"/>
  <c r="AB666" i="33"/>
  <c r="AB662" i="33"/>
  <c r="AB658" i="33"/>
  <c r="AB654" i="33"/>
  <c r="AB650" i="33"/>
  <c r="AB646" i="33"/>
  <c r="AB642" i="33"/>
  <c r="AB638" i="33"/>
  <c r="AB634" i="33"/>
  <c r="AB630" i="33"/>
  <c r="AB626" i="33"/>
  <c r="AB622" i="33"/>
  <c r="AB618" i="33"/>
  <c r="AB614" i="33"/>
  <c r="AB610" i="33"/>
  <c r="AB606" i="33"/>
  <c r="AB602" i="33"/>
  <c r="AB598" i="33"/>
  <c r="AB594" i="33"/>
  <c r="AB590" i="33"/>
  <c r="AB446" i="33"/>
  <c r="AB232" i="33"/>
  <c r="AB420" i="33"/>
  <c r="AB373" i="33"/>
  <c r="AB261" i="33"/>
  <c r="AB188" i="33"/>
  <c r="AB396" i="33"/>
  <c r="AB288" i="33"/>
  <c r="AB376" i="33"/>
  <c r="AB368" i="33"/>
  <c r="AB352" i="33"/>
  <c r="AB336" i="33"/>
  <c r="AB320" i="33"/>
  <c r="AB304" i="33"/>
  <c r="AB279" i="33"/>
  <c r="AB264" i="33"/>
  <c r="AB220" i="33"/>
  <c r="AB165" i="33"/>
  <c r="AB405" i="33"/>
  <c r="AB388" i="33"/>
  <c r="AB252" i="33"/>
  <c r="AB197" i="33"/>
  <c r="AB168" i="33"/>
  <c r="AB408" i="33"/>
  <c r="AB400" i="33"/>
  <c r="AB397" i="33"/>
  <c r="AB360" i="33"/>
  <c r="AB344" i="33"/>
  <c r="AB328" i="33"/>
  <c r="AB312" i="33"/>
  <c r="AB296" i="33"/>
  <c r="AB285" i="33"/>
  <c r="AB229" i="33"/>
  <c r="AB200" i="33"/>
  <c r="AB284" i="33"/>
  <c r="AB272" i="33"/>
  <c r="AB269" i="33"/>
  <c r="AB260" i="33"/>
  <c r="AB240" i="33"/>
  <c r="AB237" i="33"/>
  <c r="AB228" i="33"/>
  <c r="AB208" i="33"/>
  <c r="AB205" i="33"/>
  <c r="AB196" i="33"/>
  <c r="AB176" i="33"/>
  <c r="AB173" i="33"/>
  <c r="AB164" i="33"/>
  <c r="AB156" i="33"/>
  <c r="AB148" i="33"/>
  <c r="AB140" i="33"/>
  <c r="AB132" i="33"/>
  <c r="AB124" i="33"/>
  <c r="AB416" i="33"/>
  <c r="AB413" i="33"/>
  <c r="AB404" i="33"/>
  <c r="AB384" i="33"/>
  <c r="AB381" i="33"/>
  <c r="AB372" i="33"/>
  <c r="AB364" i="33"/>
  <c r="AB356" i="33"/>
  <c r="AB348" i="33"/>
  <c r="AB340" i="33"/>
  <c r="AB332" i="33"/>
  <c r="AB324" i="33"/>
  <c r="AB316" i="33"/>
  <c r="AB308" i="33"/>
  <c r="AB300" i="33"/>
  <c r="AB292" i="33"/>
  <c r="AB277" i="33"/>
  <c r="AB268" i="33"/>
  <c r="AB248" i="33"/>
  <c r="AB245" i="33"/>
  <c r="AB236" i="33"/>
  <c r="AB216" i="33"/>
  <c r="AB213" i="33"/>
  <c r="AB204" i="33"/>
  <c r="AB184" i="33"/>
  <c r="AB181" i="33"/>
  <c r="AB172" i="33"/>
  <c r="AB424" i="33"/>
  <c r="AB421" i="33"/>
  <c r="AB418" i="33"/>
  <c r="AB412" i="33"/>
  <c r="AB398" i="33"/>
  <c r="AB392" i="33"/>
  <c r="AB389" i="33"/>
  <c r="AB386" i="33"/>
  <c r="AB380" i="33"/>
  <c r="AB366" i="33"/>
  <c r="AB358" i="33"/>
  <c r="AB350" i="33"/>
  <c r="AB342" i="33"/>
  <c r="AB334" i="33"/>
  <c r="AB326" i="33"/>
  <c r="AB318" i="33"/>
  <c r="AB310" i="33"/>
  <c r="AB302" i="33"/>
  <c r="AB294" i="33"/>
  <c r="AB286" i="33"/>
  <c r="AB280" i="33"/>
  <c r="AB276" i="33"/>
  <c r="AB262" i="33"/>
  <c r="AB256" i="33"/>
  <c r="AB253" i="33"/>
  <c r="AB250" i="33"/>
  <c r="AB244" i="33"/>
  <c r="AB230" i="33"/>
  <c r="AB224" i="33"/>
  <c r="AB221" i="33"/>
  <c r="AB218" i="33"/>
  <c r="AB212" i="33"/>
  <c r="AB198" i="33"/>
  <c r="AB192" i="33"/>
  <c r="AB189" i="33"/>
  <c r="AB186" i="33"/>
  <c r="AB180" i="33"/>
  <c r="AB166" i="33"/>
  <c r="AB160" i="33"/>
  <c r="AB152" i="33"/>
  <c r="AB144" i="33"/>
  <c r="AB136" i="33"/>
  <c r="AB128" i="33"/>
  <c r="AB120" i="33"/>
  <c r="AB6" i="33"/>
  <c r="AB10" i="33"/>
  <c r="AB17" i="33"/>
  <c r="AB21" i="33"/>
  <c r="AB25" i="33"/>
  <c r="AB29" i="33"/>
  <c r="AB33" i="33"/>
  <c r="AB37" i="33"/>
  <c r="AB45" i="33"/>
  <c r="AB49" i="33"/>
  <c r="AB53" i="33"/>
  <c r="AB57" i="33"/>
  <c r="AB61" i="33"/>
  <c r="AB65" i="33"/>
  <c r="AB81" i="33"/>
  <c r="AB69" i="33"/>
  <c r="AB41" i="33"/>
  <c r="AB85" i="33"/>
  <c r="AB101" i="33"/>
  <c r="AB105" i="33"/>
  <c r="AB73" i="33"/>
  <c r="AB117" i="33"/>
  <c r="AB5" i="33"/>
  <c r="AB9" i="33"/>
  <c r="AB13" i="33"/>
  <c r="AB16" i="33"/>
  <c r="AB20" i="33"/>
  <c r="AB24" i="33"/>
  <c r="AB28" i="33"/>
  <c r="AB32" i="33"/>
  <c r="AB36" i="33"/>
  <c r="AB40" i="33"/>
  <c r="AB44" i="33"/>
  <c r="AB48" i="33"/>
  <c r="AB52" i="33"/>
  <c r="AB56" i="33"/>
  <c r="AB60" i="33"/>
  <c r="AB64" i="33"/>
  <c r="AB68" i="33"/>
  <c r="AB72" i="33"/>
  <c r="AB76" i="33"/>
  <c r="AB88" i="33"/>
  <c r="AB104" i="33"/>
  <c r="AB19" i="33"/>
  <c r="AB23" i="33"/>
  <c r="AB31" i="33"/>
  <c r="AB35" i="33"/>
  <c r="AB39" i="33"/>
  <c r="AB43" i="33"/>
  <c r="AB47" i="33"/>
  <c r="AB27" i="33"/>
  <c r="AB51" i="33"/>
  <c r="AB55" i="33"/>
  <c r="AB59" i="33"/>
  <c r="AB63" i="33"/>
  <c r="AB67" i="33"/>
  <c r="AB71" i="33"/>
  <c r="AB75" i="33"/>
  <c r="AB8" i="33"/>
  <c r="AB12" i="33"/>
  <c r="AB15" i="33"/>
  <c r="AB7" i="33"/>
  <c r="AB11" i="33"/>
  <c r="AB14" i="33"/>
  <c r="AB18" i="33"/>
  <c r="AB22" i="33"/>
  <c r="AB26" i="33"/>
  <c r="AB30" i="33"/>
  <c r="AB34" i="33"/>
  <c r="AB38" i="33"/>
  <c r="AB42" i="33"/>
  <c r="AB46" i="33"/>
  <c r="AB50" i="33"/>
  <c r="AB54" i="33"/>
  <c r="AB58" i="33"/>
  <c r="AB62" i="33"/>
  <c r="AB66" i="33"/>
  <c r="AB70" i="33"/>
  <c r="AB74" i="33"/>
  <c r="AB112" i="33"/>
  <c r="AB79" i="33"/>
  <c r="AB83" i="33"/>
  <c r="AB91" i="33"/>
  <c r="AB115" i="33"/>
  <c r="AB119" i="33"/>
  <c r="AB86" i="33"/>
  <c r="AB98" i="33"/>
  <c r="AB102" i="33"/>
  <c r="AB106" i="33"/>
  <c r="AB110" i="33"/>
  <c r="AB114" i="33"/>
  <c r="AB118" i="33"/>
  <c r="AB4" i="33"/>
  <c r="AB78" i="33"/>
  <c r="AB82" i="33"/>
  <c r="AB90" i="33"/>
  <c r="AB94" i="33"/>
  <c r="AB95" i="33"/>
  <c r="AB97" i="33"/>
  <c r="AB100" i="33"/>
  <c r="AB109" i="33"/>
  <c r="AB113" i="33"/>
  <c r="AB116" i="33"/>
  <c r="AB111" i="33"/>
  <c r="AB77" i="33"/>
  <c r="AB93" i="33"/>
  <c r="AB96" i="33"/>
  <c r="AB99" i="33"/>
  <c r="AB103" i="33"/>
  <c r="AB108" i="33"/>
  <c r="AB80" i="33"/>
  <c r="AB84" i="33"/>
  <c r="AB87" i="33"/>
  <c r="AB89" i="33"/>
  <c r="AB92" i="33"/>
  <c r="AB107" i="33"/>
</calcChain>
</file>

<file path=xl/comments1.xml><?xml version="1.0" encoding="utf-8"?>
<comments xmlns="http://schemas.openxmlformats.org/spreadsheetml/2006/main">
  <authors>
    <author>Christoph Hilse</author>
  </authors>
  <commentList>
    <comment ref="I490" authorId="0">
      <text>
        <r>
          <rPr>
            <b/>
            <sz val="9"/>
            <color indexed="81"/>
            <rFont val="Segoe UI"/>
            <family val="2"/>
          </rPr>
          <t>Christoph Hilse:</t>
        </r>
        <r>
          <rPr>
            <sz val="9"/>
            <color indexed="81"/>
            <rFont val="Segoe UI"/>
            <family val="2"/>
          </rPr>
          <t xml:space="preserve">
EQR 7003000</t>
        </r>
      </text>
    </comment>
    <comment ref="I491" authorId="0">
      <text>
        <r>
          <rPr>
            <b/>
            <sz val="9"/>
            <color indexed="81"/>
            <rFont val="Segoe UI"/>
            <family val="2"/>
          </rPr>
          <t>Christoph Hilse:</t>
        </r>
        <r>
          <rPr>
            <sz val="9"/>
            <color indexed="81"/>
            <rFont val="Segoe UI"/>
            <family val="2"/>
          </rPr>
          <t xml:space="preserve">
EQR 7003001</t>
        </r>
      </text>
    </comment>
    <comment ref="I743" authorId="0">
      <text>
        <r>
          <rPr>
            <b/>
            <sz val="9"/>
            <color indexed="81"/>
            <rFont val="Segoe UI"/>
            <family val="2"/>
          </rPr>
          <t>Christoph Hilse:</t>
        </r>
        <r>
          <rPr>
            <sz val="9"/>
            <color indexed="81"/>
            <rFont val="Segoe UI"/>
            <family val="2"/>
          </rPr>
          <t xml:space="preserve">
EQR 6701726</t>
        </r>
      </text>
    </comment>
    <comment ref="I744" authorId="0">
      <text>
        <r>
          <rPr>
            <b/>
            <sz val="9"/>
            <color indexed="81"/>
            <rFont val="Segoe UI"/>
            <family val="2"/>
          </rPr>
          <t>Christoph Hilse:</t>
        </r>
        <r>
          <rPr>
            <sz val="9"/>
            <color indexed="81"/>
            <rFont val="Segoe UI"/>
            <family val="2"/>
          </rPr>
          <t xml:space="preserve">
EQR 6701725</t>
        </r>
      </text>
    </comment>
    <comment ref="I745" authorId="0">
      <text>
        <r>
          <rPr>
            <b/>
            <sz val="9"/>
            <color indexed="81"/>
            <rFont val="Segoe UI"/>
            <family val="2"/>
          </rPr>
          <t>Christoph Hilse:</t>
        </r>
        <r>
          <rPr>
            <sz val="9"/>
            <color indexed="81"/>
            <rFont val="Segoe UI"/>
            <family val="2"/>
          </rPr>
          <t xml:space="preserve">
EQR 6701724</t>
        </r>
      </text>
    </comment>
  </commentList>
</comments>
</file>

<file path=xl/comments2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3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4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5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6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7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8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9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10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11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12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13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comments14.xml><?xml version="1.0" encoding="utf-8"?>
<comments xmlns="http://schemas.openxmlformats.org/spreadsheetml/2006/main">
  <authors>
    <author>Rashida Doyle</author>
  </authors>
  <commentList>
    <comment ref="M5" authorId="0">
      <text>
        <r>
          <rPr>
            <b/>
            <sz val="9"/>
            <color indexed="81"/>
            <rFont val="Tahoma"/>
            <family val="2"/>
          </rPr>
          <t>Machine cycle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Order Placed to Order Received (whse)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Sell (waste &amp; fiber)</t>
        </r>
      </text>
    </comment>
  </commentList>
</comments>
</file>

<file path=xl/sharedStrings.xml><?xml version="1.0" encoding="utf-8"?>
<sst xmlns="http://schemas.openxmlformats.org/spreadsheetml/2006/main" count="14313" uniqueCount="1603">
  <si>
    <t>Sales Org</t>
  </si>
  <si>
    <t>Sold to Customer</t>
  </si>
  <si>
    <t>Die Reference</t>
  </si>
  <si>
    <t>MeadWestvaco Enterprises GmbH</t>
  </si>
  <si>
    <t>4411.011320/R</t>
  </si>
  <si>
    <t>RED BULL GMBH</t>
  </si>
  <si>
    <t>4412.011320/R</t>
  </si>
  <si>
    <t>4146E/R</t>
  </si>
  <si>
    <t>4192G/R</t>
  </si>
  <si>
    <t>4351D/R</t>
  </si>
  <si>
    <t>4599C/R</t>
  </si>
  <si>
    <t>4689C/R</t>
  </si>
  <si>
    <t>4690C/R</t>
  </si>
  <si>
    <t>3132/R</t>
  </si>
  <si>
    <t>1557/R</t>
  </si>
  <si>
    <t>COCA-COLA HBC AUSTRIA GMBH, WIEN</t>
  </si>
  <si>
    <t>3180/R</t>
  </si>
  <si>
    <t>HEINEKEN GLOBAL PROC - BRAU UNION AT</t>
  </si>
  <si>
    <t>4696CM/R</t>
  </si>
  <si>
    <t>3535/R</t>
  </si>
  <si>
    <t>KULMBACHER BRAUEREI AG</t>
  </si>
  <si>
    <t>4321/R</t>
  </si>
  <si>
    <t>4354/R</t>
  </si>
  <si>
    <t>4448.011400/R</t>
  </si>
  <si>
    <t>4322/R</t>
  </si>
  <si>
    <t>4485GM/R</t>
  </si>
  <si>
    <t>4756CM/R</t>
  </si>
  <si>
    <t>4714DM/R</t>
  </si>
  <si>
    <t>ANHEUSER-BUSCH INBEV - RECHNUNG</t>
  </si>
  <si>
    <t>4620CM/R</t>
  </si>
  <si>
    <t>4686C/R</t>
  </si>
  <si>
    <t>4687C/R</t>
  </si>
  <si>
    <t>3164D/R</t>
  </si>
  <si>
    <t>4235.011380/R</t>
  </si>
  <si>
    <t>4235/R011415/R</t>
  </si>
  <si>
    <t>3048/R</t>
  </si>
  <si>
    <t>3543D/R</t>
  </si>
  <si>
    <t>3544D/R</t>
  </si>
  <si>
    <t>4397/R</t>
  </si>
  <si>
    <t>OTTAKRINGER BRAUEREI AG</t>
  </si>
  <si>
    <t>4372/R</t>
  </si>
  <si>
    <t>4576D/R</t>
  </si>
  <si>
    <t>4342/R</t>
  </si>
  <si>
    <t>4237/R</t>
  </si>
  <si>
    <t>3204D/R</t>
  </si>
  <si>
    <t>3528/R</t>
  </si>
  <si>
    <t>SPITZ KG, A-ATTNANG-PUCHHEIM</t>
  </si>
  <si>
    <t>3676/R</t>
  </si>
  <si>
    <t>4733CM/R</t>
  </si>
  <si>
    <t>4547D/R</t>
  </si>
  <si>
    <t>M438A3BA/R</t>
  </si>
  <si>
    <t>STARZINGER GMBH &amp; CO. KG, FRANKENMARKT</t>
  </si>
  <si>
    <t>3677/R</t>
  </si>
  <si>
    <t>THOMAS HENRY GMBH &amp; CO.KG - RECHNUNG</t>
  </si>
  <si>
    <t>4629CM/R</t>
  </si>
  <si>
    <t>4506/R</t>
  </si>
  <si>
    <t>4485/R</t>
  </si>
  <si>
    <t>ERZQUELL BR. BIELSTEIN, WIEHL-BIELSTEIN</t>
  </si>
  <si>
    <t>4542/R</t>
  </si>
  <si>
    <t>DARGUNER BRAUEREI GMBH</t>
  </si>
  <si>
    <t>3774.011380/R</t>
  </si>
  <si>
    <t>4480/R</t>
  </si>
  <si>
    <t>4512/R</t>
  </si>
  <si>
    <t>4190/R</t>
  </si>
  <si>
    <t>4531D/R</t>
  </si>
  <si>
    <t>4605D/R</t>
  </si>
  <si>
    <t>DARMSTAEDTER PRIVATBRAUEREI - RECHNUNG</t>
  </si>
  <si>
    <t>4485F/R</t>
  </si>
  <si>
    <t>4589D.011430/R</t>
  </si>
  <si>
    <t>EMMI FRISCHPRODUKTE, OSTERMUNDIGEN</t>
  </si>
  <si>
    <t>4630E/R</t>
  </si>
  <si>
    <t>4564/R</t>
  </si>
  <si>
    <t>3748/R</t>
  </si>
  <si>
    <t>3753/R</t>
  </si>
  <si>
    <t>3309/R</t>
  </si>
  <si>
    <t>3310/R</t>
  </si>
  <si>
    <t>3818C/R</t>
  </si>
  <si>
    <t>3812/R</t>
  </si>
  <si>
    <t>3964/R</t>
  </si>
  <si>
    <t>3712D.011320/R</t>
  </si>
  <si>
    <t>4578C/R</t>
  </si>
  <si>
    <t>4582C/R</t>
  </si>
  <si>
    <t>4526/R</t>
  </si>
  <si>
    <t>3365F.010290/R</t>
  </si>
  <si>
    <t>4074D/R</t>
  </si>
  <si>
    <t>4556/R</t>
  </si>
  <si>
    <t>3637E.010290/R</t>
  </si>
  <si>
    <t>4557/R</t>
  </si>
  <si>
    <t>4558/R</t>
  </si>
  <si>
    <t>4735C/R</t>
  </si>
  <si>
    <t>3198.010290/R</t>
  </si>
  <si>
    <t>4326/R</t>
  </si>
  <si>
    <t>KROMBACHER BRAUEREI, KROMBACH</t>
  </si>
  <si>
    <t>GOLD OCHSEN BRAUEREI GMBH</t>
  </si>
  <si>
    <t>3582/R</t>
  </si>
  <si>
    <t>L405B4BA/R</t>
  </si>
  <si>
    <t>KROMBACHER BRAUEREI</t>
  </si>
  <si>
    <t>4687CPEFC/R</t>
  </si>
  <si>
    <t>4466.01A380/R</t>
  </si>
  <si>
    <t>4650E.01A350/R</t>
  </si>
  <si>
    <t>4715C/R</t>
  </si>
  <si>
    <t>4626D/R</t>
  </si>
  <si>
    <t>4513E/R</t>
  </si>
  <si>
    <t>4571C/R</t>
  </si>
  <si>
    <t>4489/R</t>
  </si>
  <si>
    <t>4272/R</t>
  </si>
  <si>
    <t>BINDING BR.,FRANKF.(500777) RADEB.GRUPPE</t>
  </si>
  <si>
    <t>DORTMUNDER ACTIEN DAB -RADEBERGER GRUPPE</t>
  </si>
  <si>
    <t>3961E/R</t>
  </si>
  <si>
    <t>DR. OETKER FRISCHEPROD.MOERS KG -(ONKEN)</t>
  </si>
  <si>
    <t>4732C/R</t>
  </si>
  <si>
    <t>4697C/R</t>
  </si>
  <si>
    <t>1707/R</t>
  </si>
  <si>
    <t>1998/R</t>
  </si>
  <si>
    <t>3937.011380/R</t>
  </si>
  <si>
    <t>4760CM.011400/R</t>
  </si>
  <si>
    <t>4485E/R</t>
  </si>
  <si>
    <t>ROTKAEPPCHEN-MUMM, FREYBURG</t>
  </si>
  <si>
    <t>4749C/R</t>
  </si>
  <si>
    <t>4292/R</t>
  </si>
  <si>
    <t>4293/R</t>
  </si>
  <si>
    <t>4291/R</t>
  </si>
  <si>
    <t>4294/R</t>
  </si>
  <si>
    <t>4290/R</t>
  </si>
  <si>
    <t>WestRock Pkg Sys France Sarl</t>
  </si>
  <si>
    <t>W179A2CA/R</t>
  </si>
  <si>
    <t>BRASSERIE METEOR</t>
  </si>
  <si>
    <t>K528A2CA/R</t>
  </si>
  <si>
    <t>V013A6BA/R</t>
  </si>
  <si>
    <t>T154A2BA/R</t>
  </si>
  <si>
    <t>O113A4BA/R</t>
  </si>
  <si>
    <t>H271A4BA/R</t>
  </si>
  <si>
    <t>X058A3CA/R</t>
  </si>
  <si>
    <t>H272A42A/R</t>
  </si>
  <si>
    <t>S148A2CA/R</t>
  </si>
  <si>
    <t>R294A72A/R</t>
  </si>
  <si>
    <t>W206A3CA_PEFC/R</t>
  </si>
  <si>
    <t>X170A5CA_PEFC/R</t>
  </si>
  <si>
    <t>X258A2BA_PEFC/R</t>
  </si>
  <si>
    <t>X219A7BA_PEFC/R</t>
  </si>
  <si>
    <t>X241A2BA_PEFC/R</t>
  </si>
  <si>
    <t>A-5774_PEFC/R</t>
  </si>
  <si>
    <t>T065A4CA_PEFC/R</t>
  </si>
  <si>
    <t>X251A5CA_PEFC/R</t>
  </si>
  <si>
    <t>S211A8BA_PEFC/R</t>
  </si>
  <si>
    <t>X126A4CA_PEFC/R</t>
  </si>
  <si>
    <t>X186A2CA_PEFC/R</t>
  </si>
  <si>
    <t>W078A5CA_PEFC/R</t>
  </si>
  <si>
    <t>X042A62APEFC/R</t>
  </si>
  <si>
    <t>X110A62APEFC/R</t>
  </si>
  <si>
    <t>X143A32APEFC/R</t>
  </si>
  <si>
    <t>X236A2MA_PEFC/R</t>
  </si>
  <si>
    <t>X168A7DAPEFC/R</t>
  </si>
  <si>
    <t>X043A32A_PEFC/R</t>
  </si>
  <si>
    <t>U166A42A_PEFC/R</t>
  </si>
  <si>
    <t>X044A42A-PEFC/R</t>
  </si>
  <si>
    <t>X112A52A_PEFC/R</t>
  </si>
  <si>
    <t>S066B32APEFC/R</t>
  </si>
  <si>
    <t>X045A3DAPEFC/R</t>
  </si>
  <si>
    <t>X148A2DA_PEFC/R</t>
  </si>
  <si>
    <t>S075A9MAPEFC/R</t>
  </si>
  <si>
    <t>X146A4DA_PEFC/R</t>
  </si>
  <si>
    <t>X147A2EAPEFC/R</t>
  </si>
  <si>
    <t>X276A2DA_PEFC/R</t>
  </si>
  <si>
    <t>BRASSERIE LICORNE</t>
  </si>
  <si>
    <t>M452A8BA/R</t>
  </si>
  <si>
    <t>L404B2BA/R</t>
  </si>
  <si>
    <t>X215A3CA/R</t>
  </si>
  <si>
    <t>X216A3CA/R</t>
  </si>
  <si>
    <t>T180A3MA/R</t>
  </si>
  <si>
    <t>X177A4DA/R</t>
  </si>
  <si>
    <t>BRASSERIE DUYCK</t>
  </si>
  <si>
    <t>X265A1VA/R</t>
  </si>
  <si>
    <t>X267A1VA/R</t>
  </si>
  <si>
    <t>CELLIERS DE L'ODET</t>
  </si>
  <si>
    <t>X152A4CA/R</t>
  </si>
  <si>
    <t>T058A1CA/R</t>
  </si>
  <si>
    <t>O115A1EA/R</t>
  </si>
  <si>
    <t>FRUITE UNISOURCE</t>
  </si>
  <si>
    <t>O483A1BA/R</t>
  </si>
  <si>
    <t>LAITERIE DE SAINT MALO</t>
  </si>
  <si>
    <t>T082A3UA/R</t>
  </si>
  <si>
    <t>LES CELLIERS ASSOCIES</t>
  </si>
  <si>
    <t>X204A3MA/R</t>
  </si>
  <si>
    <t>NESTLE WATERS SUPPLY SUD</t>
  </si>
  <si>
    <t>T070A4BA/R</t>
  </si>
  <si>
    <t>R183A1BA/R</t>
  </si>
  <si>
    <t>NINKASI ENTREPRISES</t>
  </si>
  <si>
    <t>X235A1DA/R</t>
  </si>
  <si>
    <t>ORANGINA SCHWEPPES</t>
  </si>
  <si>
    <t>X194A4DA/R</t>
  </si>
  <si>
    <t>PRODIS MAISON JOHANES BOUBEE</t>
  </si>
  <si>
    <t>I079B7EA/R</t>
  </si>
  <si>
    <t>X223A2BA/R</t>
  </si>
  <si>
    <t>SOCREMA</t>
  </si>
  <si>
    <t>C063A9UA/R</t>
  </si>
  <si>
    <t>YOPLAIT FRANCE SAS BOULOGNE</t>
  </si>
  <si>
    <t>X210A2UA/R</t>
  </si>
  <si>
    <t>X212A1UA/R</t>
  </si>
  <si>
    <t>X209A2UA/R</t>
  </si>
  <si>
    <t>UNION DES VIGNERONS</t>
  </si>
  <si>
    <t>S129A1CA/R</t>
  </si>
  <si>
    <t>K310A1CA/R</t>
  </si>
  <si>
    <t>YEO FRAIS</t>
  </si>
  <si>
    <t>X291A2GA/R</t>
  </si>
  <si>
    <t>X291A2GA_BRA/R</t>
  </si>
  <si>
    <t>K191B1GA/R</t>
  </si>
  <si>
    <t>K191B1GA_BRA/R</t>
  </si>
  <si>
    <t>V183A2GA/R</t>
  </si>
  <si>
    <t>P234A5GA/R</t>
  </si>
  <si>
    <t>T119A5GA_PEFC/R</t>
  </si>
  <si>
    <t>T120A4GA/R</t>
  </si>
  <si>
    <t>T119A5GA/R</t>
  </si>
  <si>
    <t>P233A6GA/R</t>
  </si>
  <si>
    <t>T120A4GA_BRA/R</t>
  </si>
  <si>
    <t>P233A6GA_BRA/R</t>
  </si>
  <si>
    <t>X286A2GA_BRA/R</t>
  </si>
  <si>
    <t>CHAMPIGNEULLES</t>
  </si>
  <si>
    <t>X256A2BA/R</t>
  </si>
  <si>
    <t>X159A7CA/R</t>
  </si>
  <si>
    <t>X226A1CA/R</t>
  </si>
  <si>
    <t>V002A3MA/R</t>
  </si>
  <si>
    <t>X190A3BA/R</t>
  </si>
  <si>
    <t>X079A2BA/R</t>
  </si>
  <si>
    <t>X278A2BA/R</t>
  </si>
  <si>
    <t>R188A1CA/R</t>
  </si>
  <si>
    <t>COCA COLA PRODUCTION</t>
  </si>
  <si>
    <t>CSR CHEZ CCLF</t>
  </si>
  <si>
    <t>X263A1CA/R</t>
  </si>
  <si>
    <t>ETS GUILLET FRERES</t>
  </si>
  <si>
    <t>S001A1CA/R</t>
  </si>
  <si>
    <t>GRANDE BRASSERIE DE NOUVELLE CALEDONIE</t>
  </si>
  <si>
    <t>X155A3CA/R</t>
  </si>
  <si>
    <t>X094A1DA/R</t>
  </si>
  <si>
    <t>HEINEKEN GLOBAL PROCUREMENT</t>
  </si>
  <si>
    <t>BRASSERIE LORRAINE</t>
  </si>
  <si>
    <t>X138A1DA/R</t>
  </si>
  <si>
    <t>X104A1CA/R</t>
  </si>
  <si>
    <t>X139A1CA/R</t>
  </si>
  <si>
    <t>X102A2DA/R</t>
  </si>
  <si>
    <t>W080A1UA/R</t>
  </si>
  <si>
    <t>W219A3UA/R</t>
  </si>
  <si>
    <t>W220A2UA/R</t>
  </si>
  <si>
    <t>WestRockPackaging Syst.ES,S.L.</t>
  </si>
  <si>
    <t>AVELEDA SA</t>
  </si>
  <si>
    <t>U013BUA/R</t>
  </si>
  <si>
    <t>N169BUA/R</t>
  </si>
  <si>
    <t>N258CUA/R</t>
  </si>
  <si>
    <t>W117UA/R</t>
  </si>
  <si>
    <t>Q109FGA/R</t>
  </si>
  <si>
    <t>V059AGA/R</t>
  </si>
  <si>
    <t>SOCIEDAD ANONIMA DAMM</t>
  </si>
  <si>
    <t>X027ABA/R</t>
  </si>
  <si>
    <t>Q115EDA/R</t>
  </si>
  <si>
    <t>K059BBA/R</t>
  </si>
  <si>
    <t>DANTRADE BV</t>
  </si>
  <si>
    <t>G203MDA/R</t>
  </si>
  <si>
    <t>G203MDA-Q/R</t>
  </si>
  <si>
    <t>SCHREIBER DE CANARIAS SL</t>
  </si>
  <si>
    <t>M088KBA-Q/R</t>
  </si>
  <si>
    <t>W111CCA/R</t>
  </si>
  <si>
    <t>Y087CUA/R</t>
  </si>
  <si>
    <t>X013GA/R</t>
  </si>
  <si>
    <t>U147DGA-Q/R</t>
  </si>
  <si>
    <t>N168GA-Q/R</t>
  </si>
  <si>
    <t>V051AGA-QR/R</t>
  </si>
  <si>
    <t>U139GA/R</t>
  </si>
  <si>
    <t>V132AGA-Q/R</t>
  </si>
  <si>
    <t>V123AGA-Q/R</t>
  </si>
  <si>
    <t>W004AUA-Q/R</t>
  </si>
  <si>
    <t>V019GA-Q/R</t>
  </si>
  <si>
    <t>V020GA-Q/R</t>
  </si>
  <si>
    <t>J150HUA-Q/R</t>
  </si>
  <si>
    <t>EL COTO DE RIOJA, S.A.</t>
  </si>
  <si>
    <t>V001DBA/R</t>
  </si>
  <si>
    <t>W063CBA/R</t>
  </si>
  <si>
    <t>W164BA/R</t>
  </si>
  <si>
    <t>2792BGA/R</t>
  </si>
  <si>
    <t>2782BGA/R</t>
  </si>
  <si>
    <t>Q018CGA/R</t>
  </si>
  <si>
    <t>S132EGA/R</t>
  </si>
  <si>
    <t>T037ABA/R</t>
  </si>
  <si>
    <t>X001ABA/R</t>
  </si>
  <si>
    <t>LACTEOS DE NAVARRA, S.L.</t>
  </si>
  <si>
    <t>K072AGA/R</t>
  </si>
  <si>
    <t>K073AGA/R</t>
  </si>
  <si>
    <t>U145ACA/R</t>
  </si>
  <si>
    <t>SCHWEPPES, S.A.</t>
  </si>
  <si>
    <t>Y016JBA/R</t>
  </si>
  <si>
    <t>Q083BUA/R</t>
  </si>
  <si>
    <t>Q213BUA/R</t>
  </si>
  <si>
    <t>Q214DBA/R</t>
  </si>
  <si>
    <t>PULEVA</t>
  </si>
  <si>
    <t>N226DUA/R</t>
  </si>
  <si>
    <t>W159DUA/R</t>
  </si>
  <si>
    <t>X012ABA/R</t>
  </si>
  <si>
    <t>X011AUA/R</t>
  </si>
  <si>
    <t>M129BA/R</t>
  </si>
  <si>
    <t>R147BA/R</t>
  </si>
  <si>
    <t>VMPS AGUAS E TURISMO, S.A.</t>
  </si>
  <si>
    <t>UNICER BEBIDAS, S.A.</t>
  </si>
  <si>
    <t>S221FCA-BRA/R</t>
  </si>
  <si>
    <t>Q007ACA/R</t>
  </si>
  <si>
    <t>V143MA/R</t>
  </si>
  <si>
    <t>T207ABA-B/R</t>
  </si>
  <si>
    <t>W005BCA-B/R</t>
  </si>
  <si>
    <t>SCHREIBER FOODS ESPA#A, S.L.</t>
  </si>
  <si>
    <t>W110CBA/R</t>
  </si>
  <si>
    <t>W104CCA/R</t>
  </si>
  <si>
    <t>N049BCA/R</t>
  </si>
  <si>
    <t>M085NBA-Q/R</t>
  </si>
  <si>
    <t>N196DBA-Q/R</t>
  </si>
  <si>
    <t>Y111AUA/R</t>
  </si>
  <si>
    <t>MPC100331/R</t>
  </si>
  <si>
    <t>MPC091205/R</t>
  </si>
  <si>
    <t>MPC111011/R</t>
  </si>
  <si>
    <t>MPC962113/R</t>
  </si>
  <si>
    <t>MPC090592.010330/R</t>
  </si>
  <si>
    <t>MPC070582/R</t>
  </si>
  <si>
    <t>MPC081008/R</t>
  </si>
  <si>
    <t>MPC150041.350/R</t>
  </si>
  <si>
    <t>MPC160401/R</t>
  </si>
  <si>
    <t>CARPENE MALVOLTI SPUMANTI SPA</t>
  </si>
  <si>
    <t>MPC120357/R</t>
  </si>
  <si>
    <t>CAVIT CANTINA VITICOLTORI SOC.COOP</t>
  </si>
  <si>
    <t>MPC042164/R</t>
  </si>
  <si>
    <t>MPC902903/R</t>
  </si>
  <si>
    <t>MPW160271/R</t>
  </si>
  <si>
    <t>MPC100417/R</t>
  </si>
  <si>
    <t>TASSONI - FATTURAZIONE</t>
  </si>
  <si>
    <t>MPC101001/R</t>
  </si>
  <si>
    <t>MPC101011/R</t>
  </si>
  <si>
    <t>MPC051292/R</t>
  </si>
  <si>
    <t>MPC130261/R</t>
  </si>
  <si>
    <t>MPC130341/R</t>
  </si>
  <si>
    <t>MPC992661/R</t>
  </si>
  <si>
    <t>MPC090446_290/R</t>
  </si>
  <si>
    <t>MPC012511/R</t>
  </si>
  <si>
    <t>MPC990086/R</t>
  </si>
  <si>
    <t>MPW150351/R</t>
  </si>
  <si>
    <t>HEINZ ITALIA S.P.A - FATTURAZIONE</t>
  </si>
  <si>
    <t>MPC021961/R</t>
  </si>
  <si>
    <t>BOLTON ALIMENTARI SPA - FATTUAZIONE</t>
  </si>
  <si>
    <t>MPC952775_290/R</t>
  </si>
  <si>
    <t>MPC050474_290/R</t>
  </si>
  <si>
    <t>MPC012301_290/R</t>
  </si>
  <si>
    <t>MPC952905_290/R</t>
  </si>
  <si>
    <t>MPC050484_290/R</t>
  </si>
  <si>
    <t>MPC120093/R</t>
  </si>
  <si>
    <t>MPC041003/R</t>
  </si>
  <si>
    <t>MPC100012/R</t>
  </si>
  <si>
    <t>MPC100021/R</t>
  </si>
  <si>
    <t>PUCCI SRL- FATTURAZIONE</t>
  </si>
  <si>
    <t>MPC030971/R</t>
  </si>
  <si>
    <t>MPC031141/R</t>
  </si>
  <si>
    <t>MPC120051/R</t>
  </si>
  <si>
    <t>WestRockPackaging Syst.UK,LTD</t>
  </si>
  <si>
    <t>ACCOLADE WINES LTD</t>
  </si>
  <si>
    <t>B15SD030A/R</t>
  </si>
  <si>
    <t>B15SD029A/R</t>
  </si>
  <si>
    <t>BATCHELORS IRELAND</t>
  </si>
  <si>
    <t>B06F019A/R</t>
  </si>
  <si>
    <t>B12F002A/R</t>
  </si>
  <si>
    <t>B06F020A/R</t>
  </si>
  <si>
    <t>B07F016B/R</t>
  </si>
  <si>
    <t>B06F021B/R</t>
  </si>
  <si>
    <t>BLISTERS LTD</t>
  </si>
  <si>
    <t>B15SD008A/R</t>
  </si>
  <si>
    <t>BRITVIC - SOLIHULL</t>
  </si>
  <si>
    <t>B09SD056A/R</t>
  </si>
  <si>
    <t>B11SD061B/R</t>
  </si>
  <si>
    <t>B11SD069A/R</t>
  </si>
  <si>
    <t>B11SD059B/R</t>
  </si>
  <si>
    <t>B16SD012A/R</t>
  </si>
  <si>
    <t>BULMERS LIMITED</t>
  </si>
  <si>
    <t>B05C019B/R</t>
  </si>
  <si>
    <t>TENNENT CALEDONIAN BREWERIES</t>
  </si>
  <si>
    <t>B05C020B/R</t>
  </si>
  <si>
    <t>B13B066A/R</t>
  </si>
  <si>
    <t>B13B065A/R</t>
  </si>
  <si>
    <t>CARLOW BREWING</t>
  </si>
  <si>
    <t>B12SD019B/R</t>
  </si>
  <si>
    <t>CARLSBERG SUPPLY COMPANY AG</t>
  </si>
  <si>
    <t>B12B058A-PEFC/R</t>
  </si>
  <si>
    <t>B16B013A-PEFC/R</t>
  </si>
  <si>
    <t>B12B060A-PEFC/R</t>
  </si>
  <si>
    <t>B16B010A-PEFC/R</t>
  </si>
  <si>
    <t>B16B014A-PEFC/R</t>
  </si>
  <si>
    <t>COTT BEVERAGES LTD - KEGWORTH</t>
  </si>
  <si>
    <t>B08SD131A/R</t>
  </si>
  <si>
    <t>B14SD005A/R</t>
  </si>
  <si>
    <t>DALE FARM (GB) LTD</t>
  </si>
  <si>
    <t>B13D012A/R</t>
  </si>
  <si>
    <t>B13D011A/R</t>
  </si>
  <si>
    <t>B14D002B/R</t>
  </si>
  <si>
    <t>B14D001B/R</t>
  </si>
  <si>
    <t>DIAGEO GB LTD</t>
  </si>
  <si>
    <t>B15B010A/R</t>
  </si>
  <si>
    <t>B15B012A/R</t>
  </si>
  <si>
    <t>B12B017A/R</t>
  </si>
  <si>
    <t>B96133B/R</t>
  </si>
  <si>
    <t>B03B177A/R</t>
  </si>
  <si>
    <t>B15B023A/R</t>
  </si>
  <si>
    <t>B14B030A/R</t>
  </si>
  <si>
    <t>DIAGEO NI</t>
  </si>
  <si>
    <t>B14B015A/R</t>
  </si>
  <si>
    <t>B14B029A/R</t>
  </si>
  <si>
    <t>B12B067A/R</t>
  </si>
  <si>
    <t>B14B031A/R</t>
  </si>
  <si>
    <t>B14B028A/R</t>
  </si>
  <si>
    <t>B12B011A/R/R</t>
  </si>
  <si>
    <t>B11B114A/R</t>
  </si>
  <si>
    <t>B06B082A/R</t>
  </si>
  <si>
    <t>B00B158B/R</t>
  </si>
  <si>
    <t>B05B159A/R</t>
  </si>
  <si>
    <t>B16B039A/R</t>
  </si>
  <si>
    <t>B16B038A/R</t>
  </si>
  <si>
    <t>FENTIMANS LTD</t>
  </si>
  <si>
    <t>B11SD025B/R</t>
  </si>
  <si>
    <t>GLOBAL BRANDS LTD</t>
  </si>
  <si>
    <t>B14B023A/R</t>
  </si>
  <si>
    <t>GREENE KING PLC</t>
  </si>
  <si>
    <t>HEINEKEN GLOBAL PROCUREMENT BV</t>
  </si>
  <si>
    <t>B09B176D/R</t>
  </si>
  <si>
    <t>B15B027A/R</t>
  </si>
  <si>
    <t>B08B101A/R</t>
  </si>
  <si>
    <t>B10B040A/R</t>
  </si>
  <si>
    <t>B10B041A/R</t>
  </si>
  <si>
    <t>B10B038B/R</t>
  </si>
  <si>
    <t>B10B039B/R</t>
  </si>
  <si>
    <t>B10B013A/R</t>
  </si>
  <si>
    <t>B15B028A/R</t>
  </si>
  <si>
    <t>B16B048A/R</t>
  </si>
  <si>
    <t>LUCOZADE RIBENA SUNTORY LTD</t>
  </si>
  <si>
    <t>B16SD022A/R</t>
  </si>
  <si>
    <t>MOLSON COORS BREWING</t>
  </si>
  <si>
    <t>B13B022A/R</t>
  </si>
  <si>
    <t>CHIVAS BROTHERS LTD</t>
  </si>
  <si>
    <t>B00S004A/R</t>
  </si>
  <si>
    <t>B00S005B/R</t>
  </si>
  <si>
    <t>B09S005C/R</t>
  </si>
  <si>
    <t>B92088A/R</t>
  </si>
  <si>
    <t>PREMIER FOODS</t>
  </si>
  <si>
    <t>B07F020D/R</t>
  </si>
  <si>
    <t>PRINCES LTD</t>
  </si>
  <si>
    <t>B06F013A/R</t>
  </si>
  <si>
    <t>B16C005A/R</t>
  </si>
  <si>
    <t>B16C012A/R</t>
  </si>
  <si>
    <t>B16C004A/R</t>
  </si>
  <si>
    <t>THOMAS HARDY - KENDAL</t>
  </si>
  <si>
    <t>B01B214D/R</t>
  </si>
  <si>
    <t>WestRockPackaging Syst.NL,B.V.</t>
  </si>
  <si>
    <t>C-8337A/R</t>
  </si>
  <si>
    <t>A-6477/R</t>
  </si>
  <si>
    <t>D-2337/R</t>
  </si>
  <si>
    <t>D-2177B-1/R</t>
  </si>
  <si>
    <t>C-7752/R</t>
  </si>
  <si>
    <t>C-8588/R</t>
  </si>
  <si>
    <t>C-8653/R</t>
  </si>
  <si>
    <t>C-6574C/R</t>
  </si>
  <si>
    <t>C-8571/R</t>
  </si>
  <si>
    <t>C-8657/R</t>
  </si>
  <si>
    <t>C-8910/R</t>
  </si>
  <si>
    <t>C-8590A/R</t>
  </si>
  <si>
    <t>A-6514/R</t>
  </si>
  <si>
    <t>A-5765/R</t>
  </si>
  <si>
    <t>A-5766/R</t>
  </si>
  <si>
    <t>A-6364/R</t>
  </si>
  <si>
    <t>C-9181A/R</t>
  </si>
  <si>
    <t>D-2376A/R</t>
  </si>
  <si>
    <t>A-6417B_PEFC/R</t>
  </si>
  <si>
    <t>A-6636/R</t>
  </si>
  <si>
    <t>C-8802-1/R</t>
  </si>
  <si>
    <t>C-8803-1/R</t>
  </si>
  <si>
    <t>C-6996/R</t>
  </si>
  <si>
    <t>A-6497/R</t>
  </si>
  <si>
    <t>C-8917D/R</t>
  </si>
  <si>
    <t>A-6473/R</t>
  </si>
  <si>
    <t>A-6582/R</t>
  </si>
  <si>
    <t>D-1920J/R</t>
  </si>
  <si>
    <t>C-6996D/R</t>
  </si>
  <si>
    <t>C-9086/R</t>
  </si>
  <si>
    <t>Kopparbergs Bryggeri AB</t>
  </si>
  <si>
    <t>D-2211/R</t>
  </si>
  <si>
    <t>A-5243G/R</t>
  </si>
  <si>
    <t>A-5244L/R</t>
  </si>
  <si>
    <t>C-7621E/R</t>
  </si>
  <si>
    <t>C-7603H/R</t>
  </si>
  <si>
    <t>A-5904-1/R</t>
  </si>
  <si>
    <t>A-5458/R</t>
  </si>
  <si>
    <t>4684C/R</t>
  </si>
  <si>
    <t>C-8134A/R</t>
  </si>
  <si>
    <t>C-9107B/R</t>
  </si>
  <si>
    <t>C-9128A/R</t>
  </si>
  <si>
    <t>C-9106A/R</t>
  </si>
  <si>
    <t>C-9187A/R</t>
  </si>
  <si>
    <t>WestRock Czech</t>
  </si>
  <si>
    <t>PL1510120_B/R</t>
  </si>
  <si>
    <t>C8935A/R</t>
  </si>
  <si>
    <t>P1208039A/R</t>
  </si>
  <si>
    <t>0965015E06/R</t>
  </si>
  <si>
    <t>0965015B11/R</t>
  </si>
  <si>
    <t>0965015E07/R</t>
  </si>
  <si>
    <t>PL1612396_A/R</t>
  </si>
  <si>
    <t>0777030A09CUK/R</t>
  </si>
  <si>
    <t>0777030A10CUK/R</t>
  </si>
  <si>
    <t>Friesland Campinarom/Cluj-Napoca/RO</t>
  </si>
  <si>
    <t>PL1701006/R</t>
  </si>
  <si>
    <t>PL1701007/R</t>
  </si>
  <si>
    <t>3530/R</t>
  </si>
  <si>
    <t>PL1512198/R</t>
  </si>
  <si>
    <t>PL1603105/R</t>
  </si>
  <si>
    <t>PL1609290/R</t>
  </si>
  <si>
    <t>PL1512207_A/R</t>
  </si>
  <si>
    <t>PL1603106/R</t>
  </si>
  <si>
    <t>S.C. Quadrant Amroq Beverages SRL</t>
  </si>
  <si>
    <t>PL1506029/R</t>
  </si>
  <si>
    <t>P1504052B/R</t>
  </si>
  <si>
    <t>4449.011350/R</t>
  </si>
  <si>
    <t>14M1032A/R</t>
  </si>
  <si>
    <t>3857D/R</t>
  </si>
  <si>
    <t>3854D/R</t>
  </si>
  <si>
    <t>PL1512193_A/R</t>
  </si>
  <si>
    <t>Dreher Sorgyarak Zrt/ Breweries Ltd</t>
  </si>
  <si>
    <t>0265012B01/R</t>
  </si>
  <si>
    <t>PL1512195/R</t>
  </si>
  <si>
    <t>PL1601002TR1/R</t>
  </si>
  <si>
    <t>PL1512192_C/R</t>
  </si>
  <si>
    <t>Schreiber Czech Republic s.r.o.</t>
  </si>
  <si>
    <t>0967056C02/R</t>
  </si>
  <si>
    <t>C8854A/R</t>
  </si>
  <si>
    <t>C8856A/R</t>
  </si>
  <si>
    <t>PL1609295_A/R</t>
  </si>
  <si>
    <t>4748C.011350/R</t>
  </si>
  <si>
    <t>Münchener Hofbräu</t>
  </si>
  <si>
    <t>WARSTEINER BRAUEREI, WARSTEIN</t>
  </si>
  <si>
    <t>4767C/R</t>
  </si>
  <si>
    <t>4766C/R</t>
  </si>
  <si>
    <t>4747CM/R</t>
  </si>
  <si>
    <t>KRONENBOURG SUPPLY COMPANY</t>
  </si>
  <si>
    <t>X292A2CA_PEFC/R</t>
  </si>
  <si>
    <t>CASTEL FRERES</t>
  </si>
  <si>
    <t>X279A2GB/R</t>
  </si>
  <si>
    <t>X280A1GB/R</t>
  </si>
  <si>
    <t>X281A1GB/R</t>
  </si>
  <si>
    <t>X282A1GC/R</t>
  </si>
  <si>
    <t>BRASSERIE CASTELAIN</t>
  </si>
  <si>
    <t>X229A1VA/R</t>
  </si>
  <si>
    <t>X284A1BA/R</t>
  </si>
  <si>
    <t>CILAM PLF - ST. DENIS</t>
  </si>
  <si>
    <t>B16SD064A/R</t>
  </si>
  <si>
    <t>B16SD066A/R</t>
  </si>
  <si>
    <t>C-8916C/R</t>
  </si>
  <si>
    <t>C-9208/R</t>
  </si>
  <si>
    <t>A-6682/R</t>
  </si>
  <si>
    <t>D-2310/R</t>
  </si>
  <si>
    <t>D-2379B/R</t>
  </si>
  <si>
    <t>A-6701/R</t>
  </si>
  <si>
    <t>Limelco N.V.</t>
  </si>
  <si>
    <t>Ursus Breweries/Bucharest/RO - C1</t>
  </si>
  <si>
    <t>PL1609306_A /R</t>
  </si>
  <si>
    <t>Schreiber/Benesov/CR - C3</t>
  </si>
  <si>
    <t>PL1607218_E/R</t>
  </si>
  <si>
    <t>PL1701026/R</t>
  </si>
  <si>
    <t>European Customer</t>
  </si>
  <si>
    <t>Ship To Country</t>
  </si>
  <si>
    <t>InBev Europe</t>
  </si>
  <si>
    <t>BRITVIC SOFT DRINKS</t>
  </si>
  <si>
    <t>B17SD037A/R</t>
  </si>
  <si>
    <t>COTT UK</t>
  </si>
  <si>
    <t>GLOBAL BRANDS UK</t>
  </si>
  <si>
    <t>GREENE KING UK</t>
  </si>
  <si>
    <t>B15B004A/R</t>
  </si>
  <si>
    <t>DIAGEO Europe</t>
  </si>
  <si>
    <t>B14B018B/R</t>
  </si>
  <si>
    <t>PRINCES UK</t>
  </si>
  <si>
    <t>HEINEKEN Europe</t>
  </si>
  <si>
    <t>PERNOD RICARD Europe</t>
  </si>
  <si>
    <t>DALE FARM UK LTD</t>
  </si>
  <si>
    <t>PREMIER FOODS UK</t>
  </si>
  <si>
    <t>ACCOLADE WINES UK</t>
  </si>
  <si>
    <t>THATCHERS UK</t>
  </si>
  <si>
    <t>THATCHERS CIDER CO LTD</t>
  </si>
  <si>
    <t>SKINNY BRANDS LTD</t>
  </si>
  <si>
    <t>BRITVIC IRELAND LTD</t>
  </si>
  <si>
    <t>BATCHELORS UK</t>
  </si>
  <si>
    <t>B16B001B/R</t>
  </si>
  <si>
    <t>B17B019A/R</t>
  </si>
  <si>
    <t>CARLSBERG IMPORTERS SA/NV</t>
  </si>
  <si>
    <t>Heineken/Krusovice/CR - C3</t>
  </si>
  <si>
    <t>Scquadrant Amroq/Bucharest/RO - C3</t>
  </si>
  <si>
    <t>DANONE  Europe</t>
  </si>
  <si>
    <t>Savencia Fromage &amp; Dairy CZ, a.s.</t>
  </si>
  <si>
    <t>Friesland Campinarom</t>
  </si>
  <si>
    <t>United Romanian Breweries/Ilfov/RO - C1</t>
  </si>
  <si>
    <t>AS A. Le Coq/Tartu/EE - C3</t>
  </si>
  <si>
    <t>Pivovar Samson/Praha/CZ - C1</t>
  </si>
  <si>
    <t>FoodCare/402/PL - C1</t>
  </si>
  <si>
    <t>RAJO/402/SK - C3</t>
  </si>
  <si>
    <t>BAVARIA Europe</t>
  </si>
  <si>
    <t>BAVARIA N.V.                    LIESHOUT</t>
  </si>
  <si>
    <t>D-1734C/R</t>
  </si>
  <si>
    <t>GROLSCHE BIERBR.BROUWERSLAAN/PB ENSCHEDE</t>
  </si>
  <si>
    <t>GULPENER</t>
  </si>
  <si>
    <t>GULPENER BIERBROUWERIJ B.V.       GULPEN</t>
  </si>
  <si>
    <t>HEINEKEN GLOBAL PROCUREMENT B.V.</t>
  </si>
  <si>
    <t>A-6156/R</t>
  </si>
  <si>
    <t>KONINGSHOEVEN             LIESHOUT</t>
  </si>
  <si>
    <t>AB INBEV NEDERLAND      CREDITEURENADM.</t>
  </si>
  <si>
    <t>D-2356A_TRIER/R</t>
  </si>
  <si>
    <t>Refresco Europe</t>
  </si>
  <si>
    <t>REFRESCO BENELUX B.V.</t>
  </si>
  <si>
    <t>SOFINE FOODS</t>
  </si>
  <si>
    <t>SOFINE FOODS B.V.</t>
  </si>
  <si>
    <t>CCE Europe</t>
  </si>
  <si>
    <t>COCA COLA ENTERPRISES SVERIGE AB</t>
  </si>
  <si>
    <t>A-6413EPEFC/R</t>
  </si>
  <si>
    <t>ROYAL UNIBREW A/S                FAXE</t>
  </si>
  <si>
    <t>DANTRADE B.V. (BE DELIVERIES SOLD-TO)</t>
  </si>
  <si>
    <t>C-8801/R</t>
  </si>
  <si>
    <t>Moortgat</t>
  </si>
  <si>
    <t>MOORTGAT                       BREENDONK</t>
  </si>
  <si>
    <t>Orval</t>
  </si>
  <si>
    <t>ORVAL               VILLERS-DEVANT-ORVAL</t>
  </si>
  <si>
    <t>AB INBEV BELGIUM SA/NV               INV</t>
  </si>
  <si>
    <t>A-6037A/R</t>
  </si>
  <si>
    <t>D-1921J/R</t>
  </si>
  <si>
    <t>DAMM Europe</t>
  </si>
  <si>
    <t>Y091DCA/R</t>
  </si>
  <si>
    <t>COMPANIA CERVECERA DAMM, S.L.</t>
  </si>
  <si>
    <t>Y002HMA/R</t>
  </si>
  <si>
    <t>Y003EBA/R</t>
  </si>
  <si>
    <t>Y041BA/R</t>
  </si>
  <si>
    <t>Y063BA/R</t>
  </si>
  <si>
    <t>ESTRELLA LEVANTE, S.A.</t>
  </si>
  <si>
    <t>Pepsico EUR</t>
  </si>
  <si>
    <t>COMPANIA DE BEBIDAS PEPSICO, S.L.</t>
  </si>
  <si>
    <t>SAB Miller EUR</t>
  </si>
  <si>
    <t>COMPANIA CERVCERA DE CANARIAS, S.A.</t>
  </si>
  <si>
    <t>MAHOU</t>
  </si>
  <si>
    <t>MAHOU, S.A.</t>
  </si>
  <si>
    <t>La Zaragozana EUR</t>
  </si>
  <si>
    <t>La Española Alimentaria Alcoy EUR</t>
  </si>
  <si>
    <t>Lacteos de Navarra EUR</t>
  </si>
  <si>
    <t>PULEVA FOOD</t>
  </si>
  <si>
    <t>Y028BUA/R</t>
  </si>
  <si>
    <t>Orangina Group EUR</t>
  </si>
  <si>
    <t>X022JBA/R</t>
  </si>
  <si>
    <t>Y107CBA/R</t>
  </si>
  <si>
    <t>SCHREIBER GROUP</t>
  </si>
  <si>
    <t>El Coto de Rioja EUR</t>
  </si>
  <si>
    <t>J GARCIA CARRION, S.A.</t>
  </si>
  <si>
    <t>Z021AUA/R</t>
  </si>
  <si>
    <t>GRUPO CACAOLAT S L EUR</t>
  </si>
  <si>
    <t>GRUPO CACAOLAT SL</t>
  </si>
  <si>
    <t>Y064BA/R</t>
  </si>
  <si>
    <t>REFRESCOS IBERIA S.A.U</t>
  </si>
  <si>
    <t>G203MDA-N/R</t>
  </si>
  <si>
    <t>M085NBA/R</t>
  </si>
  <si>
    <t>V132AGA/R</t>
  </si>
  <si>
    <t>COMPA#IA NORTE#A SA</t>
  </si>
  <si>
    <t>Y109BA/R</t>
  </si>
  <si>
    <t>X044GA/R</t>
  </si>
  <si>
    <t>Y013GA-Q/R</t>
  </si>
  <si>
    <t>VMPS - PORT.</t>
  </si>
  <si>
    <t>Y068ACA_PEFC/R</t>
  </si>
  <si>
    <t>Z002BMA-B/R</t>
  </si>
  <si>
    <t>REFRIGE SOCIEDADE INDUSTRIAL DE REFRIG</t>
  </si>
  <si>
    <t>SCHREIBER FOODS PORTUGAL SA</t>
  </si>
  <si>
    <t>Z003AUA/R</t>
  </si>
  <si>
    <t>DRINK WORLD GMBH &amp; CO. KG</t>
  </si>
  <si>
    <t>Oetker Group EUR</t>
  </si>
  <si>
    <t>HARBOES</t>
  </si>
  <si>
    <t>1897E/R</t>
  </si>
  <si>
    <t>4568A1_E/R</t>
  </si>
  <si>
    <t>Eder &amp; Heylands-EUR</t>
  </si>
  <si>
    <t>EDER &amp; HEYLANDS, GROBOSTHEIM</t>
  </si>
  <si>
    <t>Privatbrauerei Eichbaum Gmbh &amp; -EUR</t>
  </si>
  <si>
    <t>EICHBAUM GMBH &amp; CO. KG (PRIVATBRAUEREI)</t>
  </si>
  <si>
    <t>FRIESISCHES BRAUH.ZU JEVER-RADEB.GRUPPE</t>
  </si>
  <si>
    <t>Peter Herres Gmbh-EUR</t>
  </si>
  <si>
    <t>HERRES PETER SEKTKELLEREIEN GMBH, TRIER</t>
  </si>
  <si>
    <t>3577D/R</t>
  </si>
  <si>
    <t>WACHENHEIM SEKTKELLEREI</t>
  </si>
  <si>
    <t>WACHENHEIM, TRIER (RECHNUNG)</t>
  </si>
  <si>
    <t>4432D.01E320/R</t>
  </si>
  <si>
    <t>4433D.01E320/R</t>
  </si>
  <si>
    <t>KROMBACHER BRAUEREI - NL STEINFURT</t>
  </si>
  <si>
    <t>STAUDER PRIVATBRAUEREI, ESSEN</t>
  </si>
  <si>
    <t>WARSTEINER GROUP</t>
  </si>
  <si>
    <t>BERLINER-KINDL-SCHULTH.- RADEBERGER GR.</t>
  </si>
  <si>
    <t>BACARDI Europe</t>
  </si>
  <si>
    <t>TRADALL HH - SOLD-TO FUR BACARDI 7109050</t>
  </si>
  <si>
    <t>4303/R</t>
  </si>
  <si>
    <t>4580C/R</t>
  </si>
  <si>
    <t>SCHWEPPES DEUTSCHLAND GMBH</t>
  </si>
  <si>
    <t>4539E/R</t>
  </si>
  <si>
    <t>Darmstaedter Privatbrauerei</t>
  </si>
  <si>
    <t>C.f.g.v. S.a.-EUR</t>
  </si>
  <si>
    <t>COMPAGNIE FRANCAISE, WISSEMBOURG IN EURO</t>
  </si>
  <si>
    <t>Estavayer Lait S.a.-EUR</t>
  </si>
  <si>
    <t>ESTAVAYER LAIT S.A., ESTAVAYER-LE-LAC</t>
  </si>
  <si>
    <t>Privatbrauerei Fritz Egger-EUR</t>
  </si>
  <si>
    <t>EGGER GETRÄNKE GMBH &amp; CO. OG</t>
  </si>
  <si>
    <t>Klosterquell Fruchtsaft--EUR</t>
  </si>
  <si>
    <t>KLOSTERQUELL, A-GUTENSTEIN</t>
  </si>
  <si>
    <t>Ottakringer Brauerei Ag-EUR</t>
  </si>
  <si>
    <t>3817/R</t>
  </si>
  <si>
    <t>RED BULL Europe</t>
  </si>
  <si>
    <t>RAUCH FRUCHTSAEFTE, RANKWEIL</t>
  </si>
  <si>
    <t>Domaines De Vinsmoselle-EUR</t>
  </si>
  <si>
    <t>DOMAINES DE VINSMOSELLE, REMICH</t>
  </si>
  <si>
    <t>EMMI FRISCHPRODUKTE AG</t>
  </si>
  <si>
    <t>4113D/R</t>
  </si>
  <si>
    <t>RAUCH TRADING AG, CH-WIDNAU</t>
  </si>
  <si>
    <t>4437E/R</t>
  </si>
  <si>
    <t>Noem Ag-EUR</t>
  </si>
  <si>
    <t>NOEM AG, A-BADEN</t>
  </si>
  <si>
    <t>RED BULL FZE - DUBAI</t>
  </si>
  <si>
    <t>CAVIT CANTINA</t>
  </si>
  <si>
    <t>Nestle EUR</t>
  </si>
  <si>
    <t>NEW PET FOOD ITALIA S.R.L. - EX NESTLE</t>
  </si>
  <si>
    <t>GRANAROLO SPA-EUR</t>
  </si>
  <si>
    <t>GRANAROLO S.P.A. - FATTURAZIONE</t>
  </si>
  <si>
    <t>Campari EUR</t>
  </si>
  <si>
    <t>DAVIDE CAMPARI - FATTURAZIONE</t>
  </si>
  <si>
    <t>ARS FOOD</t>
  </si>
  <si>
    <t>ARS FOOD - FATTURAZIONE</t>
  </si>
  <si>
    <t>MPC050064/R</t>
  </si>
  <si>
    <t>CARLSBERG ITALIA - FATTURAZIONE</t>
  </si>
  <si>
    <t>MPC100037/R</t>
  </si>
  <si>
    <t>Lactalis EUR</t>
  </si>
  <si>
    <t>GALBANI EGIDIO - FATTURAZIONE</t>
  </si>
  <si>
    <t>ZUEGG S.P.A.-EUR</t>
  </si>
  <si>
    <t>ZUEGG - FATTURAZIONE</t>
  </si>
  <si>
    <t>Kraft Foods EUR</t>
  </si>
  <si>
    <t>MPC042981_290/R</t>
  </si>
  <si>
    <t>HEINEKENGLOBAL PROCU/AMSTERDAM IT-FATTUR</t>
  </si>
  <si>
    <t>X041C1BA_PEFC/R</t>
  </si>
  <si>
    <t>X109A6BA_PEFC/R</t>
  </si>
  <si>
    <t>X114A42A_PEFC/R</t>
  </si>
  <si>
    <t>X125A4BA_PEFC/R</t>
  </si>
  <si>
    <t>X169B5DA_PEFC/R</t>
  </si>
  <si>
    <t>X192A7CA_PEFC/R</t>
  </si>
  <si>
    <t>X205A8DA_PEFC/R</t>
  </si>
  <si>
    <t>X257A2BA_PEFC/R</t>
  </si>
  <si>
    <t>CILAM PLF ST DENIS</t>
  </si>
  <si>
    <t>FDL-EUR</t>
  </si>
  <si>
    <t>FDL PRAHECQ</t>
  </si>
  <si>
    <t>Fruite Unisource-EUR</t>
  </si>
  <si>
    <t>Laiterie De St Malo-EUR</t>
  </si>
  <si>
    <t>X296A1LB/R</t>
  </si>
  <si>
    <t>Karlsberg EUR</t>
  </si>
  <si>
    <t>X289A2BA/R</t>
  </si>
  <si>
    <t>Brasserie Meteor-EUR</t>
  </si>
  <si>
    <t>Yeo International-EUR</t>
  </si>
  <si>
    <t>P234A5GA-B/R</t>
  </si>
  <si>
    <t>T119A5GA_BRA/R</t>
  </si>
  <si>
    <t>V183A2GA-BRA/R</t>
  </si>
  <si>
    <t>X305A1GA-B/R</t>
  </si>
  <si>
    <t>Sodiaal EUR</t>
  </si>
  <si>
    <t>BRAUCOMMUNE IN FREISTADT</t>
  </si>
  <si>
    <t>BISCHOFSHOF</t>
  </si>
  <si>
    <t>BISCHOFSHOF BRAUEREI, REGENSBURG</t>
  </si>
  <si>
    <t>Heineken Europe</t>
  </si>
  <si>
    <t>OPPACHER</t>
  </si>
  <si>
    <t>OPPACHER MINERALQUELLEN GMBH &amp; CO. KG</t>
  </si>
  <si>
    <t>KAISERDOM</t>
  </si>
  <si>
    <t>KAISERDOM, BAMBERG</t>
  </si>
  <si>
    <t>S SPITZ GMBH</t>
  </si>
  <si>
    <t>STARZINGER GMBH AND CO KG</t>
  </si>
  <si>
    <t>THOMAS HENRY</t>
  </si>
  <si>
    <t>COELNER HOFBRAEU, FRUEH</t>
  </si>
  <si>
    <t>ERZQUELL</t>
  </si>
  <si>
    <t>PRIVATBRAUEREI JACOB STAUDER</t>
  </si>
  <si>
    <t>PRIVATBRAUEREI MORITZ - RECHNUNG</t>
  </si>
  <si>
    <t>STRATE PRIVATBRAUEREI</t>
  </si>
  <si>
    <t>Beckers Bester</t>
  </si>
  <si>
    <t>BECKERS BESTER GMBH - RECHNUNG</t>
  </si>
  <si>
    <t>FOOD AFFAIRS GMBH</t>
  </si>
  <si>
    <t>Bernard-massard-EUR</t>
  </si>
  <si>
    <t>BRASSERIE SIMON EXPLOIT</t>
  </si>
  <si>
    <t>SIMON BRASSERIE, L-WILTZ</t>
  </si>
  <si>
    <t>Brauerei C. &amp; A. Veltins Gmbh &amp;-EUR</t>
  </si>
  <si>
    <t>Gold Ochsen Brauerei Gmbh-EUR</t>
  </si>
  <si>
    <t>Rotkaeppchen-mumm Sektkellereie-EUR</t>
  </si>
  <si>
    <t>Paderborner Brauerei</t>
  </si>
  <si>
    <t>BIERES ARTZNER</t>
  </si>
  <si>
    <t>Carlsberg Europe</t>
  </si>
  <si>
    <t>NINKASI FABRIQUES</t>
  </si>
  <si>
    <t>BRASSERIE DES CIMES</t>
  </si>
  <si>
    <t>CIDRERIE VIARD</t>
  </si>
  <si>
    <t>RENDELSUR</t>
  </si>
  <si>
    <t>Corporacion Alimentaria Peñasan EUR</t>
  </si>
  <si>
    <t>S.A. DAMM</t>
  </si>
  <si>
    <t>LA ESPAÑOLA - PRINCIPAL</t>
  </si>
  <si>
    <t>LA ZARAGOZANA</t>
  </si>
  <si>
    <t>Manuel Busto Amandi EUR</t>
  </si>
  <si>
    <t>BIRRA CASTELLO SPA-EUR</t>
  </si>
  <si>
    <t>TASSONI</t>
  </si>
  <si>
    <t>FRATELLI POLLI SPA-EUR</t>
  </si>
  <si>
    <t>FRATELLI POLLI - FATTURAZIONE</t>
  </si>
  <si>
    <t>GIUSEPPE CITTERIO SALUMIFICIO-EUR</t>
  </si>
  <si>
    <t>Heinz EUR</t>
  </si>
  <si>
    <t>PUCCI</t>
  </si>
  <si>
    <t>BLISTERS UK</t>
  </si>
  <si>
    <t>CARLOW BREWING UK</t>
  </si>
  <si>
    <t>THOMAS HARDY UK</t>
  </si>
  <si>
    <t>Schreiber Foods/Sofia/BG - C3</t>
  </si>
  <si>
    <t>Dreher Sorgyarak/Budapest/HU</t>
  </si>
  <si>
    <t>Savencia Fromage&amp;Dai/Praha/CZ</t>
  </si>
  <si>
    <t>Valio Eesti AG</t>
  </si>
  <si>
    <t>Valio Eesti AG/Tallinn/EE</t>
  </si>
  <si>
    <t>B16C007A/R</t>
  </si>
  <si>
    <t>B16SD045A/R</t>
  </si>
  <si>
    <t>CAWINGREDIENTS LTD</t>
  </si>
  <si>
    <t>CAW INGREDIENTS LTD</t>
  </si>
  <si>
    <t>B16B002A/R</t>
  </si>
  <si>
    <t>PL1512195_D/R</t>
  </si>
  <si>
    <t>PL1512195_E/R</t>
  </si>
  <si>
    <t>P1706004B/R</t>
  </si>
  <si>
    <t>Coca-Cola/Bucuresti/RO - C1</t>
  </si>
  <si>
    <t>P1703028A/R</t>
  </si>
  <si>
    <t>P1703031B/R</t>
  </si>
  <si>
    <t>P1704031B/R</t>
  </si>
  <si>
    <t>Ambra S.A.</t>
  </si>
  <si>
    <t>Ambra/402/PL - C1</t>
  </si>
  <si>
    <t>0668037B01/R</t>
  </si>
  <si>
    <t>COCA-COLA ROTTERDAM</t>
  </si>
  <si>
    <t>Jopen B.V.</t>
  </si>
  <si>
    <t>C-8925A/R</t>
  </si>
  <si>
    <t>C-8979-1_FSC/R/R</t>
  </si>
  <si>
    <t>COCA COLA ENTERPR.               BRUSSEL</t>
  </si>
  <si>
    <t>A-6416A_PEFC/R</t>
  </si>
  <si>
    <t>LIMELCO N.V.</t>
  </si>
  <si>
    <t>A-5513C/R</t>
  </si>
  <si>
    <t>PALM</t>
  </si>
  <si>
    <t>PALM BREWERIES - STEENHUFFEL</t>
  </si>
  <si>
    <t>A-6706A/R</t>
  </si>
  <si>
    <t>4533CM/R</t>
  </si>
  <si>
    <t>HERFORDER BRAUEREI, HERFORD</t>
  </si>
  <si>
    <t>4115/R</t>
  </si>
  <si>
    <t>KOBLENZER BRAUEREI GMBH (KONIGSBACHER)</t>
  </si>
  <si>
    <t>4649C/R</t>
  </si>
  <si>
    <t>VELTINS BRAUEREI GMBH &amp; CO., MESCHEDE</t>
  </si>
  <si>
    <t>4787CM/R</t>
  </si>
  <si>
    <t>4775CM/R</t>
  </si>
  <si>
    <t>4785CM/R</t>
  </si>
  <si>
    <t>WUERZBURGER HOFBRAEU, WUERZBURG</t>
  </si>
  <si>
    <t>STERNQUELL-BRAUEREI GMBH</t>
  </si>
  <si>
    <t>3577E/R</t>
  </si>
  <si>
    <t>ERZQUELL BRAUEREI SIEGTAL, SIEGEN</t>
  </si>
  <si>
    <t>FOOD AFFAIRS GMBH - INVOICING</t>
  </si>
  <si>
    <t>RAPPS KELTEREI</t>
  </si>
  <si>
    <t>RAPPS KELTEREI GMBH - RECHNUNG</t>
  </si>
  <si>
    <t>GETRAENKE ESSMANN</t>
  </si>
  <si>
    <t>GETRAENKE ESSMANN GMBH - RECHNUNG</t>
  </si>
  <si>
    <t>4784CM/R</t>
  </si>
  <si>
    <t>4606D/R</t>
  </si>
  <si>
    <t>Privatbrauerei Zwettl-EUR</t>
  </si>
  <si>
    <t>ZWETTL PRIVATBRAUEREI</t>
  </si>
  <si>
    <t>CAVES BERNARD MASSARD SA</t>
  </si>
  <si>
    <t>BRAUCOMMUNE IN FREISTADT A FREISTADT</t>
  </si>
  <si>
    <t>4597D/R</t>
  </si>
  <si>
    <t>BIRRA CASTELLO - FATTURAZIONE</t>
  </si>
  <si>
    <t>CITTERIO - FATTURAZIONE</t>
  </si>
  <si>
    <t>MPC020271_290/R</t>
  </si>
  <si>
    <t>MPC081022_290/R</t>
  </si>
  <si>
    <t>MPC110041_290/R</t>
  </si>
  <si>
    <t>MPC130032_290/R</t>
  </si>
  <si>
    <t>X275A4BA/R</t>
  </si>
  <si>
    <t>LEUROPEENNE D'EMBOUTEILLAGE</t>
  </si>
  <si>
    <t>X200A42A/R</t>
  </si>
  <si>
    <t>X300A2BA_350/R</t>
  </si>
  <si>
    <t>X286A2GA/R</t>
  </si>
  <si>
    <t>X302A2GA/R</t>
  </si>
  <si>
    <t>B17SD011A/R</t>
  </si>
  <si>
    <t>B17SD039A/R</t>
  </si>
  <si>
    <t>B15B005A/R</t>
  </si>
  <si>
    <t>B17SD030A/R</t>
  </si>
  <si>
    <t>B17B029A/R</t>
  </si>
  <si>
    <t>A-6747/R</t>
  </si>
  <si>
    <t>P1703055C/R</t>
  </si>
  <si>
    <t>P1708020A/R</t>
  </si>
  <si>
    <t>P1708021A/R</t>
  </si>
  <si>
    <t>P1708022A/R</t>
  </si>
  <si>
    <t>P1708023A/R</t>
  </si>
  <si>
    <t>P1708024A.465/R</t>
  </si>
  <si>
    <t>P1708025A.465/R</t>
  </si>
  <si>
    <t>P1708032A/R</t>
  </si>
  <si>
    <t>PL1701005_A/R</t>
  </si>
  <si>
    <t>3856D/R</t>
  </si>
  <si>
    <t>FoodCare Sp. z o.o.</t>
  </si>
  <si>
    <t>P1705036A/R</t>
  </si>
  <si>
    <t>RAJO A.S.</t>
  </si>
  <si>
    <t>P1705024H/R</t>
  </si>
  <si>
    <t>A-6348B.01A320/R</t>
  </si>
  <si>
    <t>4774C/R</t>
  </si>
  <si>
    <t>4791CM_320/R</t>
  </si>
  <si>
    <t>3575.011380/R</t>
  </si>
  <si>
    <t>4788CM/R</t>
  </si>
  <si>
    <t>MPC130392_290/R</t>
  </si>
  <si>
    <t>Bulmers Europe</t>
  </si>
  <si>
    <t>BM</t>
  </si>
  <si>
    <t>Lucozade Ribena Suntory Ltd EUR</t>
  </si>
  <si>
    <t>Molson Coors EUR</t>
  </si>
  <si>
    <t>BW</t>
  </si>
  <si>
    <t>CC</t>
  </si>
  <si>
    <t>FM</t>
  </si>
  <si>
    <t>Royal Unibrew EUR</t>
  </si>
  <si>
    <t>MU</t>
  </si>
  <si>
    <t>SL</t>
  </si>
  <si>
    <t>Brasserie Champigneulles Sas-EUR</t>
  </si>
  <si>
    <t>x</t>
  </si>
  <si>
    <t xml:space="preserve"> 2x2</t>
  </si>
  <si>
    <t>confi</t>
  </si>
  <si>
    <t>size</t>
  </si>
  <si>
    <t xml:space="preserve"> 2x3</t>
  </si>
  <si>
    <t xml:space="preserve"> 1x2</t>
  </si>
  <si>
    <t>Type</t>
  </si>
  <si>
    <t xml:space="preserve"> 2x6</t>
  </si>
  <si>
    <t xml:space="preserve"> 2x4</t>
  </si>
  <si>
    <t xml:space="preserve"> 1x3</t>
  </si>
  <si>
    <t>CP</t>
  </si>
  <si>
    <t>FB</t>
  </si>
  <si>
    <t>CD</t>
  </si>
  <si>
    <t>DD</t>
  </si>
  <si>
    <t>BALTIKA BREWERIES LLC</t>
  </si>
  <si>
    <t>X315A1BA_PEFC/R</t>
  </si>
  <si>
    <t>X320A1BA_PEFC/R</t>
  </si>
  <si>
    <t>X321A1BA_PEFC/R</t>
  </si>
  <si>
    <t xml:space="preserve"> 3x4</t>
  </si>
  <si>
    <t xml:space="preserve"> 4x6</t>
  </si>
  <si>
    <t xml:space="preserve"> 2x5</t>
  </si>
  <si>
    <t xml:space="preserve"> 4x5</t>
  </si>
  <si>
    <t xml:space="preserve"> 3x5</t>
  </si>
  <si>
    <t xml:space="preserve"> 1x26</t>
  </si>
  <si>
    <t xml:space="preserve"> 6/6</t>
  </si>
  <si>
    <t xml:space="preserve"> 8/8</t>
  </si>
  <si>
    <t xml:space="preserve"> 1x4</t>
  </si>
  <si>
    <t xml:space="preserve"> 2x7</t>
  </si>
  <si>
    <t xml:space="preserve"> 4/4 (2x2/2)</t>
  </si>
  <si>
    <t xml:space="preserve"> 1x1</t>
  </si>
  <si>
    <t xml:space="preserve"> 3x6</t>
  </si>
  <si>
    <t xml:space="preserve"> 1x2/2</t>
  </si>
  <si>
    <t>2x3</t>
  </si>
  <si>
    <t>ZZ</t>
  </si>
  <si>
    <t>4783/R</t>
  </si>
  <si>
    <t>X308A12A/R</t>
  </si>
  <si>
    <t>X308A1MA/R</t>
  </si>
  <si>
    <t>X307A1CA/R</t>
  </si>
  <si>
    <t>1x3</t>
  </si>
  <si>
    <t>3x4</t>
  </si>
  <si>
    <t>FE</t>
  </si>
  <si>
    <t xml:space="preserve"> 1x8</t>
  </si>
  <si>
    <t>4x6</t>
  </si>
  <si>
    <t>2x2</t>
  </si>
  <si>
    <t>X262A9DA_PEFC/R</t>
  </si>
  <si>
    <t>B13B034A/R</t>
  </si>
  <si>
    <t>B17B024A/R</t>
  </si>
  <si>
    <t>B17B025A/R</t>
  </si>
  <si>
    <t>AB Inbev</t>
  </si>
  <si>
    <t>B17SD046X/R</t>
  </si>
  <si>
    <t>B17SD051X/R</t>
  </si>
  <si>
    <t>B17SD047X/R</t>
  </si>
  <si>
    <t>P1711001A/R</t>
  </si>
  <si>
    <t>P1704078A/R</t>
  </si>
  <si>
    <t>P1704079D/R</t>
  </si>
  <si>
    <t>PL1512199/R</t>
  </si>
  <si>
    <t>1x2</t>
  </si>
  <si>
    <t>Kamenitza MolsonCoors</t>
  </si>
  <si>
    <t>PL1609290_B/R</t>
  </si>
  <si>
    <t>P1708030B/R</t>
  </si>
  <si>
    <t>P1708031A/R</t>
  </si>
  <si>
    <t>P1710005B/R</t>
  </si>
  <si>
    <t>Schreiber Foods</t>
  </si>
  <si>
    <t>P1708027B/R</t>
  </si>
  <si>
    <t>P1708002C/R</t>
  </si>
  <si>
    <t>P1708003C/R</t>
  </si>
  <si>
    <t>P1708024A/R</t>
  </si>
  <si>
    <t>P1708025A/R</t>
  </si>
  <si>
    <t>P1709018A/R</t>
  </si>
  <si>
    <t>Ursus Breweries/Bucharest/RO</t>
  </si>
  <si>
    <t>Plzensky Prazdroj/Plzen/CZ</t>
  </si>
  <si>
    <t>Bergenbier S.A./RO</t>
  </si>
  <si>
    <t>Budweiser Budvar/Ceske Budejovice/CZ</t>
  </si>
  <si>
    <t>CO</t>
  </si>
  <si>
    <t xml:space="preserve"> 1x5</t>
  </si>
  <si>
    <t>Trier</t>
  </si>
  <si>
    <t>Svitavy</t>
  </si>
  <si>
    <t>Bilbao</t>
  </si>
  <si>
    <t>KartonPak</t>
  </si>
  <si>
    <t>Bristol</t>
  </si>
  <si>
    <t>Board Type</t>
  </si>
  <si>
    <t>GSM</t>
  </si>
  <si>
    <t>std width mm</t>
  </si>
  <si>
    <t>repeat</t>
  </si>
  <si>
    <t>NB ON</t>
  </si>
  <si>
    <t>011 Carrier Kote SFI</t>
  </si>
  <si>
    <t>010 Custom Kote SFI</t>
  </si>
  <si>
    <t>01A Carrier Kote PEFC</t>
  </si>
  <si>
    <t>01B Custom Kote PEFC</t>
  </si>
  <si>
    <t>01E Carrier Kote FSC</t>
  </si>
  <si>
    <t>01G Custom Kote FSC</t>
  </si>
  <si>
    <t>MCB</t>
  </si>
  <si>
    <t>VE</t>
  </si>
  <si>
    <t>YP</t>
  </si>
  <si>
    <t>DW</t>
  </si>
  <si>
    <t>BL</t>
  </si>
  <si>
    <t>IN</t>
  </si>
  <si>
    <t>RW</t>
  </si>
  <si>
    <t>2x4</t>
  </si>
  <si>
    <t>CT</t>
  </si>
  <si>
    <t>C-9235/R</t>
  </si>
  <si>
    <t>MPC130433.380/R</t>
  </si>
  <si>
    <t>A-6726F-1/R</t>
  </si>
  <si>
    <t>C-9223/R</t>
  </si>
  <si>
    <t>4546D/R</t>
  </si>
  <si>
    <t>4789C/R</t>
  </si>
  <si>
    <t>4777CM/R</t>
  </si>
  <si>
    <t>4741C/R</t>
  </si>
  <si>
    <t>PL1609306_A/R</t>
  </si>
  <si>
    <t>A-6415A_PEFC/R</t>
  </si>
  <si>
    <t>Privatbrauerei Moritz</t>
  </si>
  <si>
    <t>2x5</t>
  </si>
  <si>
    <t>Board Item</t>
  </si>
  <si>
    <t>Carrier</t>
  </si>
  <si>
    <t>SFI</t>
  </si>
  <si>
    <t>PEFC</t>
  </si>
  <si>
    <t>Custom</t>
  </si>
  <si>
    <t>FSC</t>
  </si>
  <si>
    <t>WRK Filter</t>
  </si>
  <si>
    <t>Grade</t>
  </si>
  <si>
    <t>Certification</t>
  </si>
  <si>
    <t>Caliper</t>
  </si>
  <si>
    <t>&lt;&lt;&lt;---Added---&gt;&gt;&gt;</t>
  </si>
  <si>
    <t>Std Width Round (in)</t>
  </si>
  <si>
    <t>optimum width (in)</t>
  </si>
  <si>
    <t>optimum std?</t>
  </si>
  <si>
    <t>Std Size</t>
  </si>
  <si>
    <t>Total</t>
  </si>
  <si>
    <t>%Loss</t>
  </si>
  <si>
    <t>X059A32A/R</t>
  </si>
  <si>
    <t>B12B059A-PEFC/R</t>
  </si>
  <si>
    <t>B15B017A/R</t>
  </si>
  <si>
    <t>HALEWOOD UK</t>
  </si>
  <si>
    <t>HALEWOOD INTERNATIONAL</t>
  </si>
  <si>
    <t>B16SD053A/R</t>
  </si>
  <si>
    <t>B10B009A/R</t>
  </si>
  <si>
    <t>B10B014A/R</t>
  </si>
  <si>
    <t>B10B054A/R</t>
  </si>
  <si>
    <t>1065010A03/R</t>
  </si>
  <si>
    <t>C-8977/R</t>
  </si>
  <si>
    <t>D-2370/R</t>
  </si>
  <si>
    <t>Y069BA/R</t>
  </si>
  <si>
    <t>Y041BA-E/R</t>
  </si>
  <si>
    <t>CORPORACION ALIMENTARIA - PRINCIPAL</t>
  </si>
  <si>
    <t>MANUEL BUSTO AMANDI, S.A. ~MAYADOR~</t>
  </si>
  <si>
    <t>Y009ABA/R</t>
  </si>
  <si>
    <t>X039GA-Q/R</t>
  </si>
  <si>
    <t>X041GA/R</t>
  </si>
  <si>
    <t>4759C/R</t>
  </si>
  <si>
    <t>COELNER HOFBRÄU P. JOSEF FRÜH KG, KÖLN</t>
  </si>
  <si>
    <t>4549.01E320/R</t>
  </si>
  <si>
    <t>4776CM/R</t>
  </si>
  <si>
    <t>4590F/R</t>
  </si>
  <si>
    <t>2x6</t>
  </si>
  <si>
    <t>BRAUEREI VITZTHUM GMBH</t>
  </si>
  <si>
    <t>VITZTHUM BRAUEREI, A-UTTENDORF</t>
  </si>
  <si>
    <t>1926/R400</t>
  </si>
  <si>
    <t>4805/R</t>
  </si>
  <si>
    <t>4806/R</t>
  </si>
  <si>
    <t>MPC090447_290/R</t>
  </si>
  <si>
    <t>LA VILLA SANDI</t>
  </si>
  <si>
    <t>LA VILLA SANDI - FATTURAZIONE</t>
  </si>
  <si>
    <t xml:space="preserve"> 3/3</t>
  </si>
  <si>
    <t>MPC042981/R</t>
  </si>
  <si>
    <t>BRASSERIES DE BOURBON</t>
  </si>
  <si>
    <t>X234A12A/R</t>
  </si>
  <si>
    <t xml:space="preserve"> 5x6</t>
  </si>
  <si>
    <t xml:space="preserve"> 5x8</t>
  </si>
  <si>
    <t>X270A3BA_PEFC/R</t>
  </si>
  <si>
    <t>L109A7UA/R</t>
  </si>
  <si>
    <t>CSR Domagné</t>
  </si>
  <si>
    <t>X306A2DA/R</t>
  </si>
  <si>
    <t>X117B4CA_PEFC/R</t>
  </si>
  <si>
    <t>HEINEKEN ENTREPRISE RUNGIS</t>
  </si>
  <si>
    <t>W213B7CA/R</t>
  </si>
  <si>
    <t>X287A1BA/R</t>
  </si>
  <si>
    <t>CREW Republic Brewery GmbH</t>
  </si>
  <si>
    <t>4790CM.011350/R</t>
  </si>
  <si>
    <t>HEINEKEN ITALIA SPA - FATTURAZIONE</t>
  </si>
  <si>
    <t>MTC170401/R</t>
  </si>
  <si>
    <t>TERME DI CRODO SRL</t>
  </si>
  <si>
    <t>4797CM/R</t>
  </si>
  <si>
    <t>4802/R</t>
  </si>
  <si>
    <t>4804/R</t>
  </si>
  <si>
    <t>4328.010290/R</t>
  </si>
  <si>
    <t>4808CM/R</t>
  </si>
  <si>
    <t>X316A1CA/R</t>
  </si>
  <si>
    <t>P1710032B/R</t>
  </si>
  <si>
    <t>A001ACA/R</t>
  </si>
  <si>
    <t>Q006ABA-BRA/R</t>
  </si>
  <si>
    <t>Q005BA_PEFC/R</t>
  </si>
  <si>
    <t>R047GBA-B_PEFC/R</t>
  </si>
  <si>
    <t>R048JBA-B_PEFC/R</t>
  </si>
  <si>
    <t>S217JUA-B_PEFC/R</t>
  </si>
  <si>
    <t>S218FBA-B_PEFC/R</t>
  </si>
  <si>
    <t>T055ABA-B_PEFC/R</t>
  </si>
  <si>
    <t>T206AUA-B_PEFC/R</t>
  </si>
  <si>
    <t>B17SD054A/R</t>
  </si>
  <si>
    <t>B17B031A-PEFC/R</t>
  </si>
  <si>
    <t>B17B006A/R</t>
  </si>
  <si>
    <t>4810C/R</t>
  </si>
  <si>
    <t>HEINEKEN UK LTD - INVOICE ADDRESS</t>
  </si>
  <si>
    <t>3x5</t>
  </si>
  <si>
    <t>B10B007A/R</t>
  </si>
  <si>
    <t>B17B032A/R</t>
  </si>
  <si>
    <t>B17B037A/R</t>
  </si>
  <si>
    <t>4803CM/R</t>
  </si>
  <si>
    <t>C-9209/R</t>
  </si>
  <si>
    <t>A-6761D-1/R</t>
  </si>
  <si>
    <t>A-6765A/R</t>
  </si>
  <si>
    <t>D-2399C-3/R</t>
  </si>
  <si>
    <t>B11C004A/R</t>
  </si>
  <si>
    <t>Sulimar</t>
  </si>
  <si>
    <t>SULIMAR/402/PL - C1</t>
  </si>
  <si>
    <t>P1705009C/R</t>
  </si>
  <si>
    <t>B15B021A/R</t>
  </si>
  <si>
    <t>Z041A1BA-B_PEFC/R</t>
  </si>
  <si>
    <t>V068ACA_PEFC/R</t>
  </si>
  <si>
    <t>NEW</t>
  </si>
  <si>
    <t>P1710017F/R</t>
  </si>
  <si>
    <t>PL1701006_B/R</t>
  </si>
  <si>
    <t>PL1701007_B/R</t>
  </si>
  <si>
    <t>PL1701030_H/R</t>
  </si>
  <si>
    <t>Janton</t>
  </si>
  <si>
    <t>18WZ0009.08_B</t>
  </si>
  <si>
    <t>18WZ0009.05_A</t>
  </si>
  <si>
    <t>P1708002F/R</t>
  </si>
  <si>
    <t>P1708003F/R</t>
  </si>
  <si>
    <t>18WZ0005.02_A</t>
  </si>
  <si>
    <t>18WZ0014.02_A/R</t>
  </si>
  <si>
    <t>PL1609306_B/R</t>
  </si>
  <si>
    <t>S099ABA_PEFC/R</t>
  </si>
  <si>
    <t>C-9166/R</t>
  </si>
  <si>
    <t>A-6681K/R</t>
  </si>
  <si>
    <t>BROUWERIJ DER TRAPPISTEN</t>
  </si>
  <si>
    <t>A-6733A-1/R</t>
  </si>
  <si>
    <t>A-6762B/R</t>
  </si>
  <si>
    <t>A-6631G/R</t>
  </si>
  <si>
    <t>C-9134/R</t>
  </si>
  <si>
    <t>A-6786/R</t>
  </si>
  <si>
    <t>D-2397/R</t>
  </si>
  <si>
    <t>X337A1BA/R</t>
  </si>
  <si>
    <t>X338A1BA/R</t>
  </si>
  <si>
    <t>FR1704034C</t>
  </si>
  <si>
    <t>FR1706008B</t>
  </si>
  <si>
    <t>FR1704035D</t>
  </si>
  <si>
    <t>X316A2CA/R</t>
  </si>
  <si>
    <t>I-GREC</t>
  </si>
  <si>
    <t>Brasserie de GUADELOUPE</t>
  </si>
  <si>
    <t>2X3</t>
  </si>
  <si>
    <t>4449c</t>
  </si>
  <si>
    <t>TBC</t>
  </si>
  <si>
    <t>CS</t>
  </si>
  <si>
    <t>X339A1BA/R</t>
  </si>
  <si>
    <t>X331A1CA/R</t>
  </si>
  <si>
    <t>F. Horst</t>
  </si>
  <si>
    <t>X332A12A/R</t>
  </si>
  <si>
    <t>4577C/R</t>
  </si>
  <si>
    <t>CP EFTAP</t>
  </si>
  <si>
    <t>2X5</t>
  </si>
  <si>
    <t>330 JUSTE</t>
  </si>
  <si>
    <t>P1802030A</t>
  </si>
  <si>
    <t>P1802019A</t>
  </si>
  <si>
    <t>2X2</t>
  </si>
  <si>
    <t>ID-002883-C STAMP</t>
  </si>
  <si>
    <t>ID-002885-C  STAM</t>
  </si>
  <si>
    <t xml:space="preserve"> ID-002885-C  </t>
  </si>
  <si>
    <t xml:space="preserve">ID-002882-C </t>
  </si>
  <si>
    <t>ID-002884-C</t>
  </si>
  <si>
    <t>3X4</t>
  </si>
  <si>
    <t>ID-002228-D</t>
  </si>
  <si>
    <t>4X6</t>
  </si>
  <si>
    <t xml:space="preserve">ID-002082-B </t>
  </si>
  <si>
    <t>S220JCA-B_PEFC/R</t>
  </si>
  <si>
    <t>S17SD067XA</t>
  </si>
  <si>
    <t>S17SD034X</t>
  </si>
  <si>
    <t>B18SD011X</t>
  </si>
  <si>
    <t>DOUBLE DUTCH</t>
  </si>
  <si>
    <t>Gesamtergebnis</t>
  </si>
  <si>
    <t>Zeilenbeschriftungen</t>
  </si>
  <si>
    <t>Russia</t>
  </si>
  <si>
    <t>Westmalle</t>
  </si>
  <si>
    <t xml:space="preserve">United Arab Emirates (UAE)    </t>
  </si>
  <si>
    <t>Austria</t>
  </si>
  <si>
    <t>Germany</t>
  </si>
  <si>
    <t>Luxembourg</t>
  </si>
  <si>
    <t>France</t>
  </si>
  <si>
    <t>Belgium</t>
  </si>
  <si>
    <t>New Caledonia</t>
  </si>
  <si>
    <t>Portugal</t>
  </si>
  <si>
    <t>Spain</t>
  </si>
  <si>
    <t>Italy</t>
  </si>
  <si>
    <t>United Kingdom</t>
  </si>
  <si>
    <t xml:space="preserve">United Kingdom       </t>
  </si>
  <si>
    <t>Netherlands</t>
  </si>
  <si>
    <t>Sweden</t>
  </si>
  <si>
    <t>Estonia</t>
  </si>
  <si>
    <t>Czech Republic</t>
  </si>
  <si>
    <t>Romania</t>
  </si>
  <si>
    <t>Bulgaria</t>
  </si>
  <si>
    <t xml:space="preserve">Ireland            </t>
  </si>
  <si>
    <t xml:space="preserve">Czech Republic         </t>
  </si>
  <si>
    <t xml:space="preserve">Poland                 </t>
  </si>
  <si>
    <t xml:space="preserve">Romania           </t>
  </si>
  <si>
    <t xml:space="preserve">Bulgaria                 </t>
  </si>
  <si>
    <t xml:space="preserve">Estonia             </t>
  </si>
  <si>
    <t xml:space="preserve">Hungary            </t>
  </si>
  <si>
    <t xml:space="preserve">Slovakia            </t>
  </si>
  <si>
    <t xml:space="preserve">NETHERLANDS    </t>
  </si>
  <si>
    <t xml:space="preserve">DENMARK             </t>
  </si>
  <si>
    <t xml:space="preserve">SWEDEN            </t>
  </si>
  <si>
    <t xml:space="preserve">Luxemburg         </t>
  </si>
  <si>
    <t xml:space="preserve">SPAIN                </t>
  </si>
  <si>
    <t xml:space="preserve">Portugal               </t>
  </si>
  <si>
    <t xml:space="preserve">Switzerland                </t>
  </si>
  <si>
    <t xml:space="preserve">Peru            </t>
  </si>
  <si>
    <t xml:space="preserve">FRANCE               </t>
  </si>
  <si>
    <t xml:space="preserve">Reunion                </t>
  </si>
  <si>
    <t xml:space="preserve">Guadeloupe         </t>
  </si>
  <si>
    <t xml:space="preserve">BELGIUM                  </t>
  </si>
  <si>
    <t>Poland</t>
  </si>
  <si>
    <t>6I6</t>
  </si>
  <si>
    <t>std width</t>
  </si>
  <si>
    <t>optimum width</t>
  </si>
  <si>
    <t>producer 2019</t>
  </si>
  <si>
    <t>Forecast Quantity board MT - OCT 2018</t>
  </si>
  <si>
    <t>Forecast Quantity board MT - NOV 2018</t>
  </si>
  <si>
    <t>Forecast Quantity board MT - DEC 2018</t>
  </si>
  <si>
    <t>Forecast Quantity board MT - JAN 2019</t>
  </si>
  <si>
    <t>Forecast Quantity board MT - FEB 2019</t>
  </si>
  <si>
    <t>Forecast Quantity board MT - MAR 2019</t>
  </si>
  <si>
    <t>Forecast Quantity board MT - APR 2019</t>
  </si>
  <si>
    <t>Forecast Quantity board MT - MAY 2019</t>
  </si>
  <si>
    <t>Forecast Quantity board MT - JUN 2019</t>
  </si>
  <si>
    <t>Forecast Quantity board MT - JUL 2019</t>
  </si>
  <si>
    <t>Forecast Quantity board MT - AUG 2019</t>
  </si>
  <si>
    <t>Forecast Quantity board MT - SEP 2019</t>
  </si>
  <si>
    <t>Forecast Quantity board MT - Q1 2019</t>
  </si>
  <si>
    <t>Forecast Quantity board MT - Q2 2019</t>
  </si>
  <si>
    <t>Forecast Quantity board MT - Q3 2019</t>
  </si>
  <si>
    <t>Forecast Quantity board MT - Q4 2019</t>
  </si>
  <si>
    <t>Forecast Quantity board MT - FY 2019</t>
  </si>
  <si>
    <t>(Alle)</t>
  </si>
  <si>
    <t>Summe von Forecast Quantity board MT - FY 2019</t>
  </si>
  <si>
    <t>Average</t>
  </si>
  <si>
    <t>Standarddeviation</t>
  </si>
  <si>
    <t>Sum of Average</t>
  </si>
  <si>
    <t>Sum of STDV</t>
  </si>
  <si>
    <t>Monthly Tons Loss</t>
  </si>
  <si>
    <t>Summe von Sum of Average</t>
  </si>
  <si>
    <t>Summe von Sum of STDV</t>
  </si>
  <si>
    <t>Spaltenbeschriftungen</t>
  </si>
  <si>
    <t>Gesamt: Summe von Sum of Average</t>
  </si>
  <si>
    <t>Gesamt: Summe von Sum of STDV</t>
  </si>
  <si>
    <t>Werte</t>
  </si>
  <si>
    <t>Assumptions</t>
  </si>
  <si>
    <t>Roll
Width ---&gt;</t>
  </si>
  <si>
    <t>16pt Std Sizes</t>
  </si>
  <si>
    <t>Standard Size</t>
  </si>
  <si>
    <t>Avg Demand/ Month (MT)</t>
  </si>
  <si>
    <t>Individual Target/ Month (MT)</t>
  </si>
  <si>
    <t>Ntwk Target/ Month (MT)</t>
  </si>
  <si>
    <t>Delta/Month (MT)</t>
  </si>
  <si>
    <t>Inv. Saving/ Month ($)</t>
  </si>
  <si>
    <t>Trim Lost/ Month ($)</t>
  </si>
  <si>
    <t>Impact/ Month ($)</t>
  </si>
  <si>
    <t>WACC/Month ($)</t>
  </si>
  <si>
    <t>Total Savings/ Month ($)</t>
  </si>
  <si>
    <t>#Facilities</t>
  </si>
  <si>
    <t>#Widths</t>
  </si>
  <si>
    <t xml:space="preserve">Order Interval </t>
  </si>
  <si>
    <t xml:space="preserve">Lead time </t>
  </si>
  <si>
    <t xml:space="preserve">Service Level </t>
  </si>
  <si>
    <t>Individual Target</t>
  </si>
  <si>
    <t>Inventory Cost</t>
  </si>
  <si>
    <t>Network Target</t>
  </si>
  <si>
    <t>Waste (Trim)</t>
  </si>
  <si>
    <t>Waste (WACC)</t>
  </si>
  <si>
    <t>WACC</t>
  </si>
  <si>
    <t>Period cost</t>
  </si>
  <si>
    <t>18pt SKU Breakdown</t>
  </si>
  <si>
    <t>Total SKUs</t>
  </si>
  <si>
    <t>Consolidated SKUs</t>
  </si>
  <si>
    <t>Specialty SKUs</t>
  </si>
  <si>
    <t>Std Sizes</t>
  </si>
  <si>
    <t>Final SKUs</t>
  </si>
  <si>
    <t>Monthly Total</t>
  </si>
  <si>
    <t>Annual Total</t>
  </si>
  <si>
    <t>(Leer)</t>
  </si>
  <si>
    <t>14pt Std Sizes</t>
  </si>
  <si>
    <t>Waste per plant</t>
  </si>
  <si>
    <t>mT</t>
  </si>
  <si>
    <t>€ / month</t>
  </si>
  <si>
    <t>Cal 14</t>
  </si>
  <si>
    <t>14pt SKU Breakdown</t>
  </si>
  <si>
    <t>Cal 16</t>
  </si>
  <si>
    <t>16pt SKU Breakdown</t>
  </si>
  <si>
    <t>Cal 17</t>
  </si>
  <si>
    <t>17pt SKU Breakdown</t>
  </si>
  <si>
    <t>Cal 20</t>
  </si>
  <si>
    <t>Cal 18</t>
  </si>
  <si>
    <t>Cal 21</t>
  </si>
  <si>
    <t>Cal 22</t>
  </si>
  <si>
    <t>Cal 23</t>
  </si>
  <si>
    <t>Cal 24</t>
  </si>
  <si>
    <t>Cal 25</t>
  </si>
  <si>
    <t>Cal 26</t>
  </si>
  <si>
    <t>Overall</t>
  </si>
  <si>
    <t>Amount of SKU before rationalizaiton</t>
  </si>
  <si>
    <t>collapsed SKU´s</t>
  </si>
  <si>
    <t>Amount of SKU after rationalization</t>
  </si>
  <si>
    <t>Volume</t>
  </si>
  <si>
    <t>Waste [MT]</t>
  </si>
  <si>
    <t>Waste [€]</t>
  </si>
  <si>
    <t>Potential Savings</t>
  </si>
  <si>
    <t>-</t>
  </si>
  <si>
    <t>4000967</t>
  </si>
  <si>
    <t>3801178</t>
  </si>
  <si>
    <t>4001565</t>
  </si>
  <si>
    <t>3801594</t>
  </si>
  <si>
    <t>3200917</t>
  </si>
  <si>
    <t>3200964</t>
  </si>
  <si>
    <t>3201010</t>
  </si>
  <si>
    <t>3500988</t>
  </si>
  <si>
    <t>2901230</t>
  </si>
  <si>
    <t>2900935</t>
  </si>
  <si>
    <t>2900910</t>
  </si>
  <si>
    <t>2900977</t>
  </si>
  <si>
    <t>3501786</t>
  </si>
  <si>
    <t>3501398</t>
  </si>
  <si>
    <t>3501660</t>
  </si>
  <si>
    <t>3201357</t>
  </si>
  <si>
    <t>3501365</t>
  </si>
  <si>
    <t>4151010</t>
  </si>
  <si>
    <t>3200873</t>
  </si>
  <si>
    <t>4650960</t>
  </si>
  <si>
    <t>3801000</t>
  </si>
  <si>
    <t>3800935</t>
  </si>
  <si>
    <t>3800965</t>
  </si>
  <si>
    <t>3801401</t>
  </si>
  <si>
    <t>3200730</t>
  </si>
  <si>
    <t>3201182</t>
  </si>
  <si>
    <t>4151000</t>
  </si>
  <si>
    <t>3800950</t>
  </si>
  <si>
    <t>3800880</t>
  </si>
  <si>
    <t>4150880</t>
  </si>
  <si>
    <t>4150935</t>
  </si>
  <si>
    <t>4300912</t>
  </si>
  <si>
    <t>3201305</t>
  </si>
  <si>
    <t>4801230</t>
  </si>
  <si>
    <t>4450965</t>
  </si>
  <si>
    <t>4151200</t>
  </si>
  <si>
    <t>3501390</t>
  </si>
  <si>
    <t>3501272</t>
  </si>
  <si>
    <t>3801035</t>
  </si>
  <si>
    <t>3801330</t>
  </si>
  <si>
    <t>4151270</t>
  </si>
  <si>
    <t>3801085</t>
  </si>
  <si>
    <t>3500933</t>
  </si>
  <si>
    <t>3800940</t>
  </si>
  <si>
    <t>3801420</t>
  </si>
  <si>
    <t>3501512</t>
  </si>
  <si>
    <t>4301010</t>
  </si>
  <si>
    <t>3801010</t>
  </si>
  <si>
    <t>3501020</t>
  </si>
  <si>
    <t>3800914</t>
  </si>
  <si>
    <t>3200845</t>
  </si>
  <si>
    <t>3801168</t>
  </si>
  <si>
    <t>3801230</t>
  </si>
  <si>
    <t>4000925</t>
  </si>
  <si>
    <t>2901339</t>
  </si>
  <si>
    <t>2901405</t>
  </si>
  <si>
    <t>3200905</t>
  </si>
  <si>
    <t>3801264</t>
  </si>
  <si>
    <t>4301079</t>
  </si>
  <si>
    <t>3200955</t>
  </si>
  <si>
    <t>4300960</t>
  </si>
  <si>
    <t>4300838</t>
  </si>
  <si>
    <t>4000800</t>
  </si>
  <si>
    <t>4150930</t>
  </si>
  <si>
    <t>3201378</t>
  </si>
  <si>
    <t>4301276</t>
  </si>
  <si>
    <t>3200890</t>
  </si>
  <si>
    <t>4001310</t>
  </si>
  <si>
    <t>3501545</t>
  </si>
  <si>
    <t>4650642</t>
  </si>
  <si>
    <t>4300715</t>
  </si>
  <si>
    <t>4300945</t>
  </si>
  <si>
    <t>3801466</t>
  </si>
  <si>
    <t>2901317</t>
  </si>
  <si>
    <t>3500905</t>
  </si>
  <si>
    <t>3501258</t>
  </si>
  <si>
    <t>3801110</t>
  </si>
  <si>
    <t>3500851</t>
  </si>
  <si>
    <t>4301465</t>
  </si>
  <si>
    <t>3500928</t>
  </si>
  <si>
    <t>3201278</t>
  </si>
  <si>
    <t>3501132</t>
  </si>
  <si>
    <t>3801115</t>
  </si>
  <si>
    <t>3801287</t>
  </si>
  <si>
    <t>3200978</t>
  </si>
  <si>
    <t>4651079</t>
  </si>
  <si>
    <t>4451248</t>
  </si>
  <si>
    <t>3800785</t>
  </si>
  <si>
    <t>3501281</t>
  </si>
  <si>
    <t>3800872</t>
  </si>
  <si>
    <t>3501106</t>
  </si>
  <si>
    <t>3200992</t>
  </si>
  <si>
    <t>2901768</t>
  </si>
  <si>
    <t>3201750</t>
  </si>
  <si>
    <t>3501044</t>
  </si>
  <si>
    <t>3501230</t>
  </si>
  <si>
    <t>3501157</t>
  </si>
  <si>
    <t>3801765</t>
  </si>
  <si>
    <t>4301531</t>
  </si>
  <si>
    <t>2901608</t>
  </si>
  <si>
    <t>4001457</t>
  </si>
  <si>
    <t>4651253</t>
  </si>
  <si>
    <t>4001004</t>
  </si>
  <si>
    <t>4301394</t>
  </si>
  <si>
    <t>2900828</t>
  </si>
  <si>
    <t>4001087</t>
  </si>
  <si>
    <t>3201200</t>
  </si>
  <si>
    <t>4001392</t>
  </si>
  <si>
    <t>2901362</t>
  </si>
  <si>
    <t>2901062</t>
  </si>
  <si>
    <t>3301335</t>
  </si>
  <si>
    <t>3901263</t>
  </si>
  <si>
    <t>3901598</t>
  </si>
  <si>
    <t>4151565</t>
  </si>
  <si>
    <t>3801493</t>
  </si>
  <si>
    <t>3501074</t>
  </si>
  <si>
    <t>4001541</t>
  </si>
  <si>
    <t>4001479</t>
  </si>
  <si>
    <t>4301102</t>
  </si>
  <si>
    <t>4001525</t>
  </si>
  <si>
    <t>4301091</t>
  </si>
  <si>
    <t>4651342</t>
  </si>
  <si>
    <t>4301620</t>
  </si>
  <si>
    <t>4151435</t>
  </si>
  <si>
    <t>3501419</t>
  </si>
  <si>
    <t>3501615</t>
  </si>
  <si>
    <t>3450860</t>
  </si>
  <si>
    <t>4300742</t>
  </si>
  <si>
    <t>4001180</t>
  </si>
  <si>
    <t>2901008</t>
  </si>
  <si>
    <t>4150905</t>
  </si>
  <si>
    <t>3801630</t>
  </si>
  <si>
    <t>4450844</t>
  </si>
  <si>
    <t>4000940</t>
  </si>
  <si>
    <t>4001548</t>
  </si>
  <si>
    <t>3801559</t>
  </si>
  <si>
    <t>3200916</t>
  </si>
  <si>
    <t>3200956</t>
  </si>
  <si>
    <t>3500945</t>
  </si>
  <si>
    <t>2900934</t>
  </si>
  <si>
    <t>2900908</t>
  </si>
  <si>
    <t>3501320</t>
  </si>
  <si>
    <t>3500984</t>
  </si>
  <si>
    <t>3801400</t>
  </si>
  <si>
    <t>3200960</t>
  </si>
  <si>
    <t>4300895</t>
  </si>
  <si>
    <t>3201300</t>
  </si>
  <si>
    <t>3800930</t>
  </si>
  <si>
    <t>4450920</t>
  </si>
  <si>
    <t>3501270</t>
  </si>
  <si>
    <t>4150950</t>
  </si>
  <si>
    <t>3500930</t>
  </si>
  <si>
    <t>3500940</t>
  </si>
  <si>
    <t>4300860</t>
  </si>
  <si>
    <t>3500950</t>
  </si>
  <si>
    <t>3501450</t>
  </si>
  <si>
    <t>4300980</t>
  </si>
  <si>
    <t>3501000</t>
  </si>
  <si>
    <t>3800900</t>
  </si>
  <si>
    <t>3200830</t>
  </si>
  <si>
    <t>4000850</t>
  </si>
  <si>
    <t>3801020</t>
  </si>
  <si>
    <t>3200902</t>
  </si>
  <si>
    <t>4650945</t>
  </si>
  <si>
    <t>3200927</t>
  </si>
  <si>
    <t>4301255</t>
  </si>
  <si>
    <t>3201000</t>
  </si>
  <si>
    <t>4001290</t>
  </si>
  <si>
    <t>4150996</t>
  </si>
  <si>
    <t>4150912</t>
  </si>
  <si>
    <t>3801395</t>
  </si>
  <si>
    <t>4151204</t>
  </si>
  <si>
    <t>4300933</t>
  </si>
  <si>
    <t>3501397</t>
  </si>
  <si>
    <t>4000952</t>
  </si>
  <si>
    <t>3801258</t>
  </si>
  <si>
    <t>2901278</t>
  </si>
  <si>
    <t>4001222</t>
  </si>
  <si>
    <t>3500888</t>
  </si>
  <si>
    <t>3501255</t>
  </si>
  <si>
    <t>3801106</t>
  </si>
  <si>
    <t>3801326</t>
  </si>
  <si>
    <t>4301415</t>
  </si>
  <si>
    <t>3500807</t>
  </si>
  <si>
    <t>3500801</t>
  </si>
  <si>
    <t>3500925</t>
  </si>
  <si>
    <t>3800896</t>
  </si>
  <si>
    <t>2900900</t>
  </si>
  <si>
    <t>3800975</t>
  </si>
  <si>
    <t>2901330</t>
  </si>
  <si>
    <t>4001303</t>
  </si>
  <si>
    <t>3800865</t>
  </si>
  <si>
    <t>3801013</t>
  </si>
  <si>
    <t>3801138</t>
  </si>
  <si>
    <t>4301075</t>
  </si>
  <si>
    <t>3501110</t>
  </si>
  <si>
    <t>2900933</t>
  </si>
  <si>
    <t>3800990</t>
  </si>
  <si>
    <t>4301528</t>
  </si>
  <si>
    <t>3500892</t>
  </si>
  <si>
    <t>3800996</t>
  </si>
  <si>
    <t>3800875</t>
  </si>
  <si>
    <t>4150929</t>
  </si>
  <si>
    <t>3200975</t>
  </si>
  <si>
    <t>3501018</t>
  </si>
  <si>
    <t>4001447</t>
  </si>
  <si>
    <t>3200707</t>
  </si>
  <si>
    <t>2901578</t>
  </si>
  <si>
    <t>3801303</t>
  </si>
  <si>
    <t>4301222</t>
  </si>
  <si>
    <t>4001000</t>
  </si>
  <si>
    <t>4000943</t>
  </si>
  <si>
    <t>3500973</t>
  </si>
  <si>
    <t>3801108</t>
  </si>
  <si>
    <t>3201367</t>
  </si>
  <si>
    <t>2900976</t>
  </si>
  <si>
    <t>2900824</t>
  </si>
  <si>
    <t>3501426</t>
  </si>
  <si>
    <t>4000852</t>
  </si>
  <si>
    <t>3201194</t>
  </si>
  <si>
    <t>3800910</t>
  </si>
  <si>
    <t>3500873</t>
  </si>
  <si>
    <t>3501299</t>
  </si>
  <si>
    <t>4001080</t>
  </si>
  <si>
    <t>4151560</t>
  </si>
  <si>
    <t>3501043</t>
  </si>
  <si>
    <t>4651324</t>
  </si>
  <si>
    <t>3200818</t>
  </si>
  <si>
    <t>3200860</t>
  </si>
  <si>
    <t>3801137</t>
  </si>
  <si>
    <t>3501510</t>
  </si>
  <si>
    <t>4300935</t>
  </si>
  <si>
    <t>3200704</t>
  </si>
  <si>
    <t>2901387</t>
  </si>
  <si>
    <t>38000</t>
  </si>
  <si>
    <t>4150900</t>
  </si>
  <si>
    <t>3801440</t>
  </si>
  <si>
    <t>4151405</t>
  </si>
  <si>
    <t>3501364</t>
  </si>
  <si>
    <t>3501363</t>
  </si>
  <si>
    <t>3500808</t>
  </si>
  <si>
    <t>3800890</t>
  </si>
  <si>
    <t>3500788</t>
  </si>
  <si>
    <t>3500916</t>
  </si>
  <si>
    <t>35000</t>
  </si>
  <si>
    <t>32000</t>
  </si>
  <si>
    <t>4001159</t>
  </si>
  <si>
    <t>3501283</t>
  </si>
  <si>
    <t>3201175</t>
  </si>
  <si>
    <t>Budget</t>
  </si>
  <si>
    <t>3801015</t>
  </si>
  <si>
    <t>3801143</t>
  </si>
  <si>
    <t>new std width mm</t>
  </si>
  <si>
    <t>3801270</t>
  </si>
  <si>
    <t>4151410</t>
  </si>
  <si>
    <t>3501581</t>
  </si>
  <si>
    <t xml:space="preserve"> new Cal + width</t>
  </si>
  <si>
    <t>old Cal + width</t>
  </si>
  <si>
    <t>Exception</t>
  </si>
  <si>
    <t>Category</t>
  </si>
  <si>
    <t>Normal</t>
  </si>
  <si>
    <t>Std Sku</t>
  </si>
  <si>
    <t>Fastrunner</t>
  </si>
  <si>
    <t># of SKU´s</t>
  </si>
  <si>
    <t>% of business</t>
  </si>
  <si>
    <t>Unchanged?</t>
  </si>
  <si>
    <t>No</t>
  </si>
  <si>
    <t>Carrier Ergebnis</t>
  </si>
  <si>
    <t>Custom Ergebnis</t>
  </si>
  <si>
    <t>2901020</t>
  </si>
  <si>
    <t>SKU</t>
  </si>
  <si>
    <t>350 - 18</t>
  </si>
  <si>
    <t>(R5*SUM($M$5:$M$6)+NORMSINV($M$7)*R6*SQRT(SUM($M$5:$M$6))</t>
  </si>
  <si>
    <t>sum avg * (order int + lead time) + normsinv(service level) * stdv * sqrt(order int + lead time)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</si>
</sst>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#,##0\ &quot;€&quot;"/>
    <numFmt numFmtId="167" formatCode="#,##0.00\ &quot;€&quot;"/>
    <numFmt numFmtId="168" formatCode="0000000000"/>
    <numFmt numFmtId="169" formatCode="0.0"/>
    <numFmt numFmtId="170" formatCode="#,##0.0\ &quot;MT&quot;;\-\ #,##0.0\ &quot;MT&quot;"/>
    <numFmt numFmtId="171" formatCode="#,##0\ &quot;MT&quot;;\-\ #,##0\ &quot;MT&quot;"/>
    <numFmt numFmtId="172" formatCode="_-* #,##0\ _€_-;\-* #,##0\ _€_-;_-* &quot;-&quot;??\ _€_-;_-@_-"/>
    <numFmt numFmtId="173" formatCode="_-* #,##0\ [$€-407]_-;\-* #,##0\ [$€-407]_-;_-* &quot;-&quot;??\ [$€-407]_-;_-@_-"/>
    <numFmt numFmtId="174" formatCode="#,##0\ &quot;pc&quot;;\(\ #,##0\)\ &quot;pc&quot;"/>
    <numFmt numFmtId="175" formatCode="_-* #,##0.0\ _€_-;\-* #,##0.0\ _€_-;_-* &quot;-&quot;??\ _€_-;_-@_-"/>
    <numFmt numFmtId="176" formatCode="0.0%"/>
    <numFmt numFmtId="177" formatCode="0.000"/>
    <numFmt numFmtId="178" formatCode="#,##0.0000"/>
    <numFmt numFmtId="179" formatCode="#,##0.0_);[Red]\(#,##0.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10"/>
      <name val="Calibri"/>
      <family val="2"/>
    </font>
    <font>
      <sz val="8"/>
      <color theme="1"/>
      <name val="Arial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theme="4" tint="0.79998168889431442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60">
    <xf numFmtId="173" fontId="0" fillId="0" borderId="0"/>
    <xf numFmtId="173" fontId="1" fillId="0" borderId="0"/>
    <xf numFmtId="4" fontId="3" fillId="4" borderId="2" applyNumberFormat="0" applyProtection="0">
      <alignment horizontal="left" vertical="center" indent="1"/>
    </xf>
    <xf numFmtId="4" fontId="3" fillId="0" borderId="2" applyNumberFormat="0" applyProtection="0">
      <alignment horizontal="right" vertical="center"/>
    </xf>
    <xf numFmtId="4" fontId="3" fillId="0" borderId="2" applyNumberFormat="0" applyProtection="0">
      <alignment horizontal="right" vertical="center"/>
    </xf>
    <xf numFmtId="4" fontId="3" fillId="4" borderId="2" applyNumberFormat="0" applyProtection="0">
      <alignment horizontal="left" vertical="center" indent="1"/>
    </xf>
    <xf numFmtId="4" fontId="3" fillId="0" borderId="3" applyNumberFormat="0" applyProtection="0">
      <alignment horizontal="right" vertical="center"/>
    </xf>
    <xf numFmtId="4" fontId="3" fillId="4" borderId="3" applyNumberFormat="0" applyProtection="0">
      <alignment horizontal="left" vertical="center" indent="1"/>
    </xf>
    <xf numFmtId="4" fontId="3" fillId="4" borderId="5" applyNumberFormat="0" applyProtection="0">
      <alignment horizontal="left" vertical="center" indent="1"/>
    </xf>
    <xf numFmtId="4" fontId="3" fillId="4" borderId="5" applyNumberFormat="0" applyProtection="0">
      <alignment horizontal="left" vertical="center" indent="1"/>
    </xf>
    <xf numFmtId="4" fontId="3" fillId="4" borderId="5" applyNumberFormat="0" applyProtection="0">
      <alignment horizontal="left" vertical="center" indent="1"/>
    </xf>
    <xf numFmtId="4" fontId="3" fillId="4" borderId="5" applyNumberFormat="0" applyProtection="0">
      <alignment horizontal="left" vertical="center" indent="1"/>
    </xf>
    <xf numFmtId="173" fontId="12" fillId="0" borderId="0"/>
    <xf numFmtId="4" fontId="3" fillId="4" borderId="5" applyNumberFormat="0" applyProtection="0">
      <alignment horizontal="left" vertical="center" indent="1"/>
    </xf>
    <xf numFmtId="4" fontId="3" fillId="4" borderId="5" applyNumberFormat="0" applyProtection="0">
      <alignment horizontal="left" vertical="center" indent="1"/>
    </xf>
    <xf numFmtId="4" fontId="3" fillId="4" borderId="5" applyNumberFormat="0" applyProtection="0">
      <alignment horizontal="left" vertical="center" indent="1"/>
    </xf>
    <xf numFmtId="4" fontId="3" fillId="4" borderId="5" applyNumberFormat="0" applyProtection="0">
      <alignment horizontal="left" vertical="center" indent="1"/>
    </xf>
    <xf numFmtId="4" fontId="3" fillId="9" borderId="5" applyNumberFormat="0" applyProtection="0">
      <alignment vertical="center"/>
    </xf>
    <xf numFmtId="4" fontId="3" fillId="0" borderId="5" applyNumberFormat="0" applyProtection="0">
      <alignment horizontal="right" vertical="center"/>
    </xf>
    <xf numFmtId="4" fontId="3" fillId="4" borderId="6" applyNumberFormat="0" applyProtection="0">
      <alignment horizontal="left" vertical="center" indent="1"/>
    </xf>
    <xf numFmtId="4" fontId="3" fillId="0" borderId="6" applyNumberFormat="0" applyProtection="0">
      <alignment horizontal="right" vertical="center"/>
    </xf>
    <xf numFmtId="4" fontId="3" fillId="4" borderId="6" applyNumberFormat="0" applyProtection="0">
      <alignment horizontal="left" vertical="center" indent="1"/>
    </xf>
    <xf numFmtId="4" fontId="3" fillId="4" borderId="3" applyNumberFormat="0" applyProtection="0">
      <alignment horizontal="left" vertical="center" indent="1"/>
    </xf>
    <xf numFmtId="4" fontId="3" fillId="4" borderId="3" applyNumberFormat="0" applyProtection="0">
      <alignment horizontal="left" vertical="center" indent="1"/>
    </xf>
    <xf numFmtId="4" fontId="3" fillId="4" borderId="3" applyNumberFormat="0" applyProtection="0">
      <alignment horizontal="left" vertical="center" indent="1"/>
    </xf>
    <xf numFmtId="4" fontId="3" fillId="4" borderId="3" applyNumberFormat="0" applyProtection="0">
      <alignment horizontal="left" vertical="center" indent="1"/>
    </xf>
    <xf numFmtId="4" fontId="3" fillId="9" borderId="3" applyNumberFormat="0" applyProtection="0">
      <alignment vertical="center"/>
    </xf>
    <xf numFmtId="4" fontId="3" fillId="4" borderId="6" applyNumberFormat="0" applyProtection="0">
      <alignment horizontal="left" vertical="center" indent="1"/>
    </xf>
    <xf numFmtId="4" fontId="3" fillId="4" borderId="6" applyNumberFormat="0" applyProtection="0">
      <alignment horizontal="left" vertical="center" indent="1"/>
    </xf>
    <xf numFmtId="4" fontId="3" fillId="4" borderId="6" applyNumberFormat="0" applyProtection="0">
      <alignment horizontal="left" vertical="center" indent="1"/>
    </xf>
    <xf numFmtId="4" fontId="3" fillId="4" borderId="6" applyNumberFormat="0" applyProtection="0">
      <alignment horizontal="left" vertical="center" indent="1"/>
    </xf>
    <xf numFmtId="4" fontId="3" fillId="4" borderId="6" applyNumberFormat="0" applyProtection="0">
      <alignment horizontal="left" vertical="center" indent="1"/>
    </xf>
    <xf numFmtId="4" fontId="3" fillId="9" borderId="6" applyNumberFormat="0" applyProtection="0">
      <alignment vertical="center"/>
    </xf>
    <xf numFmtId="4" fontId="3" fillId="4" borderId="6" applyNumberFormat="0" applyProtection="0">
      <alignment horizontal="left" vertical="center" indent="1"/>
    </xf>
    <xf numFmtId="4" fontId="3" fillId="9" borderId="7" applyNumberFormat="0" applyProtection="0">
      <alignment vertical="center"/>
    </xf>
    <xf numFmtId="4" fontId="3" fillId="4" borderId="7" applyNumberFormat="0" applyProtection="0">
      <alignment horizontal="left" vertical="center" indent="1"/>
    </xf>
    <xf numFmtId="4" fontId="3" fillId="4" borderId="7" applyNumberFormat="0" applyProtection="0">
      <alignment horizontal="left" vertical="center" indent="1"/>
    </xf>
    <xf numFmtId="4" fontId="3" fillId="4" borderId="7" applyNumberFormat="0" applyProtection="0">
      <alignment horizontal="left" vertical="center" indent="1"/>
    </xf>
    <xf numFmtId="4" fontId="3" fillId="4" borderId="7" applyNumberFormat="0" applyProtection="0">
      <alignment horizontal="left" vertical="center" indent="1"/>
    </xf>
    <xf numFmtId="4" fontId="3" fillId="0" borderId="7" applyNumberFormat="0" applyProtection="0">
      <alignment horizontal="right" vertical="center"/>
    </xf>
    <xf numFmtId="4" fontId="3" fillId="9" borderId="8" applyNumberFormat="0" applyProtection="0">
      <alignment vertical="center"/>
    </xf>
    <xf numFmtId="4" fontId="3" fillId="4" borderId="8" applyNumberFormat="0" applyProtection="0">
      <alignment horizontal="left" vertical="center" indent="1"/>
    </xf>
    <xf numFmtId="4" fontId="3" fillId="4" borderId="8" applyNumberFormat="0" applyProtection="0">
      <alignment horizontal="left" vertical="center" indent="1"/>
    </xf>
    <xf numFmtId="4" fontId="3" fillId="4" borderId="8" applyNumberFormat="0" applyProtection="0">
      <alignment horizontal="left" vertical="center" indent="1"/>
    </xf>
    <xf numFmtId="4" fontId="3" fillId="0" borderId="8" applyNumberFormat="0" applyProtection="0">
      <alignment horizontal="right" vertical="center"/>
    </xf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3" fontId="17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17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17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17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17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17" fillId="0" borderId="0" applyNumberFormat="0" applyFill="0" applyBorder="0" applyAlignment="0" applyProtection="0"/>
    <xf numFmtId="173" fontId="18" fillId="0" borderId="0" applyNumberFormat="0" applyFill="0" applyBorder="0" applyAlignment="0" applyProtection="0"/>
  </cellStyleXfs>
  <cellXfs count="422">
    <xf numFmtId="173" fontId="0" fillId="0" borderId="0" xfId="0"/>
    <xf numFmtId="173" fontId="7" fillId="2" borderId="0" xfId="0" applyFont="1" applyFill="1"/>
    <xf numFmtId="173" fontId="7" fillId="2" borderId="0" xfId="0" applyFont="1" applyFill="1" applyAlignment="1">
      <alignment horizontal="center"/>
    </xf>
    <xf numFmtId="167" fontId="6" fillId="6" borderId="1" xfId="0" applyNumberFormat="1" applyFont="1" applyFill="1" applyBorder="1" applyAlignment="1">
      <alignment horizontal="center"/>
    </xf>
    <xf numFmtId="1" fontId="9" fillId="8" borderId="2" xfId="5" quotePrefix="1" applyNumberFormat="1" applyFont="1" applyFill="1" applyAlignment="1">
      <alignment horizontal="center" vertical="center" wrapText="1"/>
    </xf>
    <xf numFmtId="1" fontId="3" fillId="8" borderId="2" xfId="2" quotePrefix="1" applyNumberFormat="1" applyFont="1" applyFill="1" applyAlignment="1">
      <alignment horizontal="center" vertical="center"/>
    </xf>
    <xf numFmtId="173" fontId="10" fillId="8" borderId="1" xfId="0" applyFont="1" applyFill="1" applyBorder="1" applyAlignment="1">
      <alignment horizontal="center" vertical="center" wrapText="1"/>
    </xf>
    <xf numFmtId="168" fontId="11" fillId="5" borderId="2" xfId="2" quotePrefix="1" applyNumberFormat="1" applyFont="1" applyFill="1" applyAlignment="1">
      <alignment horizontal="center" vertical="center"/>
    </xf>
    <xf numFmtId="169" fontId="11" fillId="5" borderId="2" xfId="2" quotePrefix="1" applyNumberFormat="1" applyFont="1" applyFill="1" applyAlignment="1">
      <alignment horizontal="center" vertical="center"/>
    </xf>
    <xf numFmtId="173" fontId="0" fillId="2" borderId="0" xfId="0" applyFont="1" applyFill="1" applyAlignment="1">
      <alignment horizontal="center"/>
    </xf>
    <xf numFmtId="170" fontId="11" fillId="0" borderId="3" xfId="6" applyNumberFormat="1" applyFont="1">
      <alignment horizontal="right" vertical="center"/>
    </xf>
    <xf numFmtId="170" fontId="11" fillId="5" borderId="3" xfId="6" applyNumberFormat="1" applyFont="1" applyFill="1">
      <alignment horizontal="right" vertical="center"/>
    </xf>
    <xf numFmtId="166" fontId="7" fillId="2" borderId="0" xfId="0" applyNumberFormat="1" applyFont="1" applyFill="1"/>
    <xf numFmtId="173" fontId="10" fillId="8" borderId="4" xfId="0" applyFont="1" applyFill="1" applyBorder="1" applyAlignment="1">
      <alignment horizontal="center" vertical="center" wrapText="1"/>
    </xf>
    <xf numFmtId="173" fontId="9" fillId="3" borderId="4" xfId="5" quotePrefix="1" applyNumberFormat="1" applyFont="1" applyFill="1" applyBorder="1" applyAlignment="1">
      <alignment horizontal="center" vertical="center" wrapText="1"/>
    </xf>
    <xf numFmtId="173" fontId="0" fillId="0" borderId="0" xfId="0"/>
    <xf numFmtId="2" fontId="11" fillId="5" borderId="2" xfId="2" quotePrefix="1" applyNumberFormat="1" applyFont="1" applyFill="1" applyAlignment="1">
      <alignment horizontal="center" vertical="center"/>
    </xf>
    <xf numFmtId="173" fontId="0" fillId="0" borderId="0" xfId="0" pivotButton="1"/>
    <xf numFmtId="173" fontId="8" fillId="3" borderId="4" xfId="5" quotePrefix="1" applyNumberFormat="1" applyFont="1" applyFill="1" applyBorder="1" applyAlignment="1">
      <alignment horizontal="center" vertical="center" wrapText="1"/>
    </xf>
    <xf numFmtId="173" fontId="0" fillId="0" borderId="12" xfId="0" applyBorder="1"/>
    <xf numFmtId="173" fontId="0" fillId="0" borderId="11" xfId="0" applyBorder="1"/>
    <xf numFmtId="173" fontId="0" fillId="0" borderId="15" xfId="0" applyBorder="1"/>
    <xf numFmtId="173" fontId="0" fillId="0" borderId="14" xfId="0" applyBorder="1"/>
    <xf numFmtId="173" fontId="1" fillId="7" borderId="4" xfId="0" applyFont="1" applyFill="1" applyBorder="1"/>
    <xf numFmtId="173" fontId="1" fillId="7" borderId="4" xfId="0" applyFont="1" applyFill="1" applyBorder="1" applyAlignment="1">
      <alignment horizontal="center"/>
    </xf>
    <xf numFmtId="173" fontId="0" fillId="7" borderId="4" xfId="0" applyFont="1" applyFill="1" applyBorder="1" applyAlignment="1">
      <alignment horizontal="center"/>
    </xf>
    <xf numFmtId="173" fontId="0" fillId="7" borderId="4" xfId="0" applyFont="1" applyFill="1" applyBorder="1"/>
    <xf numFmtId="173" fontId="1" fillId="2" borderId="0" xfId="0" applyFont="1" applyFill="1"/>
    <xf numFmtId="173" fontId="2" fillId="5" borderId="4" xfId="0" applyFont="1" applyFill="1" applyBorder="1" applyAlignment="1">
      <alignment horizontal="center" vertical="center" wrapText="1"/>
    </xf>
    <xf numFmtId="170" fontId="11" fillId="11" borderId="3" xfId="6" applyNumberFormat="1" applyFont="1" applyFill="1">
      <alignment horizontal="right" vertical="center"/>
    </xf>
    <xf numFmtId="173" fontId="0" fillId="3" borderId="9" xfId="0" applyFont="1" applyFill="1" applyBorder="1" applyAlignment="1"/>
    <xf numFmtId="173" fontId="1" fillId="2" borderId="0" xfId="0" applyFont="1" applyFill="1" applyAlignment="1">
      <alignment horizontal="center"/>
    </xf>
    <xf numFmtId="173" fontId="2" fillId="7" borderId="4" xfId="0" applyFont="1" applyFill="1" applyBorder="1" applyAlignment="1">
      <alignment horizontal="left" vertical="center" wrapText="1"/>
    </xf>
    <xf numFmtId="173" fontId="2" fillId="7" borderId="4" xfId="0" applyFont="1" applyFill="1" applyBorder="1" applyAlignment="1">
      <alignment horizontal="center" vertical="center" wrapText="1"/>
    </xf>
    <xf numFmtId="173" fontId="2" fillId="6" borderId="4" xfId="0" applyFont="1" applyFill="1" applyBorder="1" applyAlignment="1">
      <alignment horizontal="center" vertical="center" wrapText="1"/>
    </xf>
    <xf numFmtId="168" fontId="9" fillId="5" borderId="4" xfId="5" quotePrefix="1" applyNumberFormat="1" applyFont="1" applyFill="1" applyBorder="1" applyAlignment="1">
      <alignment horizontal="center" vertical="center" wrapText="1"/>
    </xf>
    <xf numFmtId="173" fontId="9" fillId="5" borderId="4" xfId="5" quotePrefix="1" applyNumberFormat="1" applyFont="1" applyFill="1" applyBorder="1" applyAlignment="1">
      <alignment horizontal="center" vertical="center" wrapText="1"/>
    </xf>
    <xf numFmtId="169" fontId="9" fillId="5" borderId="4" xfId="5" quotePrefix="1" applyNumberFormat="1" applyFont="1" applyFill="1" applyBorder="1" applyAlignment="1">
      <alignment horizontal="center" vertical="center" wrapText="1"/>
    </xf>
    <xf numFmtId="1" fontId="0" fillId="0" borderId="11" xfId="0" applyNumberFormat="1" applyBorder="1"/>
    <xf numFmtId="174" fontId="1" fillId="2" borderId="0" xfId="0" applyNumberFormat="1" applyFont="1" applyFill="1"/>
    <xf numFmtId="173" fontId="0" fillId="12" borderId="0" xfId="0" applyFont="1" applyFill="1" applyAlignment="1">
      <alignment horizontal="center"/>
    </xf>
    <xf numFmtId="173" fontId="8" fillId="8" borderId="16" xfId="5" quotePrefix="1" applyNumberFormat="1" applyFont="1" applyFill="1" applyBorder="1" applyAlignment="1">
      <alignment horizontal="center" vertical="center" wrapText="1"/>
    </xf>
    <xf numFmtId="173" fontId="10" fillId="8" borderId="16" xfId="0" applyFont="1" applyFill="1" applyBorder="1" applyAlignment="1">
      <alignment horizontal="center" vertical="center" wrapText="1"/>
    </xf>
    <xf numFmtId="171" fontId="9" fillId="3" borderId="16" xfId="6" applyNumberFormat="1" applyFont="1" applyFill="1" applyBorder="1">
      <alignment horizontal="right" vertical="center"/>
    </xf>
    <xf numFmtId="173" fontId="0" fillId="0" borderId="0" xfId="0" applyAlignment="1">
      <alignment horizontal="left"/>
    </xf>
    <xf numFmtId="170" fontId="7" fillId="2" borderId="0" xfId="0" applyNumberFormat="1" applyFont="1" applyFill="1"/>
    <xf numFmtId="173" fontId="0" fillId="2" borderId="0" xfId="0" applyFont="1" applyFill="1"/>
    <xf numFmtId="175" fontId="0" fillId="0" borderId="0" xfId="0" applyNumberFormat="1"/>
    <xf numFmtId="4" fontId="0" fillId="0" borderId="0" xfId="0" applyNumberFormat="1"/>
    <xf numFmtId="173" fontId="13" fillId="0" borderId="0" xfId="0" applyFont="1"/>
    <xf numFmtId="172" fontId="0" fillId="0" borderId="0" xfId="0" applyNumberFormat="1" applyBorder="1"/>
    <xf numFmtId="1" fontId="0" fillId="0" borderId="0" xfId="0" applyNumberFormat="1"/>
    <xf numFmtId="4" fontId="13" fillId="2" borderId="11" xfId="0" applyNumberFormat="1" applyFont="1" applyFill="1" applyBorder="1"/>
    <xf numFmtId="3" fontId="13" fillId="2" borderId="11" xfId="0" applyNumberFormat="1" applyFont="1" applyFill="1" applyBorder="1"/>
    <xf numFmtId="10" fontId="13" fillId="2" borderId="11" xfId="45" applyNumberFormat="1" applyFont="1" applyFill="1" applyBorder="1"/>
    <xf numFmtId="172" fontId="0" fillId="13" borderId="0" xfId="0" applyNumberFormat="1" applyFill="1" applyBorder="1"/>
    <xf numFmtId="3" fontId="13" fillId="13" borderId="11" xfId="0" applyNumberFormat="1" applyFont="1" applyFill="1" applyBorder="1"/>
    <xf numFmtId="10" fontId="13" fillId="13" borderId="11" xfId="45" applyNumberFormat="1" applyFont="1" applyFill="1" applyBorder="1"/>
    <xf numFmtId="4" fontId="13" fillId="13" borderId="11" xfId="0" applyNumberFormat="1" applyFont="1" applyFill="1" applyBorder="1"/>
    <xf numFmtId="172" fontId="0" fillId="13" borderId="19" xfId="0" applyNumberFormat="1" applyFill="1" applyBorder="1"/>
    <xf numFmtId="10" fontId="13" fillId="13" borderId="18" xfId="45" applyNumberFormat="1" applyFont="1" applyFill="1" applyBorder="1"/>
    <xf numFmtId="4" fontId="13" fillId="13" borderId="18" xfId="0" applyNumberFormat="1" applyFont="1" applyFill="1" applyBorder="1"/>
    <xf numFmtId="172" fontId="0" fillId="13" borderId="9" xfId="0" applyNumberFormat="1" applyFill="1" applyBorder="1"/>
    <xf numFmtId="10" fontId="13" fillId="13" borderId="15" xfId="45" applyNumberFormat="1" applyFont="1" applyFill="1" applyBorder="1"/>
    <xf numFmtId="4" fontId="13" fillId="13" borderId="15" xfId="0" applyNumberFormat="1" applyFont="1" applyFill="1" applyBorder="1"/>
    <xf numFmtId="3" fontId="13" fillId="13" borderId="18" xfId="0" applyNumberFormat="1" applyFont="1" applyFill="1" applyBorder="1"/>
    <xf numFmtId="3" fontId="13" fillId="13" borderId="15" xfId="0" applyNumberFormat="1" applyFont="1" applyFill="1" applyBorder="1"/>
    <xf numFmtId="173" fontId="0" fillId="0" borderId="23" xfId="0" applyBorder="1"/>
    <xf numFmtId="172" fontId="0" fillId="0" borderId="23" xfId="0" applyNumberFormat="1" applyBorder="1"/>
    <xf numFmtId="4" fontId="14" fillId="10" borderId="16" xfId="0" applyNumberFormat="1" applyFont="1" applyFill="1" applyBorder="1"/>
    <xf numFmtId="173" fontId="14" fillId="10" borderId="16" xfId="0" applyFont="1" applyFill="1" applyBorder="1" applyAlignment="1">
      <alignment horizontal="center" vertical="center" wrapText="1"/>
    </xf>
    <xf numFmtId="173" fontId="2" fillId="10" borderId="16" xfId="0" applyFont="1" applyFill="1" applyBorder="1" applyAlignment="1">
      <alignment horizontal="center" vertical="center" wrapText="1"/>
    </xf>
    <xf numFmtId="173" fontId="0" fillId="0" borderId="23" xfId="0" applyBorder="1" applyAlignment="1">
      <alignment wrapText="1"/>
    </xf>
    <xf numFmtId="173" fontId="2" fillId="14" borderId="22" xfId="0" applyFont="1" applyFill="1" applyBorder="1" applyAlignment="1">
      <alignment horizontal="left" vertical="center" wrapText="1"/>
    </xf>
    <xf numFmtId="173" fontId="2" fillId="13" borderId="16" xfId="0" applyFont="1" applyFill="1" applyBorder="1" applyAlignment="1">
      <alignment horizontal="center" vertical="center"/>
    </xf>
    <xf numFmtId="173" fontId="2" fillId="13" borderId="22" xfId="0" applyFont="1" applyFill="1" applyBorder="1" applyAlignment="1">
      <alignment horizontal="center" vertical="center"/>
    </xf>
    <xf numFmtId="173" fontId="2" fillId="13" borderId="23" xfId="0" applyFont="1" applyFill="1" applyBorder="1" applyAlignment="1">
      <alignment horizontal="center" vertical="center"/>
    </xf>
    <xf numFmtId="173" fontId="2" fillId="13" borderId="24" xfId="0" applyFont="1" applyFill="1" applyBorder="1" applyAlignment="1">
      <alignment horizontal="center" vertical="center"/>
    </xf>
    <xf numFmtId="173" fontId="2" fillId="13" borderId="25" xfId="0" applyFont="1" applyFill="1" applyBorder="1" applyAlignment="1">
      <alignment horizontal="center" vertical="center" wrapText="1"/>
    </xf>
    <xf numFmtId="173" fontId="0" fillId="0" borderId="0" xfId="0" applyFont="1" applyAlignment="1">
      <alignment horizontal="center"/>
    </xf>
    <xf numFmtId="173" fontId="0" fillId="0" borderId="0" xfId="0" applyFont="1"/>
    <xf numFmtId="173" fontId="2" fillId="13" borderId="16" xfId="0" applyFont="1" applyFill="1" applyBorder="1" applyAlignment="1">
      <alignment horizontal="center" vertical="center" wrapText="1"/>
    </xf>
    <xf numFmtId="173" fontId="0" fillId="0" borderId="26" xfId="0" applyBorder="1"/>
    <xf numFmtId="169" fontId="0" fillId="0" borderId="10" xfId="0" applyNumberFormat="1" applyBorder="1" applyAlignment="1">
      <alignment horizontal="right"/>
    </xf>
    <xf numFmtId="3" fontId="0" fillId="16" borderId="18" xfId="0" applyNumberFormat="1" applyFill="1" applyBorder="1"/>
    <xf numFmtId="3" fontId="0" fillId="0" borderId="19" xfId="0" applyNumberFormat="1" applyBorder="1"/>
    <xf numFmtId="173" fontId="0" fillId="0" borderId="27" xfId="0" applyBorder="1"/>
    <xf numFmtId="3" fontId="0" fillId="16" borderId="11" xfId="0" applyNumberFormat="1" applyFill="1" applyBorder="1"/>
    <xf numFmtId="173" fontId="13" fillId="0" borderId="27" xfId="0" applyFont="1" applyBorder="1"/>
    <xf numFmtId="9" fontId="13" fillId="0" borderId="10" xfId="45" applyFont="1" applyBorder="1" applyAlignment="1">
      <alignment horizontal="right"/>
    </xf>
    <xf numFmtId="173" fontId="15" fillId="15" borderId="29" xfId="0" applyFont="1" applyFill="1" applyBorder="1"/>
    <xf numFmtId="38" fontId="15" fillId="15" borderId="29" xfId="0" applyNumberFormat="1" applyFont="1" applyFill="1" applyBorder="1"/>
    <xf numFmtId="38" fontId="15" fillId="15" borderId="30" xfId="0" applyNumberFormat="1" applyFont="1" applyFill="1" applyBorder="1"/>
    <xf numFmtId="173" fontId="13" fillId="0" borderId="10" xfId="0" applyFont="1" applyBorder="1" applyAlignment="1">
      <alignment horizontal="right"/>
    </xf>
    <xf numFmtId="3" fontId="0" fillId="16" borderId="15" xfId="0" applyNumberFormat="1" applyFill="1" applyBorder="1"/>
    <xf numFmtId="3" fontId="0" fillId="6" borderId="14" xfId="0" applyNumberFormat="1" applyFill="1" applyBorder="1"/>
    <xf numFmtId="3" fontId="0" fillId="6" borderId="9" xfId="0" applyNumberFormat="1" applyFill="1" applyBorder="1"/>
    <xf numFmtId="3" fontId="0" fillId="6" borderId="13" xfId="0" applyNumberFormat="1" applyFill="1" applyBorder="1"/>
    <xf numFmtId="38" fontId="0" fillId="0" borderId="0" xfId="0" applyNumberFormat="1"/>
    <xf numFmtId="173" fontId="0" fillId="15" borderId="0" xfId="0" applyFill="1"/>
    <xf numFmtId="38" fontId="0" fillId="15" borderId="0" xfId="0" applyNumberFormat="1" applyFill="1"/>
    <xf numFmtId="176" fontId="13" fillId="0" borderId="10" xfId="0" applyNumberFormat="1" applyFont="1" applyBorder="1" applyAlignment="1">
      <alignment horizontal="right"/>
    </xf>
    <xf numFmtId="173" fontId="13" fillId="0" borderId="31" xfId="0" applyFont="1" applyBorder="1"/>
    <xf numFmtId="176" fontId="13" fillId="0" borderId="13" xfId="45" applyNumberFormat="1" applyFont="1" applyBorder="1" applyAlignment="1">
      <alignment horizontal="right"/>
    </xf>
    <xf numFmtId="173" fontId="0" fillId="0" borderId="20" xfId="0" applyBorder="1"/>
    <xf numFmtId="173" fontId="0" fillId="15" borderId="12" xfId="0" applyFill="1" applyBorder="1"/>
    <xf numFmtId="173" fontId="0" fillId="15" borderId="32" xfId="0" applyFill="1" applyBorder="1"/>
    <xf numFmtId="173" fontId="0" fillId="0" borderId="34" xfId="0" applyBorder="1"/>
    <xf numFmtId="2" fontId="2" fillId="15" borderId="0" xfId="0" applyNumberFormat="1" applyFont="1" applyFill="1" applyBorder="1" applyAlignment="1">
      <alignment horizontal="center"/>
    </xf>
    <xf numFmtId="173" fontId="2" fillId="15" borderId="0" xfId="0" applyFont="1" applyFill="1"/>
    <xf numFmtId="38" fontId="2" fillId="15" borderId="0" xfId="0" applyNumberFormat="1" applyFont="1" applyFill="1"/>
    <xf numFmtId="1" fontId="15" fillId="15" borderId="28" xfId="0" applyNumberFormat="1" applyFont="1" applyFill="1" applyBorder="1" applyAlignment="1">
      <alignment horizontal="center"/>
    </xf>
    <xf numFmtId="1" fontId="2" fillId="15" borderId="24" xfId="0" applyNumberFormat="1" applyFont="1" applyFill="1" applyBorder="1" applyAlignment="1">
      <alignment horizontal="center" vertical="center"/>
    </xf>
    <xf numFmtId="1" fontId="2" fillId="0" borderId="17" xfId="0" applyNumberFormat="1" applyFont="1" applyBorder="1"/>
    <xf numFmtId="3" fontId="0" fillId="0" borderId="16" xfId="0" applyNumberFormat="1" applyBorder="1"/>
    <xf numFmtId="1" fontId="0" fillId="0" borderId="0" xfId="0" applyNumberFormat="1" applyBorder="1" applyAlignment="1">
      <alignment horizontal="center"/>
    </xf>
    <xf numFmtId="1" fontId="0" fillId="15" borderId="0" xfId="0" applyNumberFormat="1" applyFill="1" applyBorder="1" applyAlignment="1">
      <alignment horizontal="center"/>
    </xf>
    <xf numFmtId="173" fontId="2" fillId="10" borderId="24" xfId="0" applyFont="1" applyFill="1" applyBorder="1" applyAlignment="1">
      <alignment horizontal="center" vertical="center" wrapText="1"/>
    </xf>
    <xf numFmtId="173" fontId="0" fillId="0" borderId="0" xfId="0" applyNumberFormat="1" applyAlignment="1">
      <alignment horizontal="left"/>
    </xf>
    <xf numFmtId="173" fontId="0" fillId="0" borderId="0" xfId="0" applyNumberFormat="1"/>
    <xf numFmtId="172" fontId="0" fillId="13" borderId="22" xfId="0" applyNumberFormat="1" applyFill="1" applyBorder="1"/>
    <xf numFmtId="172" fontId="0" fillId="13" borderId="23" xfId="0" applyNumberFormat="1" applyFill="1" applyBorder="1"/>
    <xf numFmtId="172" fontId="0" fillId="13" borderId="12" xfId="0" applyNumberFormat="1" applyFill="1" applyBorder="1"/>
    <xf numFmtId="172" fontId="0" fillId="13" borderId="14" xfId="0" applyNumberFormat="1" applyFill="1" applyBorder="1"/>
    <xf numFmtId="172" fontId="0" fillId="13" borderId="20" xfId="0" applyNumberFormat="1" applyFill="1" applyBorder="1"/>
    <xf numFmtId="173" fontId="0" fillId="0" borderId="22" xfId="0" pivotButton="1" applyBorder="1"/>
    <xf numFmtId="173" fontId="0" fillId="0" borderId="24" xfId="0" applyBorder="1"/>
    <xf numFmtId="175" fontId="0" fillId="0" borderId="10" xfId="0" applyNumberFormat="1" applyBorder="1"/>
    <xf numFmtId="175" fontId="0" fillId="13" borderId="24" xfId="0" applyNumberFormat="1" applyFill="1" applyBorder="1"/>
    <xf numFmtId="175" fontId="0" fillId="13" borderId="10" xfId="0" applyNumberFormat="1" applyFill="1" applyBorder="1"/>
    <xf numFmtId="175" fontId="0" fillId="13" borderId="13" xfId="0" applyNumberFormat="1" applyFill="1" applyBorder="1"/>
    <xf numFmtId="175" fontId="0" fillId="13" borderId="21" xfId="0" applyNumberFormat="1" applyFill="1" applyBorder="1"/>
    <xf numFmtId="172" fontId="0" fillId="0" borderId="20" xfId="0" applyNumberFormat="1" applyBorder="1"/>
    <xf numFmtId="172" fontId="0" fillId="0" borderId="19" xfId="0" applyNumberFormat="1" applyBorder="1"/>
    <xf numFmtId="175" fontId="0" fillId="0" borderId="21" xfId="0" applyNumberFormat="1" applyBorder="1"/>
    <xf numFmtId="172" fontId="0" fillId="0" borderId="12" xfId="0" applyNumberFormat="1" applyBorder="1"/>
    <xf numFmtId="172" fontId="0" fillId="0" borderId="22" xfId="0" applyNumberFormat="1" applyBorder="1"/>
    <xf numFmtId="175" fontId="0" fillId="0" borderId="24" xfId="0" applyNumberFormat="1" applyBorder="1"/>
    <xf numFmtId="173" fontId="0" fillId="0" borderId="22" xfId="0" applyBorder="1" applyAlignment="1">
      <alignment wrapText="1"/>
    </xf>
    <xf numFmtId="173" fontId="0" fillId="0" borderId="24" xfId="0" applyBorder="1" applyAlignment="1">
      <alignment wrapText="1"/>
    </xf>
    <xf numFmtId="175" fontId="2" fillId="10" borderId="24" xfId="0" applyNumberFormat="1" applyFont="1" applyFill="1" applyBorder="1"/>
    <xf numFmtId="173" fontId="0" fillId="13" borderId="18" xfId="0" applyNumberFormat="1" applyFill="1" applyBorder="1" applyAlignment="1">
      <alignment horizontal="left"/>
    </xf>
    <xf numFmtId="173" fontId="0" fillId="13" borderId="15" xfId="0" applyNumberFormat="1" applyFill="1" applyBorder="1" applyAlignment="1">
      <alignment horizontal="left"/>
    </xf>
    <xf numFmtId="173" fontId="0" fillId="0" borderId="0" xfId="0" applyNumberFormat="1" applyAlignment="1">
      <alignment horizontal="right"/>
    </xf>
    <xf numFmtId="4" fontId="13" fillId="13" borderId="21" xfId="0" applyNumberFormat="1" applyFont="1" applyFill="1" applyBorder="1"/>
    <xf numFmtId="4" fontId="13" fillId="13" borderId="13" xfId="0" applyNumberFormat="1" applyFont="1" applyFill="1" applyBorder="1"/>
    <xf numFmtId="4" fontId="13" fillId="13" borderId="10" xfId="0" applyNumberFormat="1" applyFont="1" applyFill="1" applyBorder="1"/>
    <xf numFmtId="4" fontId="14" fillId="10" borderId="15" xfId="0" applyNumberFormat="1" applyFont="1" applyFill="1" applyBorder="1"/>
    <xf numFmtId="173" fontId="0" fillId="0" borderId="21" xfId="0" applyNumberFormat="1" applyBorder="1"/>
    <xf numFmtId="173" fontId="0" fillId="0" borderId="10" xfId="0" applyNumberFormat="1" applyBorder="1"/>
    <xf numFmtId="173" fontId="0" fillId="15" borderId="10" xfId="0" applyNumberFormat="1" applyFill="1" applyBorder="1"/>
    <xf numFmtId="173" fontId="0" fillId="15" borderId="33" xfId="0" applyNumberFormat="1" applyFill="1" applyBorder="1"/>
    <xf numFmtId="173" fontId="0" fillId="0" borderId="13" xfId="0" applyNumberFormat="1" applyBorder="1"/>
    <xf numFmtId="3" fontId="13" fillId="2" borderId="18" xfId="0" applyNumberFormat="1" applyFont="1" applyFill="1" applyBorder="1"/>
    <xf numFmtId="4" fontId="13" fillId="2" borderId="10" xfId="0" applyNumberFormat="1" applyFont="1" applyFill="1" applyBorder="1"/>
    <xf numFmtId="173" fontId="0" fillId="0" borderId="0" xfId="0" applyNumberFormat="1" applyBorder="1" applyAlignment="1">
      <alignment horizontal="left"/>
    </xf>
    <xf numFmtId="173" fontId="0" fillId="0" borderId="24" xfId="0" applyNumberFormat="1" applyBorder="1"/>
    <xf numFmtId="3" fontId="13" fillId="2" borderId="16" xfId="0" applyNumberFormat="1" applyFont="1" applyFill="1" applyBorder="1"/>
    <xf numFmtId="10" fontId="13" fillId="2" borderId="16" xfId="45" applyNumberFormat="1" applyFont="1" applyFill="1" applyBorder="1"/>
    <xf numFmtId="4" fontId="13" fillId="2" borderId="16" xfId="0" applyNumberFormat="1" applyFont="1" applyFill="1" applyBorder="1"/>
    <xf numFmtId="173" fontId="2" fillId="10" borderId="18" xfId="0" applyFont="1" applyFill="1" applyBorder="1" applyAlignment="1">
      <alignment horizontal="center" vertical="center" wrapText="1"/>
    </xf>
    <xf numFmtId="172" fontId="0" fillId="2" borderId="23" xfId="0" applyNumberFormat="1" applyFill="1" applyBorder="1"/>
    <xf numFmtId="175" fontId="0" fillId="2" borderId="23" xfId="0" applyNumberFormat="1" applyFill="1" applyBorder="1"/>
    <xf numFmtId="3" fontId="13" fillId="2" borderId="23" xfId="0" applyNumberFormat="1" applyFont="1" applyFill="1" applyBorder="1"/>
    <xf numFmtId="10" fontId="13" fillId="2" borderId="23" xfId="45" applyNumberFormat="1" applyFont="1" applyFill="1" applyBorder="1"/>
    <xf numFmtId="4" fontId="13" fillId="2" borderId="24" xfId="0" applyNumberFormat="1" applyFont="1" applyFill="1" applyBorder="1"/>
    <xf numFmtId="173" fontId="0" fillId="0" borderId="0" xfId="0" applyBorder="1"/>
    <xf numFmtId="173" fontId="0" fillId="0" borderId="9" xfId="0" applyNumberFormat="1" applyBorder="1" applyAlignment="1">
      <alignment horizontal="left"/>
    </xf>
    <xf numFmtId="173" fontId="0" fillId="13" borderId="23" xfId="0" applyNumberFormat="1" applyFill="1" applyBorder="1" applyAlignment="1">
      <alignment horizontal="left"/>
    </xf>
    <xf numFmtId="173" fontId="14" fillId="10" borderId="18" xfId="0" applyFont="1" applyFill="1" applyBorder="1" applyAlignment="1">
      <alignment horizontal="center" vertical="center" wrapText="1"/>
    </xf>
    <xf numFmtId="173" fontId="0" fillId="13" borderId="0" xfId="0" applyNumberFormat="1" applyFill="1" applyBorder="1" applyAlignment="1">
      <alignment horizontal="left"/>
    </xf>
    <xf numFmtId="173" fontId="0" fillId="2" borderId="0" xfId="0" applyNumberFormat="1" applyFill="1" applyBorder="1" applyAlignment="1">
      <alignment horizontal="left"/>
    </xf>
    <xf numFmtId="172" fontId="0" fillId="2" borderId="0" xfId="0" applyNumberFormat="1" applyFill="1" applyBorder="1"/>
    <xf numFmtId="175" fontId="0" fillId="2" borderId="0" xfId="0" applyNumberFormat="1" applyFill="1" applyBorder="1"/>
    <xf numFmtId="3" fontId="13" fillId="2" borderId="15" xfId="0" applyNumberFormat="1" applyFont="1" applyFill="1" applyBorder="1"/>
    <xf numFmtId="173" fontId="0" fillId="2" borderId="23" xfId="0" applyNumberFormat="1" applyFill="1" applyBorder="1" applyAlignment="1">
      <alignment horizontal="left"/>
    </xf>
    <xf numFmtId="173" fontId="0" fillId="13" borderId="9" xfId="0" applyNumberFormat="1" applyFill="1" applyBorder="1" applyAlignment="1">
      <alignment horizontal="left"/>
    </xf>
    <xf numFmtId="172" fontId="0" fillId="2" borderId="14" xfId="0" applyNumberFormat="1" applyFill="1" applyBorder="1"/>
    <xf numFmtId="172" fontId="0" fillId="2" borderId="9" xfId="0" applyNumberFormat="1" applyFill="1" applyBorder="1"/>
    <xf numFmtId="175" fontId="0" fillId="2" borderId="13" xfId="0" applyNumberFormat="1" applyFill="1" applyBorder="1"/>
    <xf numFmtId="173" fontId="0" fillId="2" borderId="9" xfId="0" applyNumberFormat="1" applyFill="1" applyBorder="1" applyAlignment="1">
      <alignment horizontal="left"/>
    </xf>
    <xf numFmtId="172" fontId="0" fillId="2" borderId="22" xfId="0" applyNumberFormat="1" applyFill="1" applyBorder="1"/>
    <xf numFmtId="175" fontId="0" fillId="2" borderId="24" xfId="0" applyNumberFormat="1" applyFill="1" applyBorder="1"/>
    <xf numFmtId="173" fontId="0" fillId="13" borderId="11" xfId="0" applyNumberFormat="1" applyFill="1" applyBorder="1" applyAlignment="1">
      <alignment horizontal="left"/>
    </xf>
    <xf numFmtId="3" fontId="13" fillId="2" borderId="4" xfId="0" applyNumberFormat="1" applyFont="1" applyFill="1" applyBorder="1"/>
    <xf numFmtId="175" fontId="0" fillId="2" borderId="9" xfId="0" applyNumberFormat="1" applyFill="1" applyBorder="1"/>
    <xf numFmtId="4" fontId="13" fillId="2" borderId="21" xfId="0" applyNumberFormat="1" applyFont="1" applyFill="1" applyBorder="1"/>
    <xf numFmtId="4" fontId="13" fillId="2" borderId="13" xfId="0" applyNumberFormat="1" applyFont="1" applyFill="1" applyBorder="1"/>
    <xf numFmtId="173" fontId="14" fillId="10" borderId="4" xfId="0" applyFont="1" applyFill="1" applyBorder="1" applyAlignment="1">
      <alignment horizontal="center" vertical="center" wrapText="1"/>
    </xf>
    <xf numFmtId="175" fontId="2" fillId="10" borderId="4" xfId="0" applyNumberFormat="1" applyFont="1" applyFill="1" applyBorder="1"/>
    <xf numFmtId="4" fontId="14" fillId="10" borderId="24" xfId="0" applyNumberFormat="1" applyFont="1" applyFill="1" applyBorder="1"/>
    <xf numFmtId="173" fontId="2" fillId="10" borderId="4" xfId="0" applyFont="1" applyFill="1" applyBorder="1" applyAlignment="1">
      <alignment horizontal="center" vertical="center" wrapText="1"/>
    </xf>
    <xf numFmtId="10" fontId="13" fillId="2" borderId="4" xfId="45" applyNumberFormat="1" applyFont="1" applyFill="1" applyBorder="1"/>
    <xf numFmtId="173" fontId="0" fillId="0" borderId="4" xfId="0" pivotButton="1" applyBorder="1" applyAlignment="1">
      <alignment wrapText="1"/>
    </xf>
    <xf numFmtId="173" fontId="0" fillId="13" borderId="4" xfId="0" applyNumberFormat="1" applyFill="1" applyBorder="1" applyAlignment="1">
      <alignment horizontal="left"/>
    </xf>
    <xf numFmtId="173" fontId="0" fillId="0" borderId="4" xfId="0" applyNumberFormat="1" applyBorder="1" applyAlignment="1">
      <alignment horizontal="left"/>
    </xf>
    <xf numFmtId="173" fontId="0" fillId="2" borderId="4" xfId="0" applyNumberFormat="1" applyFill="1" applyBorder="1" applyAlignment="1">
      <alignment horizontal="left"/>
    </xf>
    <xf numFmtId="10" fontId="13" fillId="2" borderId="18" xfId="45" applyNumberFormat="1" applyFont="1" applyFill="1" applyBorder="1"/>
    <xf numFmtId="10" fontId="13" fillId="2" borderId="15" xfId="45" applyNumberFormat="1" applyFont="1" applyFill="1" applyBorder="1"/>
    <xf numFmtId="175" fontId="2" fillId="10" borderId="15" xfId="0" applyNumberFormat="1" applyFont="1" applyFill="1" applyBorder="1"/>
    <xf numFmtId="3" fontId="0" fillId="0" borderId="22" xfId="0" applyNumberFormat="1" applyBorder="1"/>
    <xf numFmtId="173" fontId="0" fillId="0" borderId="0" xfId="0" applyNumberFormat="1" applyBorder="1"/>
    <xf numFmtId="173" fontId="0" fillId="0" borderId="0" xfId="0" applyNumberFormat="1" applyFill="1" applyBorder="1"/>
    <xf numFmtId="3" fontId="13" fillId="13" borderId="10" xfId="0" applyNumberFormat="1" applyFont="1" applyFill="1" applyBorder="1"/>
    <xf numFmtId="3" fontId="13" fillId="13" borderId="21" xfId="0" applyNumberFormat="1" applyFont="1" applyFill="1" applyBorder="1"/>
    <xf numFmtId="3" fontId="13" fillId="13" borderId="13" xfId="0" applyNumberFormat="1" applyFont="1" applyFill="1" applyBorder="1"/>
    <xf numFmtId="10" fontId="13" fillId="13" borderId="4" xfId="45" applyNumberFormat="1" applyFont="1" applyFill="1" applyBorder="1"/>
    <xf numFmtId="3" fontId="13" fillId="2" borderId="12" xfId="0" applyNumberFormat="1" applyFont="1" applyFill="1" applyBorder="1"/>
    <xf numFmtId="3" fontId="13" fillId="2" borderId="14" xfId="0" applyNumberFormat="1" applyFont="1" applyFill="1" applyBorder="1"/>
    <xf numFmtId="3" fontId="13" fillId="13" borderId="20" xfId="0" applyNumberFormat="1" applyFont="1" applyFill="1" applyBorder="1"/>
    <xf numFmtId="3" fontId="13" fillId="13" borderId="14" xfId="0" applyNumberFormat="1" applyFont="1" applyFill="1" applyBorder="1"/>
    <xf numFmtId="3" fontId="13" fillId="13" borderId="12" xfId="0" applyNumberFormat="1" applyFont="1" applyFill="1" applyBorder="1"/>
    <xf numFmtId="3" fontId="13" fillId="2" borderId="22" xfId="0" applyNumberFormat="1" applyFont="1" applyFill="1" applyBorder="1"/>
    <xf numFmtId="173" fontId="2" fillId="0" borderId="0" xfId="0" applyNumberFormat="1" applyFont="1" applyBorder="1" applyAlignment="1">
      <alignment horizontal="right"/>
    </xf>
    <xf numFmtId="173" fontId="0" fillId="2" borderId="15" xfId="0" applyNumberFormat="1" applyFill="1" applyBorder="1" applyAlignment="1">
      <alignment horizontal="left"/>
    </xf>
    <xf numFmtId="3" fontId="13" fillId="13" borderId="4" xfId="0" applyNumberFormat="1" applyFont="1" applyFill="1" applyBorder="1"/>
    <xf numFmtId="4" fontId="13" fillId="13" borderId="24" xfId="0" applyNumberFormat="1" applyFont="1" applyFill="1" applyBorder="1"/>
    <xf numFmtId="173" fontId="0" fillId="13" borderId="14" xfId="0" applyFill="1" applyBorder="1"/>
    <xf numFmtId="173" fontId="0" fillId="13" borderId="9" xfId="0" applyFill="1" applyBorder="1"/>
    <xf numFmtId="173" fontId="0" fillId="13" borderId="13" xfId="0" applyFill="1" applyBorder="1"/>
    <xf numFmtId="2" fontId="0" fillId="0" borderId="0" xfId="0" applyNumberFormat="1"/>
    <xf numFmtId="173" fontId="0" fillId="0" borderId="4" xfId="0" applyBorder="1"/>
    <xf numFmtId="177" fontId="0" fillId="0" borderId="4" xfId="0" applyNumberFormat="1" applyBorder="1"/>
    <xf numFmtId="173" fontId="0" fillId="13" borderId="4" xfId="0" applyFill="1" applyBorder="1" applyAlignment="1">
      <alignment horizontal="center"/>
    </xf>
    <xf numFmtId="173" fontId="2" fillId="0" borderId="22" xfId="0" applyFont="1" applyBorder="1" applyAlignment="1">
      <alignment vertical="center"/>
    </xf>
    <xf numFmtId="173" fontId="2" fillId="0" borderId="24" xfId="0" applyFont="1" applyBorder="1" applyAlignment="1">
      <alignment vertical="center"/>
    </xf>
    <xf numFmtId="173" fontId="2" fillId="0" borderId="4" xfId="0" applyFont="1" applyFill="1" applyBorder="1"/>
    <xf numFmtId="173" fontId="2" fillId="0" borderId="4" xfId="0" applyNumberFormat="1" applyFont="1" applyFill="1" applyBorder="1"/>
    <xf numFmtId="169" fontId="0" fillId="0" borderId="4" xfId="0" applyNumberFormat="1" applyBorder="1"/>
    <xf numFmtId="169" fontId="2" fillId="0" borderId="4" xfId="0" applyNumberFormat="1" applyFont="1" applyFill="1" applyBorder="1"/>
    <xf numFmtId="2" fontId="0" fillId="0" borderId="0" xfId="47" applyNumberFormat="1" applyFont="1"/>
    <xf numFmtId="2" fontId="0" fillId="13" borderId="4" xfId="47" applyNumberFormat="1" applyFont="1" applyFill="1" applyBorder="1" applyAlignment="1">
      <alignment horizontal="center"/>
    </xf>
    <xf numFmtId="2" fontId="0" fillId="0" borderId="4" xfId="47" applyNumberFormat="1" applyFont="1" applyBorder="1"/>
    <xf numFmtId="2" fontId="2" fillId="0" borderId="4" xfId="47" applyNumberFormat="1" applyFont="1" applyFill="1" applyBorder="1"/>
    <xf numFmtId="173" fontId="2" fillId="10" borderId="35" xfId="0" applyFont="1" applyFill="1" applyBorder="1" applyAlignment="1">
      <alignment horizontal="center" vertical="center" wrapText="1"/>
    </xf>
    <xf numFmtId="173" fontId="2" fillId="10" borderId="37" xfId="0" applyFont="1" applyFill="1" applyBorder="1" applyAlignment="1">
      <alignment horizontal="center" vertical="center" wrapText="1"/>
    </xf>
    <xf numFmtId="172" fontId="0" fillId="0" borderId="38" xfId="46" applyNumberFormat="1" applyFont="1" applyBorder="1"/>
    <xf numFmtId="172" fontId="0" fillId="0" borderId="4" xfId="46" applyNumberFormat="1" applyFont="1" applyBorder="1"/>
    <xf numFmtId="172" fontId="0" fillId="0" borderId="39" xfId="46" applyNumberFormat="1" applyFont="1" applyBorder="1"/>
    <xf numFmtId="172" fontId="0" fillId="0" borderId="22" xfId="46" applyNumberFormat="1" applyFont="1" applyBorder="1"/>
    <xf numFmtId="173" fontId="2" fillId="10" borderId="40" xfId="0" applyFont="1" applyFill="1" applyBorder="1" applyAlignment="1">
      <alignment horizontal="center" vertical="center" wrapText="1"/>
    </xf>
    <xf numFmtId="3" fontId="13" fillId="13" borderId="0" xfId="0" applyNumberFormat="1" applyFont="1" applyFill="1" applyBorder="1"/>
    <xf numFmtId="3" fontId="13" fillId="13" borderId="19" xfId="0" applyNumberFormat="1" applyFont="1" applyFill="1" applyBorder="1"/>
    <xf numFmtId="3" fontId="13" fillId="13" borderId="9" xfId="0" applyNumberFormat="1" applyFont="1" applyFill="1" applyBorder="1"/>
    <xf numFmtId="0" fontId="0" fillId="0" borderId="21" xfId="0" applyNumberFormat="1" applyBorder="1"/>
    <xf numFmtId="0" fontId="0" fillId="0" borderId="10" xfId="0" applyNumberFormat="1" applyBorder="1"/>
    <xf numFmtId="0" fontId="0" fillId="15" borderId="10" xfId="0" applyNumberFormat="1" applyFill="1" applyBorder="1"/>
    <xf numFmtId="0" fontId="0" fillId="15" borderId="33" xfId="0" applyNumberFormat="1" applyFill="1" applyBorder="1"/>
    <xf numFmtId="0" fontId="0" fillId="0" borderId="13" xfId="0" applyNumberFormat="1" applyBorder="1"/>
    <xf numFmtId="0" fontId="0" fillId="0" borderId="0" xfId="0" applyNumberFormat="1"/>
    <xf numFmtId="0" fontId="2" fillId="0" borderId="24" xfId="0" applyNumberFormat="1" applyFont="1" applyBorder="1" applyAlignment="1">
      <alignment vertical="center"/>
    </xf>
    <xf numFmtId="0" fontId="0" fillId="0" borderId="0" xfId="0" applyNumberFormat="1" applyBorder="1"/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3" fontId="13" fillId="2" borderId="0" xfId="0" applyNumberFormat="1" applyFont="1" applyFill="1" applyBorder="1"/>
    <xf numFmtId="0" fontId="0" fillId="13" borderId="11" xfId="0" applyNumberFormat="1" applyFill="1" applyBorder="1" applyAlignment="1">
      <alignment horizontal="left"/>
    </xf>
    <xf numFmtId="0" fontId="0" fillId="13" borderId="4" xfId="0" applyNumberFormat="1" applyFill="1" applyBorder="1" applyAlignment="1">
      <alignment horizontal="left"/>
    </xf>
    <xf numFmtId="0" fontId="0" fillId="13" borderId="15" xfId="0" applyNumberFormat="1" applyFill="1" applyBorder="1" applyAlignment="1">
      <alignment horizontal="left"/>
    </xf>
    <xf numFmtId="0" fontId="0" fillId="13" borderId="18" xfId="0" applyNumberFormat="1" applyFill="1" applyBorder="1" applyAlignment="1">
      <alignment horizontal="left"/>
    </xf>
    <xf numFmtId="0" fontId="0" fillId="0" borderId="0" xfId="0" pivotButton="1" applyNumberFormat="1"/>
    <xf numFmtId="0" fontId="0" fillId="2" borderId="4" xfId="0" applyNumberFormat="1" applyFill="1" applyBorder="1" applyAlignment="1">
      <alignment horizontal="left"/>
    </xf>
    <xf numFmtId="0" fontId="2" fillId="0" borderId="18" xfId="0" applyNumberFormat="1" applyFont="1" applyBorder="1" applyAlignment="1">
      <alignment horizontal="right"/>
    </xf>
    <xf numFmtId="0" fontId="2" fillId="0" borderId="15" xfId="0" applyNumberFormat="1" applyFont="1" applyBorder="1" applyAlignment="1">
      <alignment horizontal="right"/>
    </xf>
    <xf numFmtId="0" fontId="2" fillId="0" borderId="4" xfId="0" applyNumberFormat="1" applyFont="1" applyBorder="1" applyAlignment="1">
      <alignment horizontal="right"/>
    </xf>
    <xf numFmtId="0" fontId="2" fillId="0" borderId="11" xfId="0" applyNumberFormat="1" applyFont="1" applyBorder="1" applyAlignment="1">
      <alignment horizontal="right"/>
    </xf>
    <xf numFmtId="0" fontId="0" fillId="0" borderId="18" xfId="0" applyNumberFormat="1" applyFont="1" applyBorder="1"/>
    <xf numFmtId="0" fontId="0" fillId="0" borderId="11" xfId="0" applyNumberFormat="1" applyFont="1" applyBorder="1"/>
    <xf numFmtId="0" fontId="0" fillId="0" borderId="11" xfId="0" applyNumberFormat="1" applyBorder="1"/>
    <xf numFmtId="0" fontId="0" fillId="0" borderId="11" xfId="0" applyNumberFormat="1" applyFill="1" applyBorder="1"/>
    <xf numFmtId="0" fontId="0" fillId="2" borderId="0" xfId="0" applyNumberFormat="1" applyFill="1" applyBorder="1" applyAlignment="1">
      <alignment horizontal="left"/>
    </xf>
    <xf numFmtId="0" fontId="0" fillId="2" borderId="9" xfId="0" applyNumberFormat="1" applyFill="1" applyBorder="1" applyAlignment="1">
      <alignment horizontal="left"/>
    </xf>
    <xf numFmtId="0" fontId="0" fillId="0" borderId="15" xfId="0" applyNumberFormat="1" applyFill="1" applyBorder="1"/>
    <xf numFmtId="0" fontId="0" fillId="2" borderId="11" xfId="0" applyNumberFormat="1" applyFill="1" applyBorder="1" applyAlignment="1">
      <alignment horizontal="left"/>
    </xf>
    <xf numFmtId="0" fontId="0" fillId="2" borderId="15" xfId="0" applyNumberFormat="1" applyFill="1" applyBorder="1" applyAlignment="1">
      <alignment horizontal="left"/>
    </xf>
    <xf numFmtId="0" fontId="0" fillId="2" borderId="18" xfId="0" applyNumberFormat="1" applyFill="1" applyBorder="1" applyAlignment="1">
      <alignment horizontal="left"/>
    </xf>
    <xf numFmtId="0" fontId="0" fillId="0" borderId="38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39" xfId="0" applyNumberFormat="1" applyBorder="1" applyAlignment="1">
      <alignment horizontal="center"/>
    </xf>
    <xf numFmtId="0" fontId="0" fillId="0" borderId="22" xfId="0" applyNumberFormat="1" applyBorder="1" applyAlignment="1">
      <alignment horizontal="center"/>
    </xf>
    <xf numFmtId="0" fontId="0" fillId="0" borderId="38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39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45" xfId="0" applyNumberFormat="1" applyBorder="1" applyAlignment="1">
      <alignment horizontal="center" vertical="center"/>
    </xf>
    <xf numFmtId="0" fontId="0" fillId="0" borderId="45" xfId="0" applyNumberFormat="1" applyBorder="1" applyAlignment="1">
      <alignment horizontal="center"/>
    </xf>
    <xf numFmtId="172" fontId="0" fillId="0" borderId="45" xfId="46" applyNumberFormat="1" applyFont="1" applyBorder="1"/>
    <xf numFmtId="169" fontId="0" fillId="0" borderId="47" xfId="46" applyNumberFormat="1" applyFont="1" applyBorder="1" applyAlignment="1">
      <alignment horizontal="center"/>
    </xf>
    <xf numFmtId="169" fontId="0" fillId="0" borderId="18" xfId="46" applyNumberFormat="1" applyFont="1" applyFill="1" applyBorder="1" applyAlignment="1">
      <alignment horizontal="center"/>
    </xf>
    <xf numFmtId="169" fontId="0" fillId="0" borderId="18" xfId="46" applyNumberFormat="1" applyFont="1" applyBorder="1" applyAlignment="1">
      <alignment horizontal="center"/>
    </xf>
    <xf numFmtId="169" fontId="0" fillId="0" borderId="20" xfId="46" applyNumberFormat="1" applyFont="1" applyBorder="1" applyAlignment="1">
      <alignment horizontal="center"/>
    </xf>
    <xf numFmtId="169" fontId="0" fillId="0" borderId="48" xfId="46" applyNumberFormat="1" applyFont="1" applyBorder="1" applyAlignment="1">
      <alignment horizontal="center"/>
    </xf>
    <xf numFmtId="169" fontId="0" fillId="0" borderId="49" xfId="46" applyNumberFormat="1" applyFont="1" applyBorder="1" applyAlignment="1">
      <alignment horizontal="center"/>
    </xf>
    <xf numFmtId="173" fontId="0" fillId="0" borderId="50" xfId="0" applyBorder="1"/>
    <xf numFmtId="173" fontId="0" fillId="0" borderId="51" xfId="0" applyBorder="1"/>
    <xf numFmtId="173" fontId="0" fillId="0" borderId="52" xfId="0" applyBorder="1"/>
    <xf numFmtId="173" fontId="0" fillId="0" borderId="41" xfId="0" applyBorder="1"/>
    <xf numFmtId="173" fontId="0" fillId="0" borderId="42" xfId="0" applyBorder="1"/>
    <xf numFmtId="173" fontId="0" fillId="0" borderId="43" xfId="0" applyBorder="1"/>
    <xf numFmtId="173" fontId="0" fillId="0" borderId="53" xfId="0" applyBorder="1"/>
    <xf numFmtId="173" fontId="0" fillId="0" borderId="44" xfId="0" applyBorder="1"/>
    <xf numFmtId="173" fontId="0" fillId="0" borderId="36" xfId="0" applyBorder="1"/>
    <xf numFmtId="173" fontId="0" fillId="0" borderId="46" xfId="0" applyBorder="1"/>
    <xf numFmtId="173" fontId="0" fillId="0" borderId="0" xfId="0" applyFill="1" applyBorder="1"/>
    <xf numFmtId="0" fontId="7" fillId="2" borderId="0" xfId="0" applyNumberFormat="1" applyFont="1" applyFill="1"/>
    <xf numFmtId="0" fontId="1" fillId="2" borderId="0" xfId="0" applyNumberFormat="1" applyFont="1" applyFill="1"/>
    <xf numFmtId="0" fontId="9" fillId="8" borderId="16" xfId="5" quotePrefix="1" applyNumberFormat="1" applyFont="1" applyFill="1" applyBorder="1" applyAlignment="1">
      <alignment horizontal="center" vertical="center" wrapText="1"/>
    </xf>
    <xf numFmtId="0" fontId="11" fillId="5" borderId="2" xfId="2" quotePrefix="1" applyNumberFormat="1" applyFont="1" applyFill="1" applyAlignment="1">
      <alignment horizontal="center" vertical="center"/>
    </xf>
    <xf numFmtId="0" fontId="9" fillId="3" borderId="4" xfId="5" quotePrefix="1" applyNumberFormat="1" applyFont="1" applyFill="1" applyBorder="1" applyAlignment="1">
      <alignment horizontal="center" vertical="center" wrapText="1"/>
    </xf>
    <xf numFmtId="0" fontId="0" fillId="2" borderId="0" xfId="0" applyNumberFormat="1" applyFont="1" applyFill="1"/>
    <xf numFmtId="0" fontId="9" fillId="5" borderId="4" xfId="5" quotePrefix="1" applyNumberFormat="1" applyFont="1" applyFill="1" applyBorder="1" applyAlignment="1">
      <alignment horizontal="center" vertical="center" wrapText="1"/>
    </xf>
    <xf numFmtId="0" fontId="2" fillId="0" borderId="0" xfId="0" applyNumberFormat="1" applyFont="1" applyBorder="1" applyAlignment="1">
      <alignment horizontal="right"/>
    </xf>
    <xf numFmtId="173" fontId="0" fillId="0" borderId="4" xfId="0" pivotButton="1" applyBorder="1"/>
    <xf numFmtId="0" fontId="0" fillId="0" borderId="4" xfId="0" applyNumberFormat="1" applyBorder="1" applyAlignment="1">
      <alignment horizontal="left"/>
    </xf>
    <xf numFmtId="0" fontId="0" fillId="0" borderId="18" xfId="0" applyNumberFormat="1" applyBorder="1" applyAlignment="1">
      <alignment horizontal="left"/>
    </xf>
    <xf numFmtId="0" fontId="0" fillId="0" borderId="11" xfId="0" applyNumberFormat="1" applyBorder="1" applyAlignment="1">
      <alignment horizontal="left"/>
    </xf>
    <xf numFmtId="0" fontId="0" fillId="0" borderId="15" xfId="0" applyNumberFormat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2" borderId="23" xfId="0" applyNumberFormat="1" applyFill="1" applyBorder="1" applyAlignment="1">
      <alignment horizontal="left"/>
    </xf>
    <xf numFmtId="0" fontId="0" fillId="0" borderId="4" xfId="0" pivotButton="1" applyNumberFormat="1" applyBorder="1" applyAlignment="1">
      <alignment wrapText="1"/>
    </xf>
    <xf numFmtId="173" fontId="0" fillId="0" borderId="54" xfId="0" applyBorder="1"/>
    <xf numFmtId="173" fontId="0" fillId="0" borderId="55" xfId="0" applyBorder="1"/>
    <xf numFmtId="173" fontId="2" fillId="10" borderId="56" xfId="0" applyFont="1" applyFill="1" applyBorder="1" applyAlignment="1">
      <alignment horizontal="center" vertical="center" wrapText="1"/>
    </xf>
    <xf numFmtId="173" fontId="2" fillId="10" borderId="57" xfId="0" applyFont="1" applyFill="1" applyBorder="1" applyAlignment="1">
      <alignment horizontal="center" vertical="center" wrapText="1"/>
    </xf>
    <xf numFmtId="0" fontId="0" fillId="0" borderId="58" xfId="0" applyNumberFormat="1" applyBorder="1" applyAlignment="1">
      <alignment horizontal="center"/>
    </xf>
    <xf numFmtId="0" fontId="0" fillId="0" borderId="15" xfId="0" applyNumberFormat="1" applyBorder="1" applyAlignment="1">
      <alignment horizontal="center"/>
    </xf>
    <xf numFmtId="0" fontId="0" fillId="0" borderId="14" xfId="0" applyNumberFormat="1" applyBorder="1" applyAlignment="1">
      <alignment horizontal="center"/>
    </xf>
    <xf numFmtId="0" fontId="0" fillId="0" borderId="59" xfId="0" applyNumberFormat="1" applyBorder="1" applyAlignment="1">
      <alignment horizontal="center"/>
    </xf>
    <xf numFmtId="0" fontId="0" fillId="0" borderId="60" xfId="0" applyNumberFormat="1" applyBorder="1"/>
    <xf numFmtId="173" fontId="2" fillId="10" borderId="25" xfId="0" applyFont="1" applyFill="1" applyBorder="1" applyAlignment="1">
      <alignment horizontal="center" vertical="center" wrapText="1"/>
    </xf>
    <xf numFmtId="173" fontId="0" fillId="0" borderId="30" xfId="0" applyBorder="1" applyAlignment="1">
      <alignment horizontal="center"/>
    </xf>
    <xf numFmtId="0" fontId="0" fillId="0" borderId="4" xfId="0" applyNumberFormat="1" applyBorder="1"/>
    <xf numFmtId="172" fontId="0" fillId="2" borderId="12" xfId="0" applyNumberFormat="1" applyFill="1" applyBorder="1"/>
    <xf numFmtId="175" fontId="0" fillId="2" borderId="10" xfId="0" applyNumberFormat="1" applyFill="1" applyBorder="1"/>
    <xf numFmtId="173" fontId="0" fillId="2" borderId="11" xfId="0" applyNumberFormat="1" applyFill="1" applyBorder="1" applyAlignment="1">
      <alignment horizontal="left"/>
    </xf>
    <xf numFmtId="4" fontId="14" fillId="10" borderId="4" xfId="0" applyNumberFormat="1" applyFont="1" applyFill="1" applyBorder="1"/>
    <xf numFmtId="4" fontId="13" fillId="2" borderId="4" xfId="0" applyNumberFormat="1" applyFont="1" applyFill="1" applyBorder="1"/>
    <xf numFmtId="0" fontId="0" fillId="17" borderId="18" xfId="0" applyNumberFormat="1" applyFill="1" applyBorder="1" applyAlignment="1">
      <alignment horizontal="left"/>
    </xf>
    <xf numFmtId="173" fontId="0" fillId="17" borderId="18" xfId="0" applyNumberFormat="1" applyFill="1" applyBorder="1" applyAlignment="1">
      <alignment horizontal="left"/>
    </xf>
    <xf numFmtId="172" fontId="0" fillId="17" borderId="19" xfId="0" applyNumberFormat="1" applyFill="1" applyBorder="1"/>
    <xf numFmtId="175" fontId="0" fillId="17" borderId="19" xfId="0" applyNumberFormat="1" applyFill="1" applyBorder="1"/>
    <xf numFmtId="3" fontId="13" fillId="17" borderId="18" xfId="0" applyNumberFormat="1" applyFont="1" applyFill="1" applyBorder="1"/>
    <xf numFmtId="10" fontId="13" fillId="17" borderId="18" xfId="45" applyNumberFormat="1" applyFont="1" applyFill="1" applyBorder="1"/>
    <xf numFmtId="4" fontId="13" fillId="17" borderId="18" xfId="0" applyNumberFormat="1" applyFont="1" applyFill="1" applyBorder="1"/>
    <xf numFmtId="0" fontId="0" fillId="17" borderId="15" xfId="0" applyNumberFormat="1" applyFill="1" applyBorder="1" applyAlignment="1">
      <alignment horizontal="left"/>
    </xf>
    <xf numFmtId="173" fontId="0" fillId="17" borderId="15" xfId="0" applyNumberFormat="1" applyFill="1" applyBorder="1" applyAlignment="1">
      <alignment horizontal="left"/>
    </xf>
    <xf numFmtId="172" fontId="0" fillId="17" borderId="9" xfId="0" applyNumberFormat="1" applyFill="1" applyBorder="1"/>
    <xf numFmtId="175" fontId="0" fillId="17" borderId="9" xfId="0" applyNumberFormat="1" applyFill="1" applyBorder="1"/>
    <xf numFmtId="3" fontId="13" fillId="17" borderId="15" xfId="0" applyNumberFormat="1" applyFont="1" applyFill="1" applyBorder="1"/>
    <xf numFmtId="10" fontId="13" fillId="17" borderId="15" xfId="45" applyNumberFormat="1" applyFont="1" applyFill="1" applyBorder="1"/>
    <xf numFmtId="4" fontId="13" fillId="17" borderId="15" xfId="0" applyNumberFormat="1" applyFont="1" applyFill="1" applyBorder="1"/>
    <xf numFmtId="0" fontId="0" fillId="17" borderId="11" xfId="0" applyNumberFormat="1" applyFill="1" applyBorder="1" applyAlignment="1">
      <alignment horizontal="left"/>
    </xf>
    <xf numFmtId="173" fontId="0" fillId="17" borderId="11" xfId="0" applyNumberFormat="1" applyFill="1" applyBorder="1" applyAlignment="1">
      <alignment horizontal="left"/>
    </xf>
    <xf numFmtId="172" fontId="0" fillId="17" borderId="0" xfId="0" applyNumberFormat="1" applyFill="1" applyBorder="1"/>
    <xf numFmtId="175" fontId="0" fillId="17" borderId="0" xfId="0" applyNumberFormat="1" applyFill="1" applyBorder="1"/>
    <xf numFmtId="3" fontId="13" fillId="17" borderId="11" xfId="0" applyNumberFormat="1" applyFont="1" applyFill="1" applyBorder="1"/>
    <xf numFmtId="10" fontId="13" fillId="17" borderId="11" xfId="45" applyNumberFormat="1" applyFont="1" applyFill="1" applyBorder="1"/>
    <xf numFmtId="4" fontId="13" fillId="17" borderId="11" xfId="0" applyNumberFormat="1" applyFont="1" applyFill="1" applyBorder="1"/>
    <xf numFmtId="1" fontId="0" fillId="0" borderId="0" xfId="0" applyNumberFormat="1" applyFont="1" applyBorder="1"/>
    <xf numFmtId="173" fontId="0" fillId="0" borderId="0" xfId="0" applyFont="1" applyBorder="1"/>
    <xf numFmtId="0" fontId="0" fillId="0" borderId="18" xfId="0" applyNumberFormat="1" applyFont="1" applyBorder="1" applyAlignment="1">
      <alignment horizontal="right"/>
    </xf>
    <xf numFmtId="0" fontId="0" fillId="0" borderId="11" xfId="0" applyNumberFormat="1" applyFont="1" applyBorder="1" applyAlignment="1">
      <alignment horizontal="right"/>
    </xf>
    <xf numFmtId="0" fontId="0" fillId="0" borderId="15" xfId="0" applyNumberFormat="1" applyFont="1" applyBorder="1" applyAlignment="1">
      <alignment horizontal="right"/>
    </xf>
    <xf numFmtId="172" fontId="0" fillId="17" borderId="23" xfId="0" applyNumberFormat="1" applyFill="1" applyBorder="1"/>
    <xf numFmtId="175" fontId="0" fillId="17" borderId="23" xfId="0" applyNumberFormat="1" applyFill="1" applyBorder="1"/>
    <xf numFmtId="173" fontId="0" fillId="17" borderId="4" xfId="0" applyNumberFormat="1" applyFill="1" applyBorder="1" applyAlignment="1">
      <alignment horizontal="left"/>
    </xf>
    <xf numFmtId="175" fontId="2" fillId="18" borderId="11" xfId="0" applyNumberFormat="1" applyFont="1" applyFill="1" applyBorder="1"/>
    <xf numFmtId="4" fontId="14" fillId="18" borderId="11" xfId="0" applyNumberFormat="1" applyFont="1" applyFill="1" applyBorder="1"/>
    <xf numFmtId="173" fontId="0" fillId="17" borderId="0" xfId="0" applyNumberFormat="1" applyFill="1" applyBorder="1" applyAlignment="1">
      <alignment horizontal="left"/>
    </xf>
    <xf numFmtId="172" fontId="0" fillId="17" borderId="12" xfId="0" applyNumberFormat="1" applyFill="1" applyBorder="1"/>
    <xf numFmtId="175" fontId="0" fillId="17" borderId="10" xfId="0" applyNumberFormat="1" applyFill="1" applyBorder="1"/>
    <xf numFmtId="173" fontId="0" fillId="17" borderId="19" xfId="0" applyNumberFormat="1" applyFill="1" applyBorder="1" applyAlignment="1">
      <alignment horizontal="left"/>
    </xf>
    <xf numFmtId="172" fontId="0" fillId="17" borderId="20" xfId="0" applyNumberFormat="1" applyFill="1" applyBorder="1"/>
    <xf numFmtId="175" fontId="0" fillId="17" borderId="21" xfId="0" applyNumberFormat="1" applyFill="1" applyBorder="1"/>
    <xf numFmtId="173" fontId="0" fillId="17" borderId="9" xfId="0" applyNumberFormat="1" applyFill="1" applyBorder="1" applyAlignment="1">
      <alignment horizontal="left"/>
    </xf>
    <xf numFmtId="172" fontId="0" fillId="17" borderId="14" xfId="0" applyNumberFormat="1" applyFill="1" applyBorder="1"/>
    <xf numFmtId="175" fontId="0" fillId="17" borderId="13" xfId="0" applyNumberFormat="1" applyFill="1" applyBorder="1"/>
    <xf numFmtId="173" fontId="0" fillId="0" borderId="22" xfId="0" applyNumberFormat="1" applyBorder="1" applyAlignment="1">
      <alignment horizontal="left"/>
    </xf>
    <xf numFmtId="173" fontId="0" fillId="0" borderId="11" xfId="0" applyNumberFormat="1" applyBorder="1" applyAlignment="1">
      <alignment horizontal="left"/>
    </xf>
    <xf numFmtId="172" fontId="0" fillId="17" borderId="22" xfId="0" applyNumberFormat="1" applyFill="1" applyBorder="1"/>
    <xf numFmtId="175" fontId="0" fillId="17" borderId="24" xfId="0" applyNumberFormat="1" applyFill="1" applyBorder="1"/>
    <xf numFmtId="173" fontId="0" fillId="17" borderId="23" xfId="0" applyNumberFormat="1" applyFill="1" applyBorder="1" applyAlignment="1">
      <alignment horizontal="left"/>
    </xf>
    <xf numFmtId="173" fontId="0" fillId="17" borderId="24" xfId="0" applyNumberFormat="1" applyFill="1" applyBorder="1" applyAlignment="1">
      <alignment horizontal="left"/>
    </xf>
    <xf numFmtId="0" fontId="0" fillId="0" borderId="4" xfId="0" applyNumberFormat="1" applyBorder="1" applyAlignment="1">
      <alignment horizontal="center" wrapText="1"/>
    </xf>
    <xf numFmtId="172" fontId="0" fillId="0" borderId="4" xfId="0" applyNumberFormat="1" applyBorder="1"/>
    <xf numFmtId="3" fontId="13" fillId="2" borderId="24" xfId="0" applyNumberFormat="1" applyFont="1" applyFill="1" applyBorder="1"/>
    <xf numFmtId="0" fontId="1" fillId="2" borderId="0" xfId="0" applyNumberFormat="1" applyFont="1" applyFill="1" applyAlignment="1">
      <alignment horizontal="center"/>
    </xf>
    <xf numFmtId="176" fontId="0" fillId="0" borderId="4" xfId="45" applyNumberFormat="1" applyFont="1" applyBorder="1"/>
    <xf numFmtId="173" fontId="0" fillId="0" borderId="4" xfId="0" pivotButton="1" applyBorder="1" applyAlignment="1">
      <alignment horizontal="center"/>
    </xf>
    <xf numFmtId="0" fontId="2" fillId="10" borderId="4" xfId="0" applyNumberFormat="1" applyFont="1" applyFill="1" applyBorder="1" applyAlignment="1">
      <alignment horizontal="center" wrapText="1"/>
    </xf>
    <xf numFmtId="9" fontId="0" fillId="0" borderId="4" xfId="45" applyFont="1" applyBorder="1"/>
    <xf numFmtId="0" fontId="0" fillId="0" borderId="0" xfId="0" applyNumberFormat="1" applyBorder="1" applyAlignment="1">
      <alignment wrapText="1"/>
    </xf>
    <xf numFmtId="173" fontId="0" fillId="0" borderId="0" xfId="0" applyAlignment="1">
      <alignment vertical="center"/>
    </xf>
    <xf numFmtId="172" fontId="1" fillId="2" borderId="0" xfId="46" applyNumberFormat="1" applyFont="1" applyFill="1" applyAlignment="1">
      <alignment horizontal="center"/>
    </xf>
    <xf numFmtId="172" fontId="2" fillId="7" borderId="4" xfId="46" applyNumberFormat="1" applyFont="1" applyFill="1" applyBorder="1" applyAlignment="1">
      <alignment horizontal="center" vertical="center" wrapText="1"/>
    </xf>
    <xf numFmtId="172" fontId="1" fillId="7" borderId="4" xfId="46" applyNumberFormat="1" applyFont="1" applyFill="1" applyBorder="1" applyAlignment="1">
      <alignment horizontal="center"/>
    </xf>
    <xf numFmtId="0" fontId="0" fillId="2" borderId="4" xfId="0" applyNumberFormat="1" applyFill="1" applyBorder="1"/>
    <xf numFmtId="175" fontId="0" fillId="0" borderId="4" xfId="0" applyNumberFormat="1" applyBorder="1"/>
    <xf numFmtId="172" fontId="0" fillId="2" borderId="4" xfId="0" applyNumberFormat="1" applyFill="1" applyBorder="1"/>
    <xf numFmtId="175" fontId="0" fillId="2" borderId="4" xfId="0" applyNumberFormat="1" applyFill="1" applyBorder="1"/>
    <xf numFmtId="4" fontId="0" fillId="0" borderId="16" xfId="0" applyNumberFormat="1" applyBorder="1"/>
    <xf numFmtId="178" fontId="0" fillId="0" borderId="16" xfId="0" applyNumberFormat="1" applyBorder="1"/>
    <xf numFmtId="4" fontId="0" fillId="16" borderId="11" xfId="0" applyNumberFormat="1" applyFill="1" applyBorder="1"/>
    <xf numFmtId="4" fontId="0" fillId="16" borderId="15" xfId="0" applyNumberFormat="1" applyFill="1" applyBorder="1"/>
    <xf numFmtId="179" fontId="15" fillId="15" borderId="29" xfId="0" applyNumberFormat="1" applyFont="1" applyFill="1" applyBorder="1"/>
    <xf numFmtId="40" fontId="15" fillId="15" borderId="29" xfId="0" applyNumberFormat="1" applyFont="1" applyFill="1" applyBorder="1"/>
    <xf numFmtId="173" fontId="0" fillId="0" borderId="28" xfId="0" applyBorder="1" applyAlignment="1">
      <alignment horizontal="center"/>
    </xf>
    <xf numFmtId="173" fontId="0" fillId="0" borderId="29" xfId="0" applyBorder="1" applyAlignment="1">
      <alignment horizontal="center"/>
    </xf>
    <xf numFmtId="173" fontId="0" fillId="0" borderId="30" xfId="0" applyBorder="1" applyAlignment="1">
      <alignment horizontal="center"/>
    </xf>
    <xf numFmtId="173" fontId="2" fillId="0" borderId="22" xfId="0" applyFont="1" applyBorder="1" applyAlignment="1">
      <alignment horizontal="left" vertical="center"/>
    </xf>
    <xf numFmtId="173" fontId="2" fillId="0" borderId="24" xfId="0" applyFont="1" applyBorder="1" applyAlignment="1">
      <alignment horizontal="left" vertical="center"/>
    </xf>
    <xf numFmtId="173" fontId="2" fillId="10" borderId="22" xfId="0" applyFont="1" applyFill="1" applyBorder="1" applyAlignment="1">
      <alignment horizontal="center" vertical="center" wrapText="1"/>
    </xf>
    <xf numFmtId="173" fontId="2" fillId="10" borderId="24" xfId="0" applyFont="1" applyFill="1" applyBorder="1" applyAlignment="1">
      <alignment horizontal="center" vertical="center" wrapText="1"/>
    </xf>
    <xf numFmtId="173" fontId="0" fillId="0" borderId="20" xfId="0" applyBorder="1" applyAlignment="1"/>
    <xf numFmtId="173" fontId="0" fillId="0" borderId="21" xfId="0" applyBorder="1" applyAlignment="1"/>
    <xf numFmtId="173" fontId="0" fillId="0" borderId="12" xfId="0" applyBorder="1" applyAlignment="1"/>
    <xf numFmtId="173" fontId="0" fillId="0" borderId="10" xfId="0" applyBorder="1" applyAlignment="1"/>
    <xf numFmtId="173" fontId="2" fillId="0" borderId="12" xfId="0" applyFont="1" applyBorder="1" applyAlignment="1">
      <alignment horizontal="left"/>
    </xf>
    <xf numFmtId="173" fontId="2" fillId="0" borderId="10" xfId="0" applyFont="1" applyBorder="1" applyAlignment="1">
      <alignment horizontal="left"/>
    </xf>
    <xf numFmtId="173" fontId="2" fillId="0" borderId="14" xfId="0" applyFont="1" applyBorder="1" applyAlignment="1">
      <alignment horizontal="left"/>
    </xf>
    <xf numFmtId="173" fontId="2" fillId="0" borderId="13" xfId="0" applyFont="1" applyBorder="1" applyAlignment="1">
      <alignment horizontal="left"/>
    </xf>
    <xf numFmtId="173" fontId="0" fillId="0" borderId="19" xfId="0" applyBorder="1" applyAlignment="1"/>
    <xf numFmtId="173" fontId="0" fillId="0" borderId="0" xfId="0" applyAlignment="1"/>
  </cellXfs>
  <cellStyles count="60">
    <cellStyle name="Comma" xfId="46" builtinId="3"/>
    <cellStyle name="Currency" xfId="47" builtinId="4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Normal" xfId="0" builtinId="0"/>
    <cellStyle name="Normal 10" xfId="1"/>
    <cellStyle name="Normal 3 2" xfId="12"/>
    <cellStyle name="Percent" xfId="45" builtinId="5"/>
    <cellStyle name="SAPBEXaggData" xfId="17"/>
    <cellStyle name="SAPBEXaggData 2" xfId="26"/>
    <cellStyle name="SAPBEXaggData 3" xfId="32"/>
    <cellStyle name="SAPBEXaggData 4" xfId="34"/>
    <cellStyle name="SAPBEXaggData 5" xfId="40"/>
    <cellStyle name="SAPBEXchaText" xfId="5"/>
    <cellStyle name="SAPBEXchaText 2" xfId="13"/>
    <cellStyle name="SAPBEXchaText 2 2" xfId="22"/>
    <cellStyle name="SAPBEXchaText 2 3" xfId="33"/>
    <cellStyle name="SAPBEXchaText 2 4" xfId="35"/>
    <cellStyle name="SAPBEXchaText 3" xfId="8"/>
    <cellStyle name="SAPBEXchaText 4" xfId="28"/>
    <cellStyle name="SAPBEXchaText 5" xfId="42"/>
    <cellStyle name="SAPBEXstdData" xfId="6"/>
    <cellStyle name="SAPBEXstdData 2" xfId="18"/>
    <cellStyle name="SAPBEXstdData 2 2" xfId="4"/>
    <cellStyle name="SAPBEXstdData 3" xfId="3"/>
    <cellStyle name="SAPBEXstdData 4" xfId="20"/>
    <cellStyle name="SAPBEXstdData 5" xfId="39"/>
    <cellStyle name="SAPBEXstdData 6" xfId="44"/>
    <cellStyle name="SAPBEXstdItem" xfId="7"/>
    <cellStyle name="SAPBEXstdItem 2" xfId="11"/>
    <cellStyle name="SAPBEXstdItem 2 2" xfId="16"/>
    <cellStyle name="SAPBEXstdItem 2 2 2" xfId="25"/>
    <cellStyle name="SAPBEXstdItem 2 2 3" xfId="31"/>
    <cellStyle name="SAPBEXstdItem 2 2 4" xfId="37"/>
    <cellStyle name="SAPBEXstdItem 2 2 5" xfId="43"/>
    <cellStyle name="SAPBEXstdItem 2 3" xfId="30"/>
    <cellStyle name="SAPBEXstdItem 3" xfId="2"/>
    <cellStyle name="SAPBEXstdItem 3 2" xfId="15"/>
    <cellStyle name="SAPBEXstdItem 3 2 2" xfId="24"/>
    <cellStyle name="SAPBEXstdItem 3 2 3" xfId="19"/>
    <cellStyle name="SAPBEXstdItem 3 2 4" xfId="36"/>
    <cellStyle name="SAPBEXstdItem 3 3" xfId="10"/>
    <cellStyle name="SAPBEXstdItem 3 4" xfId="27"/>
    <cellStyle name="SAPBEXstdItem 4" xfId="14"/>
    <cellStyle name="SAPBEXstdItem 4 2" xfId="23"/>
    <cellStyle name="SAPBEXstdItem 4 3" xfId="21"/>
    <cellStyle name="SAPBEXstdItem 4 4" xfId="38"/>
    <cellStyle name="SAPBEXstdItem 5" xfId="9"/>
    <cellStyle name="SAPBEXstdItem 6" xfId="29"/>
    <cellStyle name="SAPBEXstdItem 7" xfId="41"/>
  </cellStyles>
  <dxfs count="13649">
    <dxf>
      <numFmt numFmtId="0" formatCode="General"/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numFmt numFmtId="0" formatCode="General"/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numFmt numFmtId="0" formatCode="General"/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0" formatCode="General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numFmt numFmtId="0" formatCode="General"/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numFmt numFmtId="0" formatCode="General"/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numFmt numFmtId="0" formatCode="General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numFmt numFmtId="0" formatCode="General"/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numFmt numFmtId="0" formatCode="General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numFmt numFmtId="0" formatCode="General"/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numFmt numFmtId="0" formatCode="General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numFmt numFmtId="0" formatCode="General"/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numFmt numFmtId="0" formatCode="General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numFmt numFmtId="175" formatCode="_-* #,##0.0\ _€_-;\-* #,##0.0\ _€_-;_-* &quot;-&quot;??\ _€_-;_-@_-"/>
    </dxf>
    <dxf>
      <numFmt numFmtId="172" formatCode="_-* #,##0\ _€_-;\-* #,##0\ _€_-;_-* &quot;-&quot;??\ _€_-;_-@_-"/>
    </dxf>
    <dxf>
      <alignment horizontal="right"/>
    </dxf>
    <dxf>
      <numFmt numFmtId="0" formatCode="General"/>
    </dxf>
    <dxf>
      <numFmt numFmtId="175" formatCode="_-* #,##0.0\ _€_-;\-* #,##0.0\ _€_-;_-* &quot;-&quot;??\ _€_-;_-@_-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2" formatCode="_-* #,##0\ _€_-;\-* #,##0\ _€_-;_-* &quot;-&quot;??\ _€_-;_-@_-"/>
    </dxf>
    <dxf>
      <numFmt numFmtId="0" formatCode="General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wrapText="1"/>
    </dxf>
    <dxf>
      <numFmt numFmtId="172" formatCode="_-* #,##0\ _€_-;\-* #,##0\ _€_-;_-* &quot;-&quot;??\ _€_-;_-@_-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wrapText="1"/>
    </dxf>
    <dxf>
      <numFmt numFmtId="172" formatCode="_-* #,##0\ _€_-;\-* #,##0\ _€_-;_-* &quot;-&quot;??\ _€_-;_-@_-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wrapText="1"/>
    </dxf>
    <dxf>
      <numFmt numFmtId="172" formatCode="_-* #,##0\ _€_-;\-* #,##0\ _€_-;_-* &quot;-&quot;??\ _€_-;_-@_-"/>
    </dxf>
    <dxf>
      <numFmt numFmtId="0" formatCode="General"/>
    </dxf>
  </dxfs>
  <tableStyles count="0" defaultTableStyle="TableStyleMedium2" defaultPivotStyle="PivotStyleLight16"/>
  <colors>
    <mruColors>
      <color rgb="FF33CCCC"/>
      <color rgb="FFCC99FF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pivotCacheDefinition" Target="pivotCache/pivotCacheDefinition1.xml"/><Relationship Id="rId21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5.xml"/><Relationship Id="rId25" Type="http://schemas.openxmlformats.org/officeDocument/2006/relationships/pivotCacheDefinition" Target="pivotCache/pivotCacheDefinition6.xml"/><Relationship Id="rId26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pivotCacheDefinition" Target="pivotCache/pivotCacheDefinition11.xml"/><Relationship Id="rId31" Type="http://schemas.openxmlformats.org/officeDocument/2006/relationships/pivotCacheDefinition" Target="pivotCache/pivotCacheDefinition12.xml"/><Relationship Id="rId32" Type="http://schemas.openxmlformats.org/officeDocument/2006/relationships/pivotCacheDefinition" Target="pivotCache/pivotCacheDefinition13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tin Rothnauer" refreshedDate="43265.387805787039" createdVersion="6" refreshedVersion="6" minRefreshableVersion="3" recordCount="27">
  <cacheSource type="worksheet">
    <worksheetSource ref="B4:I7" sheet="Custom 16"/>
  </cacheSource>
  <cacheFields count="8">
    <cacheField name="std width mm" numFmtId="173">
      <sharedItems containsString="0" containsBlank="1" containsNumber="1" containsInteger="1" minValue="1335" maxValue="1335"/>
    </cacheField>
    <cacheField name="producer 2019" numFmtId="173">
      <sharedItems containsBlank="1" count="2">
        <s v="Svitavy"/>
        <m/>
      </sharedItems>
    </cacheField>
    <cacheField name="Summe von Forecast Quantity board MT - FY 2019" numFmtId="173">
      <sharedItems containsString="0" containsBlank="1" containsNumber="1" minValue="273.21290350477204" maxValue="273.21290350477204"/>
    </cacheField>
    <cacheField name="Sum of Average" numFmtId="173">
      <sharedItems containsString="0" containsBlank="1" containsNumber="1" minValue="22.767741958730998" maxValue="22.767741958730998"/>
    </cacheField>
    <cacheField name="Sum of STDV" numFmtId="173">
      <sharedItems containsString="0" containsBlank="1" containsNumber="1" minValue="2.2623879453714832" maxValue="2.2623879453714832"/>
    </cacheField>
    <cacheField name="Std Size" numFmtId="173">
      <sharedItems containsNonDate="0" containsString="0" containsBlank="1" count="1">
        <m/>
      </sharedItems>
    </cacheField>
    <cacheField name="%Loss" numFmtId="173">
      <sharedItems containsBlank="1"/>
    </cacheField>
    <cacheField name="Monthly Tons Loss" numFmtId="173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tin Rothnauer" refreshedDate="43265.394399884259" createdVersion="6" refreshedVersion="6" minRefreshableVersion="3" recordCount="27">
  <cacheSource type="worksheet">
    <worksheetSource ref="B4:I7" sheet="Custom 17"/>
  </cacheSource>
  <cacheFields count="8">
    <cacheField name="std width mm" numFmtId="173">
      <sharedItems containsString="0" containsBlank="1" containsNumber="1" containsInteger="1" minValue="860" maxValue="860"/>
    </cacheField>
    <cacheField name="producer 2019" numFmtId="173">
      <sharedItems containsBlank="1" count="2">
        <s v="Bilbao"/>
        <m/>
      </sharedItems>
    </cacheField>
    <cacheField name="Summe von Forecast Quantity board MT - FY 2019" numFmtId="173">
      <sharedItems containsString="0" containsBlank="1" containsNumber="1" minValue="58.745402530668002" maxValue="58.745402530668002"/>
    </cacheField>
    <cacheField name="Sum of Average" numFmtId="173">
      <sharedItems containsString="0" containsBlank="1" containsNumber="1" minValue="4.8954502108889999" maxValue="4.8954502108889999"/>
    </cacheField>
    <cacheField name="Sum of STDV" numFmtId="173">
      <sharedItems containsString="0" containsBlank="1" containsNumber="1" minValue="0.48640304239728854" maxValue="0.48640304239728854"/>
    </cacheField>
    <cacheField name="Std Size" numFmtId="173">
      <sharedItems containsNonDate="0" containsString="0" containsBlank="1" count="1">
        <m/>
      </sharedItems>
    </cacheField>
    <cacheField name="%Loss" numFmtId="173">
      <sharedItems containsBlank="1"/>
    </cacheField>
    <cacheField name="Monthly Tons Loss" numFmtId="173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rtin Rothnauer" refreshedDate="43265.490693287036" createdVersion="6" refreshedVersion="6" minRefreshableVersion="3" recordCount="28">
  <cacheSource type="worksheet">
    <worksheetSource ref="B4:I32" sheet="Carrier 21"/>
  </cacheSource>
  <cacheFields count="8">
    <cacheField name="std width mm" numFmtId="173">
      <sharedItems containsSemiMixedTypes="0" containsString="0" containsNumber="1" containsInteger="1" minValue="800" maxValue="1565"/>
    </cacheField>
    <cacheField name="producer 2019" numFmtId="173">
      <sharedItems count="2">
        <s v="Trier"/>
        <s v="Svitavy"/>
      </sharedItems>
    </cacheField>
    <cacheField name="Summe von Forecast Quantity board MT - FY 2019" numFmtId="172">
      <sharedItems containsSemiMixedTypes="0" containsString="0" containsNumber="1" minValue="1.2714212028672001" maxValue="1405.9084838225278"/>
    </cacheField>
    <cacheField name="Sum of Average" numFmtId="172">
      <sharedItems containsSemiMixedTypes="0" containsString="0" containsNumber="1" minValue="0.10595176690559999" maxValue="117.15904031854399"/>
    </cacheField>
    <cacheField name="Sum of STDV" numFmtId="175">
      <sharedItems containsSemiMixedTypes="0" containsString="0" containsNumber="1" minValue="1.0382055313464566E-2" maxValue="11.641295171939518"/>
    </cacheField>
    <cacheField name="Std Size" numFmtId="3">
      <sharedItems containsString="0" containsBlank="1" containsNumber="1" containsInteger="1" minValue="925" maxValue="1565" count="9">
        <n v="1565"/>
        <m/>
        <n v="1457"/>
        <n v="1310"/>
        <n v="1180"/>
        <n v="1087"/>
        <n v="1004"/>
        <n v="967"/>
        <n v="925"/>
      </sharedItems>
    </cacheField>
    <cacheField name="%Loss" numFmtId="10">
      <sharedItems containsMixedTypes="1" containsNumber="1" minValue="0" maxValue="8.1081081081081086E-2"/>
    </cacheField>
    <cacheField name="Monthly Tons Loss" numFmtId="4">
      <sharedItems containsMixedTypes="1" containsNumber="1" minValue="0" maxValue="0.202639718621435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artin Rothnauer" refreshedDate="43265.570449189814" createdVersion="6" refreshedVersion="6" minRefreshableVersion="3" recordCount="62">
  <cacheSource type="worksheet">
    <worksheetSource ref="B4:I66" sheet="Carrier 18"/>
  </cacheSource>
  <cacheFields count="8">
    <cacheField name="std width mm" numFmtId="173">
      <sharedItems containsString="0" containsBlank="1" containsNumber="1" containsInteger="1" minValue="0" maxValue="1786"/>
    </cacheField>
    <cacheField name="producer 2019" numFmtId="173">
      <sharedItems containsBlank="1" count="6">
        <s v="Bilbao"/>
        <s v="Trier"/>
        <s v="Bristol"/>
        <s v="KartonPak"/>
        <s v="Svitavy"/>
        <m/>
      </sharedItems>
    </cacheField>
    <cacheField name="Summe von Forecast Quantity board MT - FY 2019" numFmtId="172">
      <sharedItems containsSemiMixedTypes="0" containsString="0" containsNumber="1" minValue="0.28042695609599999" maxValue="24376.492684163852"/>
    </cacheField>
    <cacheField name="Sum of Average" numFmtId="172">
      <sharedItems containsSemiMixedTypes="0" containsString="0" containsNumber="1" minValue="2.3368913007999995E-2" maxValue="2031.3743903469881"/>
    </cacheField>
    <cacheField name="Sum of STDV" numFmtId="175">
      <sharedItems containsSemiMixedTypes="0" containsString="0" containsNumber="1" minValue="2.3015090973432166E-3" maxValue="201.83986758234309"/>
    </cacheField>
    <cacheField name="Std Size" numFmtId="173">
      <sharedItems containsString="0" containsBlank="1" containsNumber="1" containsInteger="1" minValue="851" maxValue="1660" count="15">
        <m/>
        <n v="1660"/>
        <n v="1512"/>
        <n v="1398"/>
        <n v="1365"/>
        <n v="1272"/>
        <n v="1258"/>
        <n v="1132"/>
        <n v="1044"/>
        <n v="1020"/>
        <n v="988"/>
        <n v="933"/>
        <n v="928"/>
        <n v="905"/>
        <n v="851"/>
      </sharedItems>
    </cacheField>
    <cacheField name="%Loss" numFmtId="173">
      <sharedItems containsBlank="1" containsMixedTypes="1" containsNumber="1" minValue="0" maxValue="7.4030552291421858E-2"/>
    </cacheField>
    <cacheField name="Monthly Tons Loss" numFmtId="4">
      <sharedItems containsMixedTypes="1" containsNumber="1" minValue="0" maxValue="1.84842731207993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artin Rothnauer" refreshedDate="43265.575088773148" createdVersion="6" refreshedVersion="6" minRefreshableVersion="3" recordCount="23">
  <cacheSource type="worksheet">
    <worksheetSource ref="B4:I27" sheet="Carrier 22"/>
  </cacheSource>
  <cacheFields count="8">
    <cacheField name="std width mm" numFmtId="173">
      <sharedItems containsSemiMixedTypes="0" containsString="0" containsNumber="1" containsInteger="1" minValue="880" maxValue="1565"/>
    </cacheField>
    <cacheField name="producer 2019" numFmtId="173">
      <sharedItems count="5">
        <s v="Trier"/>
        <s v="Bristol"/>
        <s v="KartonPak"/>
        <s v="Bilbao"/>
        <s v="Svitavy"/>
      </sharedItems>
    </cacheField>
    <cacheField name="Summe von Forecast Quantity board MT - FY 2019" numFmtId="172">
      <sharedItems containsSemiMixedTypes="0" containsString="0" containsNumber="1" minValue="1.58160282476" maxValue="744.82057398658003"/>
    </cacheField>
    <cacheField name="Sum of Average" numFmtId="172">
      <sharedItems containsSemiMixedTypes="0" containsString="0" containsNumber="1" minValue="0.13180023539666666" maxValue="62.068381165548338"/>
    </cacheField>
    <cacheField name="Sum of STDV" numFmtId="175">
      <sharedItems containsSemiMixedTypes="0" containsString="0" containsNumber="1" minValue="1.30649292180416E-2" maxValue="6.1673033297901707"/>
    </cacheField>
    <cacheField name="Std Size" numFmtId="3">
      <sharedItems containsString="0" containsBlank="1" containsNumber="1" containsInteger="1" minValue="900" maxValue="1565" count="10">
        <n v="1565"/>
        <n v="1435"/>
        <n v="1270"/>
        <n v="1200"/>
        <n v="1010"/>
        <n v="1000"/>
        <m/>
        <n v="930"/>
        <n v="905"/>
        <n v="900" u="1"/>
      </sharedItems>
    </cacheField>
    <cacheField name="%Loss" numFmtId="10">
      <sharedItems containsMixedTypes="1" containsNumber="1" minValue="0" maxValue="5.1968503937007873E-2"/>
    </cacheField>
    <cacheField name="Monthly Tons Loss" numFmtId="4">
      <sharedItems containsMixedTypes="1" containsNumber="1" minValue="0" maxValue="0.129607788217073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artin Rothnauer" refreshedDate="43265.587710069442" createdVersion="6" refreshedVersion="6" minRefreshableVersion="3" recordCount="4">
  <cacheSource type="worksheet">
    <worksheetSource ref="B4:I8" sheet="Carrier 24"/>
  </cacheSource>
  <cacheFields count="8">
    <cacheField name="std width mm" numFmtId="173">
      <sharedItems containsSemiMixedTypes="0" containsString="0" containsNumber="1" containsInteger="1" minValue="844" maxValue="1248"/>
    </cacheField>
    <cacheField name="producer 2019" numFmtId="173">
      <sharedItems count="3">
        <s v="Svitavy"/>
        <s v="Bristol"/>
        <s v="Trier"/>
      </sharedItems>
    </cacheField>
    <cacheField name="Summe von Forecast Quantity board MT - FY 2019" numFmtId="172">
      <sharedItems containsSemiMixedTypes="0" containsString="0" containsNumber="1" minValue="9.6537513546017628" maxValue="429.6548544721021"/>
    </cacheField>
    <cacheField name="Sum of Average" numFmtId="172">
      <sharedItems containsSemiMixedTypes="0" containsString="0" containsNumber="1" minValue="0.80447927955014664" maxValue="35.804571206008504"/>
    </cacheField>
    <cacheField name="Sum of STDV" numFmtId="175">
      <sharedItems containsSemiMixedTypes="0" containsString="0" containsNumber="1" minValue="7.9781429986859428E-2" maxValue="3.5576362912966024"/>
    </cacheField>
    <cacheField name="Std Size" numFmtId="3">
      <sharedItems containsString="0" containsBlank="1" containsNumber="1" containsInteger="1" minValue="965" maxValue="965" count="2">
        <m/>
        <n v="965"/>
      </sharedItems>
    </cacheField>
    <cacheField name="%Loss" numFmtId="10">
      <sharedItems containsMixedTypes="1" containsNumber="1" minValue="0" maxValue="4.6632124352331605E-2"/>
    </cacheField>
    <cacheField name="Monthly Tons Loss" numFmtId="4">
      <sharedItems containsMixedTypes="1" containsNumber="1" minValue="0" maxValue="0.33837920989966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artin Rothnauer" refreshedDate="43265.589172337961" createdVersion="6" refreshedVersion="6" minRefreshableVersion="3" recordCount="7">
  <cacheSource type="worksheet">
    <worksheetSource ref="B4:I11" sheet="Carrier 25"/>
  </cacheSource>
  <cacheFields count="8">
    <cacheField name="std width mm" numFmtId="173">
      <sharedItems containsSemiMixedTypes="0" containsString="0" containsNumber="1" containsInteger="1" minValue="642" maxValue="1342"/>
    </cacheField>
    <cacheField name="producer 2019" numFmtId="173">
      <sharedItems count="4">
        <s v="Trier"/>
        <s v="Bilbao"/>
        <s v="Svitavy"/>
        <s v="KartonPak"/>
      </sharedItems>
    </cacheField>
    <cacheField name="Summe von Forecast Quantity board MT - FY 2019" numFmtId="172">
      <sharedItems containsSemiMixedTypes="0" containsString="0" containsNumber="1" minValue="18.956136437899922" maxValue="571.02979538280977"/>
    </cacheField>
    <cacheField name="Sum of Average" numFmtId="172">
      <sharedItems containsSemiMixedTypes="0" containsString="0" containsNumber="1" minValue="1.5796780364916603" maxValue="47.585816281900804"/>
    </cacheField>
    <cacheField name="Sum of STDV" numFmtId="175">
      <sharedItems containsSemiMixedTypes="0" containsString="0" containsNumber="1" minValue="0.15697934004222697" maxValue="4.7282815434972747"/>
    </cacheField>
    <cacheField name="Std Size" numFmtId="3">
      <sharedItems containsString="0" containsBlank="1" containsNumber="1" containsInteger="1" minValue="960" maxValue="1342" count="3">
        <n v="1342"/>
        <m/>
        <n v="960"/>
      </sharedItems>
    </cacheField>
    <cacheField name="%Loss" numFmtId="10">
      <sharedItems containsMixedTypes="1" containsNumber="1" minValue="0" maxValue="1.5625E-2"/>
    </cacheField>
    <cacheField name="Monthly Tons Loss" numFmtId="4">
      <sharedItems containsMixedTypes="1" containsNumber="1" minValue="0" maxValue="6.736633420303828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artin Rothnauer" refreshedDate="43265.589258680557" createdVersion="6" refreshedVersion="6" minRefreshableVersion="3" recordCount="7">
  <cacheSource type="worksheet">
    <worksheetSource ref="B4:I11" sheet="Carrier 26"/>
  </cacheSource>
  <cacheFields count="8">
    <cacheField name="std width mm" numFmtId="173">
      <sharedItems containsString="0" containsBlank="1" containsNumber="1" containsInteger="1" minValue="1230" maxValue="1230"/>
    </cacheField>
    <cacheField name="producer 2019" numFmtId="173">
      <sharedItems containsBlank="1" count="2">
        <s v="Bristol"/>
        <m/>
      </sharedItems>
    </cacheField>
    <cacheField name="Summe von Forecast Quantity board MT - FY 2019" numFmtId="173">
      <sharedItems containsString="0" containsBlank="1" containsNumber="1" minValue="108.16951983022079" maxValue="108.16951983022079"/>
    </cacheField>
    <cacheField name="Sum of Average" numFmtId="173">
      <sharedItems containsString="0" containsBlank="1" containsNumber="1" minValue="9.0141266525183994" maxValue="9.0141266525183994"/>
    </cacheField>
    <cacheField name="Sum of STDV" numFmtId="173">
      <sharedItems containsString="0" containsBlank="1" containsNumber="1" minValue="0.89549559013199498" maxValue="0.89549559013199498"/>
    </cacheField>
    <cacheField name="Std Size" numFmtId="173">
      <sharedItems containsNonDate="0" containsString="0" containsBlank="1" count="1">
        <m/>
      </sharedItems>
    </cacheField>
    <cacheField name="%Loss" numFmtId="173">
      <sharedItems containsNonDate="0" containsString="0" containsBlank="1"/>
    </cacheField>
    <cacheField name="Monthly Tons Loss" numFmtId="173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Martin Rothnauer" refreshedDate="43278.532545717593" createdVersion="6" refreshedVersion="6" minRefreshableVersion="3" recordCount="27">
  <cacheSource type="worksheet">
    <worksheetSource ref="B4:I31" sheet="Custom 14"/>
  </cacheSource>
  <cacheFields count="8">
    <cacheField name="std width mm" numFmtId="0">
      <sharedItems containsString="0" containsBlank="1" containsNumber="1" containsInteger="1" minValue="824" maxValue="1768"/>
    </cacheField>
    <cacheField name="producer 2019" numFmtId="0">
      <sharedItems containsBlank="1" count="5">
        <s v="Bilbao"/>
        <s v="Trier"/>
        <s v="Svitavy"/>
        <s v="KartonPak"/>
        <m/>
      </sharedItems>
    </cacheField>
    <cacheField name="Summe von Forecast Quantity board MT - FY 2019" numFmtId="0">
      <sharedItems containsString="0" containsBlank="1" containsNumber="1" minValue="1.97124471936" maxValue="8967.3081202380454"/>
    </cacheField>
    <cacheField name="Sum of Average" numFmtId="0">
      <sharedItems containsString="0" containsBlank="1" containsNumber="1" minValue="0.16427039328000001" maxValue="747.27567668650397"/>
    </cacheField>
    <cacheField name="Sum of STDV" numFmtId="0">
      <sharedItems containsString="0" containsBlank="1" containsNumber="1" minValue="1.6329505166412635E-2" maxValue="74.25008755735999"/>
    </cacheField>
    <cacheField name="Std Size" numFmtId="0">
      <sharedItems containsString="0" containsBlank="1" containsNumber="1" containsInteger="1" minValue="828" maxValue="1608" count="10">
        <m/>
        <n v="1608"/>
        <n v="1387"/>
        <n v="1339"/>
        <n v="1317"/>
        <n v="977"/>
        <n v="935"/>
        <n v="910"/>
        <n v="828"/>
        <n v="1405" u="1"/>
      </sharedItems>
    </cacheField>
    <cacheField name="%Loss" numFmtId="0">
      <sharedItems containsBlank="1" containsMixedTypes="1" containsNumber="1" minValue="0" maxValue="1"/>
    </cacheField>
    <cacheField name="Monthly Tons Loss" numFmtId="0">
      <sharedItems containsBlank="1" containsMixedTypes="1" containsNumber="1" minValue="0" maxValue="0.410616669924690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Martin Rothnauer" refreshedDate="43278.584761805556" createdVersion="6" refreshedVersion="6" minRefreshableVersion="3" recordCount="62">
  <cacheSource type="worksheet">
    <worksheetSource ref="B4:I66" sheet="Carrier 20"/>
  </cacheSource>
  <cacheFields count="8">
    <cacheField name="std width mm" numFmtId="0">
      <sharedItems containsString="0" containsBlank="1" containsNumber="1" containsInteger="1" minValue="0" maxValue="1765"/>
    </cacheField>
    <cacheField name="producer 2019" numFmtId="173">
      <sharedItems containsBlank="1" count="5">
        <s v="Bilbao"/>
        <s v="Bristol"/>
        <s v="Trier"/>
        <s v="Svitavy"/>
        <m/>
      </sharedItems>
    </cacheField>
    <cacheField name="Summe von Forecast Quantity board MT - FY 2019" numFmtId="172">
      <sharedItems containsSemiMixedTypes="0" containsString="0" containsNumber="1" minValue="1.0416537083568" maxValue="20569.942925770712"/>
    </cacheField>
    <cacheField name="Sum of Average" numFmtId="172">
      <sharedItems containsSemiMixedTypes="0" containsString="0" containsNumber="1" minValue="8.6804475696399985E-2" maxValue="1714.1619104808922"/>
    </cacheField>
    <cacheField name="Sum of STDV" numFmtId="175">
      <sharedItems containsSemiMixedTypes="0" containsString="0" containsNumber="1" minValue="8.5058408600138403E-3" maxValue="170.32001651019729"/>
    </cacheField>
    <cacheField name="Std Size" numFmtId="0">
      <sharedItems containsString="0" containsBlank="1" containsNumber="1" containsInteger="1" minValue="872" maxValue="1594" count="20">
        <m/>
        <n v="1594"/>
        <n v="1466"/>
        <n v="1401"/>
        <n v="1330"/>
        <n v="1270"/>
        <n v="1143"/>
        <n v="1110"/>
        <n v="1035"/>
        <n v="1015"/>
        <n v="1000"/>
        <n v="965"/>
        <n v="950"/>
        <n v="940"/>
        <n v="935"/>
        <n v="914"/>
        <n v="880"/>
        <n v="872"/>
        <n v="1168" u="1"/>
        <n v="1264" u="1"/>
      </sharedItems>
    </cacheField>
    <cacheField name="%Loss" numFmtId="0">
      <sharedItems containsBlank="1" containsMixedTypes="1" containsNumber="1" minValue="0" maxValue="3.1377899045020467E-2"/>
    </cacheField>
    <cacheField name="Monthly Tons Loss" numFmtId="0">
      <sharedItems containsBlank="1" containsMixedTypes="1" containsNumber="1" minValue="0" maxValue="0.271974721249577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Martin Rothnauer" refreshedDate="43294.570380671299" createdVersion="6" refreshedVersion="6" minRefreshableVersion="3" recordCount="42">
  <cacheSource type="worksheet">
    <worksheetSource ref="B4:I46" sheet="Carrier 16"/>
  </cacheSource>
  <cacheFields count="8">
    <cacheField name="std width mm" numFmtId="0">
      <sharedItems containsSemiMixedTypes="0" containsString="0" containsNumber="1" containsInteger="1" minValue="0" maxValue="1750"/>
    </cacheField>
    <cacheField name="producer 2019" numFmtId="173">
      <sharedItems count="4">
        <s v="Bilbao"/>
        <s v="Svitavy"/>
        <s v="Trier"/>
        <s v="Bristol"/>
      </sharedItems>
    </cacheField>
    <cacheField name="Summe von Forecast Quantity board MT - FY 2019" numFmtId="172">
      <sharedItems containsSemiMixedTypes="0" containsString="0" containsNumber="1" minValue="0.67078108511232004" maxValue="6602.9699367621415"/>
    </cacheField>
    <cacheField name="Sum of Average" numFmtId="172">
      <sharedItems containsSemiMixedTypes="0" containsString="0" containsNumber="1" minValue="5.5898423759359994E-2" maxValue="550.24749473017857"/>
    </cacheField>
    <cacheField name="Sum of STDV" numFmtId="175">
      <sharedItems containsSemiMixedTypes="0" containsString="0" containsNumber="1" minValue="5.413570265740757E-3" maxValue="54.675245643835197"/>
    </cacheField>
    <cacheField name="Std Size" numFmtId="3">
      <sharedItems containsString="0" containsBlank="1" containsNumber="1" containsInteger="1" minValue="730" maxValue="1378" count="16">
        <m/>
        <n v="1378"/>
        <n v="1357"/>
        <n v="1305"/>
        <n v="1278"/>
        <n v="1200"/>
        <n v="1182"/>
        <n v="1010"/>
        <n v="978"/>
        <n v="964"/>
        <n v="955"/>
        <n v="917"/>
        <n v="905"/>
        <n v="873"/>
        <n v="845"/>
        <n v="730"/>
      </sharedItems>
    </cacheField>
    <cacheField name="%Loss" numFmtId="10">
      <sharedItems containsMixedTypes="1" containsNumber="1" minValue="0" maxValue="3.5616438356164383E-2"/>
    </cacheField>
    <cacheField name="Monthly Tons Loss" numFmtId="4">
      <sharedItems containsMixedTypes="1" containsNumber="1" minValue="0" maxValue="0.30429158825856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Martin Rothnauer" refreshedDate="43294.572046990739" createdVersion="6" refreshedVersion="6" minRefreshableVersion="3" recordCount="25">
  <cacheSource type="worksheet">
    <worksheetSource ref="B4:I29" sheet="Carrier 23"/>
  </cacheSource>
  <cacheFields count="8">
    <cacheField name="std width mm" numFmtId="0">
      <sharedItems containsSemiMixedTypes="0" containsString="0" containsNumber="1" containsInteger="1" minValue="715" maxValue="1620"/>
    </cacheField>
    <cacheField name="producer 2019" numFmtId="173">
      <sharedItems count="5">
        <s v="Trier"/>
        <s v="Bilbao"/>
        <s v="Svitavy"/>
        <s v="Bristol"/>
        <s v="KartonPak"/>
      </sharedItems>
    </cacheField>
    <cacheField name="Summe von Forecast Quantity board MT - FY 2019" numFmtId="172">
      <sharedItems containsSemiMixedTypes="0" containsString="0" containsNumber="1" minValue="1.9671650286288" maxValue="2241.7598200052948"/>
    </cacheField>
    <cacheField name="Sum of Average" numFmtId="172">
      <sharedItems containsSemiMixedTypes="0" containsString="0" containsNumber="1" minValue="0.16393041905240005" maxValue="186.81331833377456"/>
    </cacheField>
    <cacheField name="Sum of STDV" numFmtId="175">
      <sharedItems containsSemiMixedTypes="0" containsString="0" containsNumber="1" minValue="1.6281734230018E-2" maxValue="18.562603568916899"/>
    </cacheField>
    <cacheField name="Std Size" numFmtId="3">
      <sharedItems containsString="0" containsBlank="1" containsNumber="1" containsInteger="1" minValue="838" maxValue="1531" count="9">
        <m/>
        <n v="1531"/>
        <n v="1465"/>
        <n v="1276"/>
        <n v="1079"/>
        <n v="1010"/>
        <n v="945"/>
        <n v="912"/>
        <n v="838"/>
      </sharedItems>
    </cacheField>
    <cacheField name="%Loss" numFmtId="10">
      <sharedItems containsMixedTypes="1" containsNumber="1" minValue="0" maxValue="0.1467780429594272"/>
    </cacheField>
    <cacheField name="Monthly Tons Loss" numFmtId="4">
      <sharedItems containsMixedTypes="1" containsNumber="1" minValue="0" maxValue="9.0038821111402004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Martin Rothnauer" refreshedDate="43294.636134375003" createdVersion="6" refreshedVersion="6" minRefreshableVersion="3" recordCount="770">
  <cacheSource type="worksheet">
    <worksheetSource ref="B3:AY773" sheet="SDB 2018"/>
  </cacheSource>
  <cacheFields count="50">
    <cacheField name="Sales Org" numFmtId="173">
      <sharedItems count="6">
        <s v="MeadWestvaco Enterprises GmbH"/>
        <s v="WestRock Pkg Sys France Sarl"/>
        <s v="WestRockPackaging Syst.ES,S.L."/>
        <s v="WestRock Czech"/>
        <s v="WestRockPackaging Syst.UK,LTD"/>
        <s v="WestRockPackaging Syst.NL,B.V."/>
      </sharedItems>
    </cacheField>
    <cacheField name="European Customer" numFmtId="173">
      <sharedItems count="167">
        <s v="BISCHOFSHOF"/>
        <s v="BIERES ARTZNER"/>
        <s v="Brasserie Meteor-EUR"/>
        <s v="Carlsberg Europe"/>
        <s v="Sodiaal EUR"/>
        <s v="AVELEDA SA"/>
        <s v="CCE Europe"/>
        <s v="DAMM Europe"/>
        <s v="DANONE  Europe"/>
        <s v="La Española Alimentaria Alcoy EUR"/>
        <s v="La Zaragozana EUR"/>
        <s v="SCHREIBER GROUP"/>
        <s v="FRATELLI POLLI SPA-EUR"/>
        <s v="CAVIT CANTINA"/>
        <s v="Scquadrant Amroq/Bucharest/RO - C3"/>
        <s v="Kamenitza MolsonCoors"/>
        <s v="Valio Eesti AG"/>
        <s v="Münchener Hofbräu"/>
        <s v="Ursus Breweries/Bucharest/RO"/>
        <s v="Molson Coors EUR"/>
        <s v="Bulmers Europe"/>
        <s v="BLISTERS UK"/>
        <s v="BRITVIC SOFT DRINKS"/>
        <s v="COTT UK"/>
        <s v="GLOBAL BRANDS UK"/>
        <s v="GREENE KING UK"/>
        <s v="DIAGEO Europe"/>
        <s v="HALEWOOD UK"/>
        <s v="PRINCES UK"/>
        <s v="InBev Europe"/>
        <s v="THOMAS HARDY UK"/>
        <s v="PERNOD RICARD Europe"/>
        <s v="DALE FARM UK LTD"/>
        <s v="PREMIER FOODS UK"/>
        <s v="FENTIMANS LTD"/>
        <s v="ACCOLADE WINES UK"/>
        <s v="Lucozade Ribena Suntory Ltd EUR"/>
        <s v="THATCHERS UK"/>
        <s v="SKINNY BRANDS LTD"/>
        <s v="CARLOW BREWING UK"/>
        <s v="BATCHELORS UK"/>
        <s v="HEINEKEN Europe"/>
        <s v="Schreiber Foods"/>
        <s v="Savencia Fromage &amp; Dairy CZ, a.s."/>
        <s v="Friesland Campinarom"/>
        <s v="United Romanian Breweries/Ilfov/RO - C1"/>
        <s v="Dreher Sorgyarak Zrt/ Breweries Ltd"/>
        <s v="Budweiser Budvar/Ceske Budejovice/CZ"/>
        <s v="Plzensky Prazdroj/Plzen/CZ"/>
        <s v="AS A. Le Coq/Tartu/EE - C3"/>
        <s v="Bergenbier S.A./RO"/>
        <s v="FoodCare Sp. z o.o."/>
        <s v="Ambra S.A."/>
        <s v="RAJO A.S."/>
        <s v="BAVARIA Europe"/>
        <s v="SAB Miller EUR"/>
        <s v="GULPENER"/>
        <s v="Refresco Europe"/>
        <s v="SOFINE FOODS"/>
        <s v="Royal Unibrew EUR"/>
        <s v="Kopparbergs Bryggeri AB"/>
        <s v="Limelco N.V."/>
        <s v="Moortgat"/>
        <s v="Orval"/>
        <s v="PALM"/>
        <s v="Pepsico EUR"/>
        <s v="Corporacion Alimentaria Peñasan EUR"/>
        <s v="Lacteos de Navarra EUR"/>
        <s v="PULEVA FOOD"/>
        <s v="Manuel Busto Amandi EUR"/>
        <s v="Orangina Group EUR"/>
        <s v="El Coto de Rioja EUR"/>
        <s v="J GARCIA CARRION, S.A."/>
        <s v="GRUPO CACAOLAT S L EUR"/>
        <s v="VMPS - PORT."/>
        <s v="UNICER BEBIDAS, S.A."/>
        <s v="DRINK WORLD GMBH &amp; CO. KG"/>
        <s v="Oetker Group EUR"/>
        <s v="HARBOES"/>
        <s v="Eder &amp; Heylands-EUR"/>
        <s v="Privatbrauerei Eichbaum Gmbh &amp; -EUR"/>
        <s v="ERZQUELL"/>
        <s v="WARSTEINER GROUP"/>
        <s v="Gold Ochsen Brauerei Gmbh-EUR"/>
        <s v="Peter Herres Gmbh-EUR"/>
        <s v="KAISERDOM"/>
        <s v="Karlsberg EUR"/>
        <s v="KROMBACHER BRAUEREI"/>
        <s v="KULMBACHER BRAUEREI AG"/>
        <s v="WACHENHEIM SEKTKELLEREI"/>
        <s v="Rotkaeppchen-mumm Sektkellereie-EUR"/>
        <s v="PRIVATBRAUEREI JACOB STAUDER"/>
        <s v="Brauerei C. &amp; A. Veltins Gmbh &amp;-EUR"/>
        <s v="BACARDI Europe"/>
        <s v="OPPACHER"/>
        <s v="COELNER HOFBRAEU, FRUEH"/>
        <s v="FOOD AFFAIRS GMBH"/>
        <s v="RAPPS KELTEREI"/>
        <s v="GETRAENKE ESSMANN"/>
        <s v="Privatbrauerei Moritz"/>
        <s v="Beckers Bester"/>
        <s v="Darmstaedter Privatbrauerei"/>
        <s v="THOMAS HENRY"/>
        <s v="STRATE PRIVATBRAUEREI"/>
        <s v="C.f.g.v. S.a.-EUR"/>
        <s v="Estavayer Lait S.a.-EUR"/>
        <s v="Privatbrauerei Fritz Egger-EUR"/>
        <s v="Klosterquell Fruchtsaft--EUR"/>
        <s v="Ottakringer Brauerei Ag-EUR"/>
        <s v="RED BULL Europe"/>
        <s v="Privatbrauerei Zwettl-EUR"/>
        <s v="Domaines De Vinsmoselle-EUR"/>
        <s v="BRASSERIE SIMON EXPLOIT"/>
        <s v="S SPITZ GMBH"/>
        <s v="EMMI FRISCHPRODUKTE AG"/>
        <s v="Bernard-massard-EUR"/>
        <s v="BRAUEREI VITZTHUM GMBH"/>
        <s v="BRAUCOMMUNE IN FREISTADT"/>
        <s v="STARZINGER GMBH AND CO KG"/>
        <s v="BIRRA CASTELLO SPA-EUR"/>
        <s v="Nestle EUR"/>
        <s v="PUCCI"/>
        <s v="GRANAROLO SPA-EUR"/>
        <s v="Campari EUR"/>
        <s v="ARS FOOD"/>
        <s v="GIUSEPPE CITTERIO SALUMIFICIO-EUR"/>
        <s v="Lactalis EUR"/>
        <s v="Heinz EUR"/>
        <s v="LA VILLA SANDI"/>
        <s v="TASSONI"/>
        <s v="ZUEGG S.P.A.-EUR"/>
        <s v="Kraft Foods EUR"/>
        <s v="CARPENE MALVOLTI SPUMANTI SPA"/>
        <s v="BRASSERIE CASTELAIN"/>
        <s v="BRASSERIE DUYCK"/>
        <s v="CASTEL FRERES"/>
        <s v="CELLIERS DE L'ODET"/>
        <s v="Brasserie Champigneulles Sas-EUR"/>
        <s v="CILAM PLF ST DENIS"/>
        <s v="CSR Domagné"/>
        <s v="CSR CHEZ CCLF"/>
        <s v="FDL-EUR"/>
        <s v="Fruite Unisource-EUR"/>
        <s v="GRANDE BRASSERIE DE NOUVELLE CALEDONIE"/>
        <s v="ETS GUILLET FRERES"/>
        <s v="Laiterie De St Malo-EUR"/>
        <s v="LES CELLIERS ASSOCIES"/>
        <s v="BRASSERIE LORRAINE"/>
        <s v="NINKASI FABRIQUES"/>
        <s v="PRODIS MAISON JOHANES BOUBEE"/>
        <s v="BRASSERIE DES CIMES"/>
        <s v="SOCREMA"/>
        <s v="UNION DES VIGNERONS"/>
        <s v="Yeo International-EUR"/>
        <s v="CIDRERIE VIARD"/>
        <s v="CREW Republic Brewery GmbH"/>
        <s v="TERME DI CRODO SRL"/>
        <s v="Noem Ag-EUR"/>
        <s v="Sulimar"/>
        <s v="Janton"/>
        <s v="Westmalle"/>
        <s v="Jopen B.V."/>
        <s v="I-GREC"/>
        <s v="Brasserie de GUADELOUPE"/>
        <s v="MAHOU"/>
        <s v="CAWINGREDIENTS LTD"/>
        <s v="DOUBLE DUTCH"/>
      </sharedItems>
    </cacheField>
    <cacheField name="Sold to Customer" numFmtId="173">
      <sharedItems/>
    </cacheField>
    <cacheField name="Ship To Country" numFmtId="173">
      <sharedItems/>
    </cacheField>
    <cacheField name="Type" numFmtId="173">
      <sharedItems containsBlank="1"/>
    </cacheField>
    <cacheField name="confi" numFmtId="173">
      <sharedItems containsBlank="1"/>
    </cacheField>
    <cacheField name="size" numFmtId="173">
      <sharedItems containsBlank="1" containsMixedTypes="1" containsNumber="1" containsInteger="1" minValue="50" maxValue="2000"/>
    </cacheField>
    <cacheField name="Die Reference" numFmtId="173">
      <sharedItems/>
    </cacheField>
    <cacheField name="Board Type" numFmtId="173">
      <sharedItems/>
    </cacheField>
    <cacheField name="Board Item" numFmtId="173">
      <sharedItems/>
    </cacheField>
    <cacheField name="WRK Filter" numFmtId="173">
      <sharedItems/>
    </cacheField>
    <cacheField name="Grade" numFmtId="173">
      <sharedItems count="2">
        <s v="Carrier"/>
        <s v="Custom"/>
      </sharedItems>
    </cacheField>
    <cacheField name="Certification" numFmtId="173">
      <sharedItems/>
    </cacheField>
    <cacheField name="x" numFmtId="167">
      <sharedItems containsNonDate="0" containsString="0" containsBlank="1"/>
    </cacheField>
    <cacheField name=" new Cal + width" numFmtId="0">
      <sharedItems count="135">
        <s v="4000967"/>
        <s v="3801178"/>
        <s v="4001565"/>
        <s v="3801594"/>
        <s v="3200917"/>
        <s v="3200964"/>
        <s v="3201010"/>
        <s v="3500988"/>
        <s v="2901230"/>
        <s v="2900935"/>
        <s v="2900910"/>
        <s v="2900977"/>
        <s v="3501786"/>
        <s v="3501398"/>
        <s v="3501660"/>
        <s v="3201357"/>
        <s v="3501365"/>
        <s v="4151010"/>
        <s v="3200873"/>
        <s v="4650960"/>
        <s v="3801000"/>
        <s v="3800935"/>
        <s v="3800965"/>
        <s v="3801401"/>
        <s v="3200730"/>
        <s v="3201182"/>
        <s v="4151000"/>
        <s v="3800950"/>
        <s v="3800880"/>
        <s v="4150880"/>
        <s v="4150935"/>
        <s v="4300912"/>
        <s v="3201305"/>
        <s v="4801230"/>
        <s v="4450965"/>
        <s v="4151200"/>
        <s v="3501390"/>
        <s v="3501272"/>
        <s v="3801015"/>
        <s v="3801330"/>
        <s v="4151270"/>
        <s v="3801085"/>
        <s v="3500933"/>
        <s v="3800940"/>
        <s v="3801466"/>
        <s v="3501512"/>
        <s v="4301010"/>
        <s v="3501020"/>
        <s v="3800914"/>
        <s v="3200845"/>
        <s v="3801270"/>
        <s v="3801143"/>
        <s v="3801230"/>
        <s v="4000925"/>
        <s v="3801035"/>
        <s v="2901339"/>
        <s v="2901405"/>
        <s v="3200905"/>
        <s v="4301079"/>
        <s v="3200955"/>
        <s v="4300960"/>
        <s v="4300838"/>
        <s v="4000800"/>
        <s v="4150930"/>
        <s v="3201378"/>
        <s v="4301276"/>
        <s v="3200890"/>
        <s v="4001310"/>
        <s v="3501545"/>
        <s v="4650642"/>
        <s v="4300945"/>
        <s v="2901317"/>
        <s v="3500905"/>
        <s v="3501258"/>
        <s v="3801110"/>
        <s v="3500851"/>
        <s v="4301465"/>
        <s v="3500928"/>
        <s v="3201278"/>
        <s v="3501132"/>
        <s v="3801115"/>
        <s v="3801287"/>
        <s v="3200978"/>
        <s v="4651079"/>
        <s v="4451248"/>
        <s v="3800785"/>
        <s v="3501281"/>
        <s v="3800872"/>
        <s v="3501106"/>
        <s v="3200992"/>
        <s v="2901768"/>
        <s v="3201750"/>
        <s v="3501044"/>
        <s v="3501230"/>
        <s v="3501157"/>
        <s v="3801765"/>
        <s v="4301531"/>
        <s v="2901608"/>
        <s v="4001457"/>
        <s v="4651253"/>
        <s v="4001004"/>
        <s v="4301394"/>
        <s v="2900828"/>
        <s v="4001087"/>
        <s v="3201200"/>
        <s v="4001392"/>
        <s v="2901387"/>
        <s v="2901062"/>
        <s v="3301335"/>
        <s v="2901020"/>
        <s v="3901263"/>
        <s v="3901598"/>
        <s v="4151565"/>
        <s v="3801493"/>
        <s v="3501074"/>
        <s v="4001541"/>
        <s v="4001479"/>
        <s v="4301102"/>
        <s v="4001525"/>
        <s v="4301091"/>
        <s v="4651342"/>
        <s v="4301620"/>
        <s v="4151410"/>
        <s v="3501419"/>
        <s v="3501581"/>
        <s v="3450860"/>
        <s v="4001180"/>
        <s v="2901008"/>
        <s v="Budget"/>
        <s v="4150905"/>
        <s v="3801630"/>
        <s v="4450844"/>
        <s v="35000" u="1"/>
        <s v="32000" u="1"/>
        <s v="38000" u="1"/>
      </sharedItems>
    </cacheField>
    <cacheField name="Category" numFmtId="0">
      <sharedItems containsMixedTypes="1" containsNumber="1" containsInteger="1" minValue="0" maxValue="0" count="6">
        <s v="Std Sku"/>
        <s v="Exception"/>
        <s v="Normal"/>
        <s v="Fastrunner"/>
        <s v="Budget"/>
        <n v="0" u="1"/>
      </sharedItems>
    </cacheField>
    <cacheField name="old Cal + width" numFmtId="168">
      <sharedItems count="249">
        <s v="4000940"/>
        <s v="3801178"/>
        <s v="4001548"/>
        <s v="3801559"/>
        <s v="3200916"/>
        <s v="3200956"/>
        <s v="3201010"/>
        <s v="3500945"/>
        <s v="3500988"/>
        <s v="2901230"/>
        <s v="2900934"/>
        <s v="2900908"/>
        <s v="2900977"/>
        <s v="3501786"/>
        <s v="3501398"/>
        <s v="3501660"/>
        <s v="3201357"/>
        <s v="3501320"/>
        <s v="3500984"/>
        <s v="4151010"/>
        <s v="3200873"/>
        <s v="3200964"/>
        <s v="4650960"/>
        <s v="3801000"/>
        <s v="3800935"/>
        <s v="3800965"/>
        <s v="3801400"/>
        <s v="3200730"/>
        <s v="3201182"/>
        <s v="3200960"/>
        <s v="4151000"/>
        <s v="3800950"/>
        <s v="3800880"/>
        <s v="4150880"/>
        <s v="4150935"/>
        <s v="4300895"/>
        <s v="3201300"/>
        <s v="3800930"/>
        <s v="4801230"/>
        <s v="4450965"/>
        <s v="4151200"/>
        <s v="4450920"/>
        <s v="3501390"/>
        <s v="3501270"/>
        <s v="3801035"/>
        <s v="3801330"/>
        <s v="4151270"/>
        <s v="4150950"/>
        <s v="3801085"/>
        <s v="3500930"/>
        <s v="3800940"/>
        <s v="3500940"/>
        <s v="4300860"/>
        <s v="3801420"/>
        <s v="3500950"/>
        <s v="3501450"/>
        <s v="4300980"/>
        <s v="4301010"/>
        <s v="3801010"/>
        <s v="3501000"/>
        <s v="3800900"/>
        <s v="3200830"/>
        <s v="3801168"/>
        <s v="3801230"/>
        <s v="4000850"/>
        <s v="3801020"/>
        <s v="3501365"/>
        <s v="2901339"/>
        <s v="2901405"/>
        <s v="3200902"/>
        <s v="3801264"/>
        <s v="4301079"/>
        <s v="4650945"/>
        <s v="3200955"/>
        <s v="4300960"/>
        <s v="3200927"/>
        <s v="3200845"/>
        <s v="4300838"/>
        <s v="4000800"/>
        <s v="4150930"/>
        <s v="3201378"/>
        <s v="4301255"/>
        <s v="3200890"/>
        <s v="3201000"/>
        <s v="4001290"/>
        <s v="4000967"/>
        <s v="4000925"/>
        <s v="3501545"/>
        <s v="3501512"/>
        <s v="4150996"/>
        <s v="4650642"/>
        <s v="4300715"/>
        <s v="4150912"/>
        <s v="3801395"/>
        <s v="4151204"/>
        <s v="4300933"/>
        <s v="4300912"/>
        <s v="3501020"/>
        <s v="3501397"/>
        <s v="4000952"/>
        <s v="3801466"/>
        <s v="3801258"/>
        <s v="2901278"/>
        <s v="4001222"/>
        <s v="3500888"/>
        <s v="3501255"/>
        <s v="3801106"/>
        <s v="3801326"/>
        <s v="3500851"/>
        <s v="4301415"/>
        <s v="3500807"/>
        <s v="3500801"/>
        <s v="3501258"/>
        <s v="3500925"/>
        <s v="3201278"/>
        <s v="3501132"/>
        <s v="3801115"/>
        <s v="3801287"/>
        <s v="3800896"/>
        <s v="3801401"/>
        <s v="2900900"/>
        <s v="3200917"/>
        <s v="3200978"/>
        <s v="3800975"/>
        <s v="4651079"/>
        <s v="3500928"/>
        <s v="2901317"/>
        <s v="2901330"/>
        <s v="4451248"/>
        <s v="2900910"/>
        <s v="3800785"/>
        <s v="4301276"/>
        <s v="3501281"/>
        <s v="3800872"/>
        <s v="4001303"/>
        <s v="3800865"/>
        <s v="3801013"/>
        <s v="3501106"/>
        <s v="3801138"/>
        <s v="4301075"/>
        <s v="3501110"/>
        <s v="3200992"/>
        <s v="2900933"/>
        <s v="2901768"/>
        <s v="3201750"/>
        <s v="3501044"/>
        <s v="3501230"/>
        <s v="3501157"/>
        <s v="3801765"/>
        <s v="3800990"/>
        <s v="3500905"/>
        <s v="4301528"/>
        <s v="3200905"/>
        <s v="2901608"/>
        <s v="3500892"/>
        <s v="3800996"/>
        <s v="3800875"/>
        <s v="4150929"/>
        <s v="3200975"/>
        <s v="3501018"/>
        <s v="4001447"/>
        <s v="3500933"/>
        <s v="4651253"/>
        <s v="3200707"/>
        <s v="2901578"/>
        <s v="3801303"/>
        <s v="4301222"/>
        <s v="4001000"/>
        <s v="4000943"/>
        <s v="4301394"/>
        <s v="3500973"/>
        <s v="3801108"/>
        <s v="3801110"/>
        <s v="3201367"/>
        <s v="2900976"/>
        <s v="2900824"/>
        <s v="3501426"/>
        <s v="4001087"/>
        <s v="4000852"/>
        <s v="3201305"/>
        <s v="4300945"/>
        <s v="3201194"/>
        <s v="4001392"/>
        <s v="4001004"/>
        <s v="3800910"/>
        <s v="3500873"/>
        <s v="2901362"/>
        <s v="2900935"/>
        <s v="2901062"/>
        <s v="2900828"/>
        <s v="3501299"/>
        <s v="3301335"/>
        <s v="4001080"/>
        <s v="3901263"/>
        <s v="3901598"/>
        <s v="4151560"/>
        <s v="3800914"/>
        <s v="4001457"/>
        <s v="3801493"/>
        <s v="3501074"/>
        <s v="4001541"/>
        <s v="4001479"/>
        <s v="4301102"/>
        <s v="3501043"/>
        <s v="4001525"/>
        <s v="4301091"/>
        <s v="4651342"/>
        <s v="4301620"/>
        <s v="4301465"/>
        <s v="4151435"/>
        <s v="3501419"/>
        <s v="3501615"/>
        <s v="4301531"/>
        <s v="3450860"/>
        <s v="4651324"/>
        <s v="4300742"/>
        <s v="3200818"/>
        <s v="3200860"/>
        <s v="3801594"/>
        <s v="3801137"/>
        <s v="3501510"/>
        <s v="4300935"/>
        <s v="4001180"/>
        <s v="4001565"/>
        <s v="4151565"/>
        <s v="3501272"/>
        <s v="3200704"/>
        <s v="2901387"/>
        <s v="2901008"/>
        <s v="38000"/>
        <s v="4150900"/>
        <s v="3801630"/>
        <s v="3801440"/>
        <s v="4450844"/>
        <s v="4151405"/>
        <s v="3501364"/>
        <s v="3501363"/>
        <s v="4001310"/>
        <s v="3500808"/>
        <s v="3800890"/>
        <s v="3500788"/>
        <s v="3500916"/>
        <s v="35000"/>
        <s v="32000"/>
        <s v="4001159"/>
        <s v="3501283"/>
        <s v="4150905"/>
        <s v="3201200"/>
        <s v="3201175"/>
      </sharedItems>
    </cacheField>
    <cacheField name="Unchanged?" numFmtId="168">
      <sharedItems count="2">
        <s v="No"/>
        <s v="Yes"/>
      </sharedItems>
    </cacheField>
    <cacheField name="GSM" numFmtId="0">
      <sharedItems containsSemiMixedTypes="0" containsString="0" containsNumber="1" containsInteger="1" minValue="290" maxValue="480"/>
    </cacheField>
    <cacheField name="Caliper" numFmtId="0">
      <sharedItems containsSemiMixedTypes="0" containsString="0" containsNumber="1" containsInteger="1" minValue="14" maxValue="26" count="11">
        <n v="21"/>
        <n v="20"/>
        <n v="16"/>
        <n v="18"/>
        <n v="14"/>
        <n v="22"/>
        <n v="25"/>
        <n v="23"/>
        <n v="26"/>
        <n v="24"/>
        <n v="17"/>
      </sharedItems>
    </cacheField>
    <cacheField name="new std width mm" numFmtId="0">
      <sharedItems containsMixedTypes="1" containsNumber="1" containsInteger="1" minValue="642" maxValue="1786"/>
    </cacheField>
    <cacheField name="std width mm" numFmtId="0">
      <sharedItems containsSemiMixedTypes="0" containsString="0" containsNumber="1" containsInteger="1" minValue="0" maxValue="1786" count="206">
        <n v="940"/>
        <n v="1178"/>
        <n v="1548"/>
        <n v="1559"/>
        <n v="916"/>
        <n v="956"/>
        <n v="1010"/>
        <n v="945"/>
        <n v="988"/>
        <n v="1230"/>
        <n v="934"/>
        <n v="908"/>
        <n v="977"/>
        <n v="1786"/>
        <n v="1398"/>
        <n v="1660"/>
        <n v="1357"/>
        <n v="1320"/>
        <n v="984"/>
        <n v="873"/>
        <n v="964"/>
        <n v="960"/>
        <n v="1000"/>
        <n v="935"/>
        <n v="965"/>
        <n v="1400"/>
        <n v="730"/>
        <n v="1182"/>
        <n v="950"/>
        <n v="880"/>
        <n v="895"/>
        <n v="1300"/>
        <n v="930"/>
        <n v="1200"/>
        <n v="920"/>
        <n v="1390"/>
        <n v="1270"/>
        <n v="1015"/>
        <n v="1330"/>
        <n v="1085"/>
        <n v="860"/>
        <n v="1420"/>
        <n v="1450"/>
        <n v="980"/>
        <n v="900"/>
        <n v="830"/>
        <n v="1143"/>
        <n v="850"/>
        <n v="1020"/>
        <n v="1365"/>
        <n v="1339"/>
        <n v="1405"/>
        <n v="902"/>
        <n v="1264"/>
        <n v="1079"/>
        <n v="955"/>
        <n v="927"/>
        <n v="845"/>
        <n v="838"/>
        <n v="800"/>
        <n v="1378"/>
        <n v="1255"/>
        <n v="890"/>
        <n v="1290"/>
        <n v="967"/>
        <n v="925"/>
        <n v="1545"/>
        <n v="1512"/>
        <n v="996"/>
        <n v="642"/>
        <n v="715"/>
        <n v="912"/>
        <n v="1395"/>
        <n v="1204"/>
        <n v="933"/>
        <n v="1397"/>
        <n v="952"/>
        <n v="1466"/>
        <n v="1258"/>
        <n v="1278"/>
        <n v="1222"/>
        <n v="888"/>
        <n v="1106"/>
        <n v="1326"/>
        <n v="851"/>
        <n v="1415"/>
        <n v="807"/>
        <n v="801"/>
        <n v="1132"/>
        <n v="1115"/>
        <n v="1287"/>
        <n v="896"/>
        <n v="1401"/>
        <n v="917"/>
        <n v="978"/>
        <n v="975"/>
        <n v="928"/>
        <n v="1317"/>
        <n v="1248"/>
        <n v="910"/>
        <n v="785"/>
        <n v="1276"/>
        <n v="1281"/>
        <n v="872"/>
        <n v="1303"/>
        <n v="865"/>
        <n v="1013"/>
        <n v="1138"/>
        <n v="1075"/>
        <n v="1110"/>
        <n v="992"/>
        <n v="1768"/>
        <n v="1750"/>
        <n v="1044"/>
        <n v="1157"/>
        <n v="1765"/>
        <n v="990"/>
        <n v="905"/>
        <n v="1528"/>
        <n v="1608"/>
        <n v="892"/>
        <n v="875"/>
        <n v="929"/>
        <n v="1018"/>
        <n v="1447"/>
        <n v="1253"/>
        <n v="707"/>
        <n v="1578"/>
        <n v="943"/>
        <n v="1394"/>
        <n v="973"/>
        <n v="1108"/>
        <n v="1367"/>
        <n v="976"/>
        <n v="824"/>
        <n v="1426"/>
        <n v="1087"/>
        <n v="852"/>
        <n v="1305"/>
        <n v="1194"/>
        <n v="1392"/>
        <n v="1004"/>
        <n v="1362"/>
        <n v="1062"/>
        <n v="828"/>
        <n v="1299"/>
        <n v="1387"/>
        <n v="1335"/>
        <n v="1080"/>
        <n v="1263"/>
        <n v="1598"/>
        <n v="1560"/>
        <n v="914"/>
        <n v="1457"/>
        <n v="1493"/>
        <n v="1074"/>
        <n v="1541"/>
        <n v="1479"/>
        <n v="1102"/>
        <n v="1043"/>
        <n v="1525"/>
        <n v="1091"/>
        <n v="1342"/>
        <n v="1620"/>
        <n v="1465"/>
        <n v="1410"/>
        <n v="1419"/>
        <n v="1581"/>
        <n v="1531"/>
        <n v="1324"/>
        <n v="742"/>
        <n v="818"/>
        <n v="1594"/>
        <n v="1137"/>
        <n v="1510"/>
        <n v="1180"/>
        <n v="1565"/>
        <n v="1272"/>
        <n v="704"/>
        <n v="1008"/>
        <n v="0"/>
        <n v="1035"/>
        <n v="1630"/>
        <n v="1440"/>
        <n v="844"/>
        <n v="1364"/>
        <n v="1363"/>
        <n v="1310"/>
        <n v="808"/>
        <n v="788"/>
        <n v="1159"/>
        <n v="1283"/>
        <n v="1175"/>
        <n v="710" u="1"/>
        <n v="1435" u="1"/>
        <n v="542" u="1"/>
        <n v="600" u="1"/>
        <n v="1615" u="1"/>
        <n v="690" u="1"/>
        <n v="1168" u="1"/>
        <n v="650" u="1"/>
        <n v="720" u="1"/>
        <n v="700" u="1"/>
        <n v="725" u="1"/>
        <n v="815" u="1"/>
        <n v="665" u="1"/>
      </sharedItems>
    </cacheField>
    <cacheField name="std width" numFmtId="169">
      <sharedItems containsSemiMixedTypes="0" containsString="0" containsNumber="1" minValue="64.2" maxValue="930"/>
    </cacheField>
    <cacheField name="Std Width Round (in)" numFmtId="2">
      <sharedItems containsSemiMixedTypes="0" containsString="0" containsNumber="1" minValue="25.275590551181104" maxValue="366.14173228346453"/>
    </cacheField>
    <cacheField name="optimum width" numFmtId="169">
      <sharedItems containsSemiMixedTypes="0" containsString="0" containsNumber="1" minValue="0" maxValue="162"/>
    </cacheField>
    <cacheField name="optimum width (in)" numFmtId="2">
      <sharedItems containsSemiMixedTypes="0" containsString="0" containsNumber="1" minValue="0" maxValue="63.779527559055119"/>
    </cacheField>
    <cacheField name="optimum std?" numFmtId="2">
      <sharedItems/>
    </cacheField>
    <cacheField name="repeat" numFmtId="169">
      <sharedItems containsSemiMixedTypes="0" containsString="0" containsNumber="1" minValue="46.9" maxValue="755"/>
    </cacheField>
    <cacheField name="NB ON" numFmtId="0">
      <sharedItems containsSemiMixedTypes="0" containsString="0" containsNumber="1" containsInteger="1" minValue="1" maxValue="54"/>
    </cacheField>
    <cacheField name="x2" numFmtId="167">
      <sharedItems containsNonDate="0" containsString="0" containsBlank="1"/>
    </cacheField>
    <cacheField name="producer 2019" numFmtId="1">
      <sharedItems count="5">
        <s v="Svitavy"/>
        <s v="Trier"/>
        <s v="Bilbao"/>
        <s v="Bristol"/>
        <s v="KartonPak"/>
      </sharedItems>
    </cacheField>
    <cacheField name="Forecast Quantity board MT - OCT 2018" numFmtId="170">
      <sharedItems containsSemiMixedTypes="0" containsString="0" containsNumber="1" minValue="1.8965711856E-2" maxValue="193.19981284863439"/>
    </cacheField>
    <cacheField name="Forecast Quantity board MT - NOV 2018" numFmtId="170">
      <sharedItems containsSemiMixedTypes="0" containsString="0" containsNumber="1" minValue="1.9597902251199999E-2" maxValue="204.42781238717379"/>
    </cacheField>
    <cacheField name="Forecast Quantity board MT - DEC 2018" numFmtId="170">
      <sharedItems containsSemiMixedTypes="0" containsString="0" containsNumber="1" minValue="1.8333521460800001E-2" maxValue="186.31127032911323"/>
    </cacheField>
    <cacheField name="Forecast Quantity board MT - JAN 2019" numFmtId="170">
      <sharedItems containsSemiMixedTypes="0" containsString="0" containsNumber="1" minValue="1.9597902251199999E-2" maxValue="204.47894611637878"/>
    </cacheField>
    <cacheField name="Forecast Quantity board MT - FEB 2019" numFmtId="170">
      <sharedItems containsSemiMixedTypes="0" containsString="0" containsNumber="1" minValue="1.8965711856E-2" maxValue="193.70562216995947"/>
    </cacheField>
    <cacheField name="Forecast Quantity board MT - MAR 2019" numFmtId="170">
      <sharedItems containsSemiMixedTypes="0" containsString="0" containsNumber="1" minValue="2.4655425412800001E-2" maxValue="251.41141757047413"/>
    </cacheField>
    <cacheField name="Forecast Quantity board MT - APR 2019" numFmtId="170">
      <sharedItems containsSemiMixedTypes="0" containsString="0" containsNumber="1" minValue="2.27588542272E-2" maxValue="236.25579483191888"/>
    </cacheField>
    <cacheField name="Forecast Quantity board MT - MAY 2019" numFmtId="170">
      <sharedItems containsSemiMixedTypes="0" containsString="0" containsNumber="1" minValue="2.3391044622399999E-2" maxValue="240.60699878872748"/>
    </cacheField>
    <cacheField name="Forecast Quantity board MT - JUN 2019" numFmtId="170">
      <sharedItems containsSemiMixedTypes="0" containsString="0" containsNumber="1" minValue="2.1494473436799999E-2" maxValue="220.93364197527711"/>
    </cacheField>
    <cacheField name="Forecast Quantity board MT - JUL 2019" numFmtId="170">
      <sharedItems containsSemiMixedTypes="0" containsString="0" containsNumber="1" minValue="2.0230092646400001E-2" maxValue="204.95158761335466"/>
    </cacheField>
    <cacheField name="Forecast Quantity board MT - AUG 2019" numFmtId="170">
      <sharedItems containsSemiMixedTypes="0" containsString="0" containsNumber="1" minValue="1.9597902251199999E-2" maxValue="199.81886679531843"/>
    </cacheField>
    <cacheField name="Forecast Quantity board MT - SEP 2019" numFmtId="170">
      <sharedItems containsSemiMixedTypes="0" containsString="0" containsNumber="1" minValue="1.9597902251199999E-2" maxValue="199.53901327737219"/>
    </cacheField>
    <cacheField name="Forecast Quantity board MT - Q1 2019" numFmtId="170">
      <sharedItems containsSemiMixedTypes="0" containsString="0" containsNumber="1" minValue="5.6897135567999996E-2" maxValue="583.93889556492138"/>
    </cacheField>
    <cacheField name="Forecast Quantity board MT - Q2 2019" numFmtId="170">
      <sharedItems containsSemiMixedTypes="0" containsString="0" containsNumber="1" minValue="6.3219039519999992E-2" maxValue="649.59598585681238"/>
    </cacheField>
    <cacheField name="Forecast Quantity board MT - Q3 2019" numFmtId="170">
      <sharedItems containsSemiMixedTypes="0" containsString="0" containsNumber="1" minValue="6.7644372286399995E-2" maxValue="697.79643559592341"/>
    </cacheField>
    <cacheField name="Forecast Quantity board MT - Q4 2019" numFmtId="170">
      <sharedItems containsSemiMixedTypes="0" containsString="0" containsNumber="1" minValue="5.9425897148799998E-2" maxValue="604.30946768604531"/>
    </cacheField>
    <cacheField name="Forecast Quantity board MT - FY 2019" numFmtId="170">
      <sharedItems containsSemiMixedTypes="0" containsString="0" containsNumber="1" minValue="0.24718644452319999" maxValue="2535.6407847037026" count="764">
        <n v="9.6923235763199997"/>
        <n v="1.09985441293728"/>
        <n v="1.2714212028672001"/>
        <n v="9.0785049343744006"/>
        <n v="10.039244918743039"/>
        <n v="0.67078108511232004"/>
        <n v="175.24829670656004"/>
        <n v="1.4829121147050004"/>
        <n v="39.351271853712007"/>
        <n v="35.2779860964636"/>
        <n v="3.0409494009949598"/>
        <n v="2.7072728765913601"/>
        <n v="106.0888088776824"/>
        <n v="183.73619661905593"/>
        <n v="133.1240818671053"/>
        <n v="17.403905015078401"/>
        <n v="252.1147820920288"/>
        <n v="369.35171407680002"/>
        <n v="14.054677432320002"/>
        <n v="3.1629803879654403"/>
        <n v="3.8701621062720002"/>
        <n v="3.2825497158720003"/>
        <n v="13.113318056160001"/>
        <n v="1.875598034772"/>
        <n v="1.8430529536257998"/>
        <n v="0.37227607826499992"/>
        <n v="5.6808300607027205"/>
        <n v="55.157744744704004"/>
        <n v="7.4747033383680002"/>
        <n v="47.319381053279997"/>
        <n v="1.7078907720000001"/>
        <n v="15.846292226688004"/>
        <n v="20.832329447999999"/>
        <n v="1.9468416895200003"/>
        <n v="7.0575715201600016"/>
        <n v="11.74826053632"/>
        <n v="609.8000094450432"/>
        <n v="423.47439545725439"/>
        <n v="38.92380893184"/>
        <n v="22.3999795404"/>
        <n v="4.7717678736"/>
        <n v="11.016250828800001"/>
        <n v="337.99145561999995"/>
        <n v="27.115480059359996"/>
        <n v="5.6404738420800005"/>
        <n v="9.0772024370719997"/>
        <n v="16.099574081976002"/>
        <n v="21.037526777651998"/>
        <n v="113.46825074451999"/>
        <n v="16.311158202360001"/>
        <n v="47.445653731839997"/>
        <n v="20.867861591808001"/>
        <n v="24.614377191599999"/>
        <n v="2.4096137956799999"/>
        <n v="10.735128982199999"/>
        <n v="1.9591243308000004"/>
        <n v="19.842377935564798"/>
        <n v="57.136175508874004"/>
        <n v="112.22822668327203"/>
        <n v="88.327141894655995"/>
        <n v="30.50433893472"/>
        <n v="13.116788796264997"/>
        <n v="20.906023235328"/>
        <n v="87.076250014180005"/>
        <n v="317.42662778883005"/>
        <n v="93.424502975999999"/>
        <n v="57.255027203219996"/>
        <n v="20.933633153999999"/>
        <n v="697.14130329830004"/>
        <n v="57.272685241548004"/>
        <n v="80.474930045999997"/>
        <n v="34.205655065820011"/>
        <n v="64.897379366400003"/>
        <n v="9.0129762615199986"/>
        <n v="587.747043071804"/>
        <n v="12.700834641432001"/>
        <n v="4.6199455895319996"/>
        <n v="14.42208513438"/>
        <n v="37.466688041327998"/>
        <n v="96.014213489040003"/>
        <n v="275.60801684916498"/>
        <n v="2.6385042474000002"/>
        <n v="15.067270106280001"/>
        <n v="1.6916416342560001"/>
        <n v="15.42165831528"/>
        <n v="7.2212553181440002"/>
        <n v="198.77167037952"/>
        <n v="1.6879685580800001"/>
        <n v="2.7223332863999996"/>
        <n v="12.8938716816"/>
        <n v="5.0502052720448001"/>
        <n v="40.725221648383993"/>
        <n v="62.522129197542014"/>
        <n v="14.592349322600002"/>
        <n v="23.081764682900001"/>
        <n v="6.4065899134719997"/>
        <n v="56.875528444000004"/>
        <n v="409.20609603328001"/>
        <n v="423.59276873479996"/>
        <n v="367.36386807119999"/>
        <n v="6.5209051020960009"/>
        <n v="3.4115251184000002"/>
        <n v="18.24459666848"/>
        <n v="27.325677579199997"/>
        <n v="6.3559084592640005"/>
        <n v="3.30904778848"/>
        <n v="21.164189711000006"/>
        <n v="406.62511286879993"/>
        <n v="18.571741035120002"/>
        <n v="9.8601807808000004"/>
        <n v="33.881629245310002"/>
        <n v="2.7620815644799999"/>
        <n v="41.904668319359999"/>
        <n v="7.4295013269400005"/>
        <n v="13.625863267016001"/>
        <n v="1372.4508842996001"/>
        <n v="1909.60125259904"/>
        <n v="293.06106117287999"/>
        <n v="2514.0971694160894"/>
        <n v="316.89254829497997"/>
        <n v="57.502356793559997"/>
        <n v="96.225644624199987"/>
        <n v="7.33041577996"/>
        <n v="41.013181623400001"/>
        <n v="16.306832505599999"/>
        <n v="16.240213231199998"/>
        <n v="9.1338247053312003"/>
        <n v="219.95135706999"/>
        <n v="70.800190552000004"/>
        <n v="32.224493338800002"/>
        <n v="744.82057398658003"/>
        <n v="5.3635907813599992"/>
        <n v="13.471148394681599"/>
        <n v="0.28529256319200003"/>
        <n v="26.451457773552001"/>
        <n v="16.619154814416"/>
        <n v="46.516941380349436"/>
        <n v="12.475419817429803"/>
        <n v="2.6949326141337604"/>
        <n v="6.0676285362739204"/>
        <n v="27.4708271292"/>
        <n v="19.044610687692799"/>
        <n v="95.980633516651523"/>
        <n v="33.258173661865889"/>
        <n v="27.453791387080798"/>
        <n v="2.8982343667200001"/>
        <n v="29.256313597862402"/>
        <n v="3.3038796865536"/>
        <n v="11.671892212806002"/>
        <n v="35.168480495232004"/>
        <n v="12.611661068046601"/>
        <n v="15.472566743423998"/>
        <n v="3.3545240217215997"/>
        <n v="12.31999670680128"/>
        <n v="8.5633625280000008"/>
        <n v="11.471718128639999"/>
        <n v="0.7592581432590001"/>
        <n v="16.205234874444002"/>
        <n v="1.6217880395220003"/>
        <n v="33.318332101592993"/>
        <n v="1.1311774376448001"/>
        <n v="8.6664692020451994"/>
        <n v="21.511104074880002"/>
        <n v="0.44998741759999999"/>
        <n v="0.50560384000000003"/>
        <n v="130.15242480239999"/>
        <n v="33.777102272927991"/>
        <n v="18.157580972160002"/>
        <n v="55.167744541518005"/>
        <n v="3.2028141915840003"/>
        <n v="73.37658998516001"/>
        <n v="1.0542100600416"/>
        <n v="9.1683048661120008"/>
        <n v="147.98520878984638"/>
        <n v="8.4722988391372791"/>
        <n v="64.343782133280726"/>
        <n v="2.6231936294256002"/>
        <n v="1.9671650286288"/>
        <n v="25.8820469595072"/>
        <n v="11.113709770800002"/>
        <n v="11.809195487599998"/>
        <n v="11.313928462199998"/>
        <n v="3.3557469073497606"/>
        <n v="2.9416758439924799"/>
        <n v="52.412731423987211"/>
        <n v="1.5080743077092003"/>
        <n v="37.967068286273289"/>
        <n v="1.5076656414890002"/>
        <n v="6.2616316769663998"/>
        <n v="43.898182500480011"/>
        <n v="22.086189481787194"/>
        <n v="0.28042695609599999"/>
        <n v="29.514778516339199"/>
        <n v="2.6942228483788795"/>
        <n v="13.6779534239488"/>
        <n v="44.207634984240002"/>
        <n v="499.71220458912717"/>
        <n v="18.145324970740802"/>
        <n v="8.5725488894640005"/>
        <n v="13.294354786554241"/>
        <n v="1.92742765488"/>
        <n v="16.115091406400001"/>
        <n v="37.121355966055198"/>
        <n v="11.520147698890881"/>
        <n v="4.9796935937280011"/>
        <n v="24.30135771322"/>
        <n v="276.58363595110973"/>
        <n v="8.8221908606832002"/>
        <n v="16.102245855696001"/>
        <n v="5.2979463518799994"/>
        <n v="18.573094154944002"/>
        <n v="9.2796241244868014"/>
        <n v="8.4054975624395993"/>
        <n v="9.6353173731164024"/>
        <n v="35.702122132600003"/>
        <n v="199.22222202288"/>
        <n v="196.79195270391548"/>
        <n v="121.64849692968001"/>
        <n v="39.248988820708803"/>
        <n v="124.90705716453718"/>
        <n v="12.245069217651199"/>
        <n v="117.4601772467323"/>
        <n v="8.441039223070721"/>
        <n v="32.748827526508798"/>
        <n v="292.37979727556205"/>
        <n v="197.87619760900998"/>
        <n v="418.91336250608771"/>
        <n v="164.38190648135253"/>
        <n v="187.35632091903722"/>
        <n v="56.210429990148"/>
        <n v="87.361527141819863"/>
        <n v="275.25524495616003"/>
        <n v="22.816717199861763"/>
        <n v="57.783837401486565"/>
        <n v="1.97124471936"/>
        <n v="16.320046789366323"/>
        <n v="7.2971812290999996"/>
        <n v="426.37469353205881"/>
        <n v="301.73429948175357"/>
        <n v="13.397432711208001"/>
        <n v="17.128210166613002"/>
        <n v="265.6638751220836"/>
        <n v="6.1848635304959991"/>
        <n v="290.16665724417282"/>
        <n v="190.54828629356183"/>
        <n v="762.18481704088072"/>
        <n v="29.252963672771994"/>
        <n v="344.74577740201983"/>
        <n v="1.0036972718080002"/>
        <n v="2.9191667581440002"/>
        <n v="132.4234797926477"/>
        <n v="179.55796815724037"/>
        <n v="194.99544551934719"/>
        <n v="389.36891951193599"/>
        <n v="55.827001831265292"/>
        <n v="5.9689317601788003"/>
        <n v="207.92014558076158"/>
        <n v="7.3483964023680013"/>
        <n v="1644.0356153204259"/>
        <n v="9.8149643530400006"/>
        <n v="16.880644223340802"/>
        <n v="39.118626715763838"/>
        <n v="11.238023320123599"/>
        <n v="23.0270252781492"/>
        <n v="7.0503178547200012"/>
        <n v="27.752512199999998"/>
        <n v="17.607588568754803"/>
        <n v="18.587271530057997"/>
        <n v="354.70439645558395"/>
        <n v="43.640445857567997"/>
        <n v="397.25541585088803"/>
        <n v="130.45567801812001"/>
        <n v="143.701803960456"/>
        <n v="952.25115113545212"/>
        <n v="7.6948365656064004"/>
        <n v="165.11885655236608"/>
        <n v="21.713370384160001"/>
        <n v="72.43664900519039"/>
        <n v="23.545078254880003"/>
        <n v="24.261035214812765"/>
        <n v="73.698343160682242"/>
        <n v="55.711921479580802"/>
        <n v="16.804925250624002"/>
        <n v="46.789604951039998"/>
        <n v="21.779072736512003"/>
        <n v="34.756116059700005"/>
        <n v="548.0947435426848"/>
        <n v="503.07371220346795"/>
        <n v="246.10100285447044"/>
        <n v="867.71752475032804"/>
        <n v="9.4267538552880019"/>
        <n v="145.26766392297037"/>
        <n v="316.65644159405764"/>
        <n v="1.6943431568752638"/>
        <n v="4.1016888478720004"/>
        <n v="12.656005245072"/>
        <n v="126.54382923907201"/>
        <n v="2.6615485122150404"/>
        <n v="38.793728955800006"/>
        <n v="23.389965352790401"/>
        <n v="39.858295098003197"/>
        <n v="53.133173921295992"/>
        <n v="4.7854055763404793"/>
        <n v="172.49845028145404"/>
        <n v="70.432130909190406"/>
        <n v="17.377220846899203"/>
        <n v="426.16326118047363"/>
        <n v="12.229733582752001"/>
        <n v="53.852918411532244"/>
        <n v="146.74021136934434"/>
        <n v="1032.0598148227921"/>
        <n v="116.24597885804735"/>
        <n v="78.497338301928011"/>
        <n v="161.02988666193858"/>
        <n v="183.1234552828856"/>
        <n v="230.09062371375359"/>
        <n v="155.186143971012"/>
        <n v="147.10168871552003"/>
        <n v="114.06642181550001"/>
        <n v="5.7574084085280006"/>
        <n v="3.0345461869682402"/>
        <n v="66.932897834594414"/>
        <n v="48.397112105979829"/>
        <n v="1.4438707815167999"/>
        <n v="5.1705851035104002"/>
        <n v="26.622270844041601"/>
        <n v="28.925461087528319"/>
        <n v="22.686350984023999"/>
        <n v="9.7394476958520002"/>
        <n v="44.229515718080002"/>
        <n v="356.48657602331201"/>
        <n v="25.739438648726885"/>
        <n v="11.7782003157504"/>
        <n v="30.984547745894403"/>
        <n v="116.47027279641598"/>
        <n v="173.50944510681603"/>
        <n v="2.4552384102400002"/>
        <n v="273.7502246776013"/>
        <n v="0.60132569301503991"/>
        <n v="628.95413200720805"/>
        <n v="44.940145467671996"/>
        <n v="51.439678951360001"/>
        <n v="7.3913342018207997"/>
        <n v="1.5294792055032"/>
        <n v="78.707387251583995"/>
        <n v="74.215634273900008"/>
        <n v="22.377645103967996"/>
        <n v="194.94039620004597"/>
        <n v="214.41998467638001"/>
        <n v="82.398417209819215"/>
        <n v="199.58013259371597"/>
        <n v="23.223928000000001"/>
        <n v="39.941035194367998"/>
        <n v="101.10018749544003"/>
        <n v="28.621159897617002"/>
        <n v="94.429734582540007"/>
        <n v="7.7370166607999993"/>
        <n v="1.0490300450699999"/>
        <n v="16.797137806847999"/>
        <n v="233.47953886983601"/>
        <n v="8.806904964480001"/>
        <n v="72.367335588352006"/>
        <n v="2.6660658070759995"/>
        <n v="4.2613232079600003"/>
        <n v="6.529768409359999"/>
        <n v="8.7846485467104003"/>
        <n v="1607.1661337182081"/>
        <n v="0.46391474304000002"/>
        <n v="36.754180215480005"/>
        <n v="7.0482493267200006"/>
        <n v="199.62573915420649"/>
        <n v="11.3958935003368"/>
        <n v="1.8663780351999999"/>
        <n v="10.328665646208"/>
        <n v="99.720442869196802"/>
        <n v="7.7196849366067193"/>
        <n v="86.359604631552003"/>
        <n v="33.435353992320003"/>
        <n v="64.349442186803216"/>
        <n v="6.3679595807520002"/>
        <n v="24.711148229160962"/>
        <n v="30.896044016102724"/>
        <n v="11.19260985840816"/>
        <n v="7.4960567774400007"/>
        <n v="17.5905462656"/>
        <n v="11.623102450960001"/>
        <n v="5.0858032915199995"/>
        <n v="96.124393915972249"/>
        <n v="60.724978191359995"/>
        <n v="31.145123049936"/>
        <n v="40.113264796920006"/>
        <n v="6.3701495024025601"/>
        <n v="144.44256522759338"/>
        <n v="51.672626600000001"/>
        <n v="24.119536796522993"/>
        <n v="25.818303612075518"/>
        <n v="1.7511962130600001"/>
        <n v="4.6951811652423991"/>
        <n v="4.5626791200883208"/>
        <n v="157.24243773369599"/>
        <n v="2.93857409664"/>
        <n v="14.300243833511999"/>
        <n v="3.7619771140223999"/>
        <n v="0.95226362560000011"/>
        <n v="53.327585048639996"/>
        <n v="4.3683343239782406"/>
        <n v="2.6327025589446404"/>
        <n v="13.823621901398402"/>
        <n v="9.3698883199599994"/>
        <n v="2.5347221501112003"/>
        <n v="932.71684558268805"/>
        <n v="98.240427462031391"/>
        <n v="25.311770982399999"/>
        <n v="5.4768208815151986"/>
        <n v="13.134931671904001"/>
        <n v="8.0028832564799988"/>
        <n v="2.3896959191280001"/>
        <n v="8.9357448972288012"/>
        <n v="12.512498387558402"/>
        <n v="8.1293700317759985"/>
        <n v="129.37904871281597"/>
        <n v="365.22589319260805"/>
        <n v="210.8614572023501"/>
        <n v="93.064736381460477"/>
        <n v="494.31043700398084"/>
        <n v="10.671551425079999"/>
        <n v="5.3394171700799991"/>
        <n v="15.160426250860802"/>
        <n v="11.136368962040001"/>
        <n v="2.0024855424000001"/>
        <n v="2.5518395958160012"/>
        <n v="12.049540004320001"/>
        <n v="94.41947629228801"/>
        <n v="5.5786635273599998"/>
        <n v="1.6967298574799998"/>
        <n v="44.742494460518401"/>
        <n v="8.9919004503831985"/>
        <n v="58.897546205120008"/>
        <n v="16.028747980044798"/>
        <n v="36.568421883839996"/>
        <n v="48.300658042291197"/>
        <n v="25.29553059984384"/>
        <n v="126.31991321210241"/>
        <n v="29.821385582855996"/>
        <n v="12.352405428272"/>
        <n v="2535.6407847037026"/>
        <n v="2310.3165210976845"/>
        <n v="3.0460530455039998"/>
        <n v="1058.2860029846629"/>
        <n v="9.1461824062156794"/>
        <n v="9.8541559967760008"/>
        <n v="3.8958014012735998"/>
        <n v="2.0505064534416002"/>
        <n v="12.554082271458"/>
        <n v="2.1572201074480004"/>
        <n v="6.9131938270752"/>
        <n v="19.591751699856001"/>
        <n v="4.5560107146399993"/>
        <n v="332.70477598531272"/>
        <n v="11.871400699849605"/>
        <n v="11.917278038167041"/>
        <n v="20.050124953514882"/>
        <n v="5.6003093205696004"/>
        <n v="4.2576840119833603"/>
        <n v="20.031382043545605"/>
        <n v="4.5750583230351998"/>
        <n v="5.5657395099488012"/>
        <n v="6.8587125057359994"/>
        <n v="0.49442251491360001"/>
        <n v="30.238811459079997"/>
        <n v="1.5056262966376799"/>
        <n v="0.24718644452319999"/>
        <n v="5.7116153045952007"/>
        <n v="3.3587008000000003"/>
        <n v="3.7025484321280002"/>
        <n v="1.4927899250879999"/>
        <n v="5.0156694000000002"/>
        <n v="1678.624281308543"/>
        <n v="474.1118273864447"/>
        <n v="290.77557945468482"/>
        <n v="44.657884418112005"/>
        <n v="705.52469029647364"/>
        <n v="523.15332551059191"/>
        <n v="796.13493756800654"/>
        <n v="61.404232642334406"/>
        <n v="4.2610736913612"/>
        <n v="26.853347072916002"/>
        <n v="57.324746312769598"/>
        <n v="55.467267002775039"/>
        <n v="32.643128033026557"/>
        <n v="7.7811527534540819"/>
        <n v="73.918541799375006"/>
        <n v="142.02021765747202"/>
        <n v="21.322574521663803"/>
        <n v="13.90058089484064"/>
        <n v="27.154398423075836"/>
        <n v="26.877435552495363"/>
        <n v="74.101749627712792"/>
        <n v="944.06704700568059"/>
        <n v="53.107841176584316"/>
        <n v="18.91364957448512"/>
        <n v="277.87053696233437"/>
        <n v="273.21290350477204"/>
        <n v="21.250483137354248"/>
        <n v="32.542133293488"/>
        <n v="45.975336769151994"/>
        <n v="61.7461761462"/>
        <n v="26.660384537937922"/>
        <n v="255.05184505292794"/>
        <n v="424.58995624303105"/>
        <n v="31.666561291903999"/>
        <n v="9.3300686711232004"/>
        <n v="49.620506610505608"/>
        <n v="18.395384710010003"/>
        <n v="220.70801236014302"/>
        <n v="13.073530694837764"/>
        <n v="1.9398178023840003"/>
        <n v="3.9623481553712003"/>
        <n v="22.869880121087999"/>
        <n v="16.254442659840002"/>
        <n v="36.397581597081597"/>
        <n v="84.399943658526709"/>
        <n v="45.241818839817597"/>
        <n v="16.367432823992321"/>
        <n v="1.7995061191296002"/>
        <n v="14.942589796108802"/>
        <n v="133.56344483564544"/>
        <n v="16.535363382236163"/>
        <n v="21.029624737833601"/>
        <n v="16.705518696796162"/>
        <n v="4.6328638277376006"/>
        <n v="195.36595425802"/>
        <n v="129.19960751443202"/>
        <n v="6.1395478837055997"/>
        <n v="105.496542856068"/>
        <n v="58.836589056000001"/>
        <n v="142.62428109442965"/>
        <n v="96.237267813807151"/>
        <n v="35.814016592565125"/>
        <n v="13.581763284319999"/>
        <n v="27.858360161139199"/>
        <n v="24.457282047744002"/>
        <n v="136.20666762381001"/>
        <n v="20.014833201440002"/>
        <n v="25.371779064710395"/>
        <n v="73.146330086716318"/>
        <n v="30.406209496947206"/>
        <n v="1644.6857125486117"/>
        <n v="1267.2073536760063"/>
        <n v="110.7589361004672"/>
        <n v="1295.1495477220606"/>
        <n v="645.67441639603453"/>
        <n v="1056.4826780861697"/>
        <n v="418.44268094831995"/>
        <n v="476.92057635868787"/>
        <n v="69.345392494156783"/>
        <n v="416.64696663233281"/>
        <n v="310.04948082646717"/>
        <n v="81.276887256768006"/>
        <n v="278.56678553586795"/>
        <n v="571.02979538280977"/>
        <n v="363.612998033964"/>
        <n v="69.238460340944997"/>
        <n v="36.692060049164795"/>
        <n v="40.8207230385024"/>
        <n v="292.2964989535584"/>
        <n v="136.13572410899999"/>
        <n v="253.17845360417061"/>
        <n v="1523.8410448078862"/>
        <n v="314.54546317199464"/>
        <n v="126.99134272631099"/>
        <n v="63.965776560987848"/>
        <n v="370.65759713561039"/>
        <n v="84.657285539365006"/>
        <n v="173.94497103943405"/>
        <n v="8.7030628312319998"/>
        <n v="2241.7598200052948"/>
        <n v="3.3822497730560004"/>
        <n v="6.759886189056"/>
        <n v="27.025045634048002"/>
        <n v="58.745402530668002"/>
        <n v="9.6281459801071989"/>
        <n v="43.569623566879201"/>
        <n v="143.10798836169502"/>
        <n v="431.70897746284004"/>
        <n v="2.5631209751112003"/>
        <n v="186.68153932877573"/>
        <n v="13.486331137358798"/>
        <n v="6.9917379368759995"/>
        <n v="327.08146153435194"/>
        <n v="141.47005867123502"/>
        <n v="32.2973448658812"/>
        <n v="1.6803315200000002"/>
        <n v="2.2193771099136002"/>
        <n v="661.33790100044791"/>
        <n v="575.30657753843127"/>
        <n v="65.659033467552007"/>
        <n v="36.274926226855683"/>
        <n v="7.866825382710001"/>
        <n v="13.893024562956001"/>
        <n v="1.5644778125760002"/>
        <n v="55.595774621267999"/>
        <n v="13.968033174950401"/>
        <n v="8.18518713156144"/>
        <n v="9.4315665114193603"/>
        <n v="11.475282096096"/>
        <n v="11.947086414233599"/>
        <n v="1.6925053354496"/>
        <n v="9.2129378790400001"/>
        <n v="178.3495591636181"/>
        <n v="87.218694844286901"/>
        <n v="17.591389197014642"/>
        <n v="7.7264930695679999"/>
        <n v="16.592292640000004"/>
        <n v="1.58160282476"/>
        <n v="87.132107247884989"/>
        <n v="219.47232939791041"/>
        <n v="147.69303552662399"/>
        <n v="56.601131820672606"/>
        <n v="74.483220398479205"/>
        <n v="157.81455205824"/>
        <n v="77.099434515395586"/>
        <n v="1.8660166559999998"/>
        <n v="10.673997510540001"/>
        <n v="20.205784345331207"/>
        <n v="14.130756520125001"/>
        <n v="40.707289427691606"/>
        <n v="8.6111815247500001"/>
        <n v="5.0377205966539202"/>
        <n v="11.798533405393279"/>
        <n v="2.3319658004159995"/>
        <n v="25.432835826944"/>
        <n v="0.46472229473600013"/>
        <n v="7.4050837741734004"/>
        <n v="58.808859477479999"/>
        <n v="50.845729929374798"/>
        <n v="37.453154631480004"/>
        <n v="18.623850344946"/>
        <n v="226.52817908905797"/>
        <n v="25.975070240000004"/>
        <n v="23.063709446316"/>
        <n v="4.3793208792480005"/>
        <n v="6.8792864000000007"/>
        <n v="2.9373440480999999"/>
        <n v="8.0649346017240013"/>
        <n v="1354.0422863590559"/>
        <n v="3.8102893151769606"/>
        <n v="93.547493358480011"/>
        <n v="5.0631118749439201"/>
        <n v="4.8849486504000001"/>
        <n v="3.55508023033856"/>
        <n v="31.465030497546245"/>
        <n v="20.581172511606002"/>
        <n v="26.479753020241922"/>
        <n v="14.712026262527999"/>
        <n v="80.386465963104001"/>
        <n v="34.454300190912008"/>
        <n v="115.09339839846913"/>
        <n v="69.057536140293138"/>
        <n v="116.67566875160449"/>
        <n v="10.737942307989121"/>
        <n v="14.005150601662081"/>
        <n v="62.840597503138554"/>
        <n v="18.85457009576448"/>
        <n v="28.813376263956478"/>
        <n v="19.210088613381117"/>
        <n v="8.4552286718065588"/>
        <n v="17.209121079549281"/>
        <n v="23.599276005967198"/>
        <n v="3.6894838929872003"/>
        <n v="12.350998955796484"/>
        <n v="5.06205196180992"/>
        <n v="110.31570510557184"/>
        <n v="4.4016088596480003"/>
        <n v="1.0624959176831998"/>
        <n v="3.9013809603999996"/>
        <n v="13.7284731137484"/>
        <n v="19.668445596799998"/>
        <n v="68.170303777040658"/>
        <n v="1000.015032805152"/>
        <n v="61.389104919844797"/>
        <n v="39.8750389749096"/>
        <n v="72.414975421020955"/>
        <n v="84.809138119130878"/>
        <n v="10.56525731352"/>
        <n v="29.328562605538565"/>
        <n v="60.61101287568767"/>
        <n v="79.619237040000002"/>
        <n v="186.36897018096002"/>
        <n v="117.77562158019839"/>
        <n v="21.052055333836801"/>
        <n v="257.12271582032002"/>
        <n v="206.96841583488003"/>
        <n v="134.095297638288"/>
        <n v="11.926096031668001"/>
        <n v="98.381994576320011"/>
        <n v="44.140599186074994"/>
        <n v="6.9689260200000005"/>
        <n v="5.7173765009199995"/>
        <n v="24.975740734559999"/>
        <n v="417.94823811686399"/>
        <n v="61.392403200618006"/>
        <n v="12.279976113510001"/>
        <n v="19.450132595712002"/>
        <n v="38.591432382074885"/>
        <n v="18.416733168876"/>
        <n v="40.23997252060353"/>
        <n v="9.6537513546017628"/>
        <n v="1.9018871962720001"/>
        <n v="74.394870436599987"/>
        <n v="51.321271073799991"/>
        <n v="17.846556135267999"/>
        <n v="5.2536315202560013"/>
        <n v="5.2446481647839995"/>
        <n v="4.5006090859799999"/>
        <n v="95.317162247294391"/>
        <n v="187.65319629776718"/>
        <n v="3.5509006094284805"/>
        <n v="21.8066160404064"/>
        <n v="5.5348746700799989"/>
        <n v="2.5295962195840005"/>
        <n v="8.4551862217284004"/>
        <n v="89.506746918399983"/>
        <n v="100.56937855999999"/>
        <n v="37.243837754323202"/>
        <n v="58.00537616643841"/>
        <n v="3.2308805518080002"/>
        <n v="155.30143466476801"/>
        <n v="44.172958987001607"/>
        <n v="36.505776308959994"/>
        <n v="4.9451202690624001"/>
        <n v="4.9803286399999998"/>
        <n v="184.27880365130878"/>
        <n v="1.0416537083568"/>
        <n v="39.6373647663616"/>
        <n v="14.157874695014399"/>
        <n v="42.5284097632968"/>
        <n v="7.333368516196801"/>
        <n v="23.7892946619328"/>
        <n v="19.554506683639204"/>
        <n v="0.73757739999999994"/>
        <n v="0.37129260000000003"/>
        <n v="1.8856639825800001"/>
        <n v="7.7034272000000001"/>
        <n v="558.70401663999996"/>
        <n v="9.169997200000001"/>
        <n v="59.715010319999998"/>
        <n v="33.999830591999995"/>
        <n v="7.3333749462120021"/>
        <n v="39.811560319999998"/>
        <n v="7.9668170400000005"/>
        <n v="119.42613704"/>
        <n v="15.928197040000002"/>
        <n v="6.7714449600000002"/>
        <n v="5.9745302400000009"/>
        <n v="27.871043760000003"/>
        <n v="25.878756960000004"/>
        <n v="55.735873760000004"/>
        <n v="10.356007760000001"/>
        <n v="92.620017268247011"/>
        <n v="90.512558438400006"/>
        <n v="25.411080537471996"/>
        <n v="311.95809646848005"/>
        <n v="3.6154869747360001"/>
      </sharedItems>
    </cacheField>
    <cacheField name="Average" numFmtId="170">
      <sharedItems containsSemiMixedTypes="0" containsString="0" containsNumber="1" minValue="2.0598870376933334E-2" maxValue="211.3033987253086"/>
    </cacheField>
    <cacheField name="Standarddeviation" numFmtId="170">
      <sharedItems containsSemiMixedTypes="0" containsString="0" containsNumber="1" minValue="2.0074741216629878E-3" maxValue="20.996175919912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1335"/>
    <x v="0"/>
    <n v="273.21290350477204"/>
    <n v="22.767741958730998"/>
    <n v="2.2623879453714832"/>
    <x v="0"/>
    <s v=""/>
    <s v=""/>
  </r>
  <r>
    <m/>
    <x v="1"/>
    <n v="273.21290350477204"/>
    <n v="22.767741958730998"/>
    <n v="2.2623879453714832"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60"/>
    <x v="0"/>
    <n v="58.745402530668002"/>
    <n v="4.8954502108889999"/>
    <n v="0.48640304239728854"/>
    <x v="0"/>
    <s v=""/>
    <s v=""/>
  </r>
  <r>
    <m/>
    <x v="1"/>
    <n v="58.745402530668002"/>
    <n v="4.8954502108889999"/>
    <n v="0.48640304239728854"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1565"/>
    <x v="0"/>
    <n v="58.808859477479999"/>
    <n v="4.9007382897899996"/>
    <n v="0.48693044131328078"/>
    <x v="0"/>
    <n v="0"/>
    <n v="0"/>
  </r>
  <r>
    <n v="1548"/>
    <x v="0"/>
    <n v="1.2714212028672001"/>
    <n v="0.10595176690559999"/>
    <n v="1.0382055313464566E-2"/>
    <x v="0"/>
    <n v="1.0862619808306708E-2"/>
    <n v="1.1509137619138655E-3"/>
  </r>
  <r>
    <n v="1541"/>
    <x v="0"/>
    <n v="1348.4842409327744"/>
    <n v="112.37368674439786"/>
    <n v="11.165968698930151"/>
    <x v="1"/>
    <s v=""/>
    <s v=""/>
  </r>
  <r>
    <n v="1525"/>
    <x v="0"/>
    <n v="418.44268094831995"/>
    <n v="34.870223412359998"/>
    <n v="3.4647486141398045"/>
    <x v="1"/>
    <s v=""/>
    <s v=""/>
  </r>
  <r>
    <n v="1479"/>
    <x v="0"/>
    <n v="1405.9084838225278"/>
    <n v="117.15904031854399"/>
    <n v="11.641295171939518"/>
    <x v="1"/>
    <s v=""/>
    <s v=""/>
  </r>
  <r>
    <n v="1457"/>
    <x v="0"/>
    <n v="571.63774791755509"/>
    <n v="47.636478993129593"/>
    <n v="4.7332590291518555"/>
    <x v="2"/>
    <n v="0"/>
    <n v="0"/>
  </r>
  <r>
    <n v="1447"/>
    <x v="0"/>
    <n v="22.377645103967996"/>
    <n v="1.8648037586639996"/>
    <n v="0.18523375726532015"/>
    <x v="2"/>
    <n v="6.8634179821551134E-3"/>
    <n v="1.279892765040494E-2"/>
  </r>
  <r>
    <n v="1392"/>
    <x v="1"/>
    <n v="44.742494460518401"/>
    <n v="3.7285412050432005"/>
    <n v="0.37055205293004295"/>
    <x v="2"/>
    <n v="4.4612216884008238E-2"/>
    <n v="0.16633848890034869"/>
  </r>
  <r>
    <n v="1310"/>
    <x v="0"/>
    <n v="36.505776308959994"/>
    <n v="3.0421480257466658"/>
    <n v="0.30208556651398472"/>
    <x v="3"/>
    <n v="0"/>
    <n v="0"/>
  </r>
  <r>
    <n v="1303"/>
    <x v="0"/>
    <n v="19.2799977759312"/>
    <n v="1.6066664813276001"/>
    <n v="0.15947540904648583"/>
    <x v="3"/>
    <n v="5.3435114503816794E-3"/>
    <n v="8.5852407399184746E-3"/>
  </r>
  <r>
    <n v="1290"/>
    <x v="1"/>
    <n v="159.27481883644799"/>
    <n v="13.272901569703997"/>
    <n v="1.3187052344781349"/>
    <x v="3"/>
    <n v="1.5267175572519083E-2"/>
    <n v="0.20263971862143507"/>
  </r>
  <r>
    <n v="1222"/>
    <x v="0"/>
    <n v="1.92742765488"/>
    <n v="0.16061897123999999"/>
    <n v="1.5865178076656251E-2"/>
    <x v="3"/>
    <n v="6.7175572519083973E-2"/>
    <n v="1.0789671350473283E-2"/>
  </r>
  <r>
    <n v="1180"/>
    <x v="0"/>
    <n v="25.432835826944"/>
    <n v="2.1194029855786671"/>
    <n v="0.210647816957623"/>
    <x v="4"/>
    <n v="0"/>
    <n v="0"/>
  </r>
  <r>
    <n v="1159"/>
    <x v="1"/>
    <n v="33.999830591999995"/>
    <n v="2.833319216"/>
    <n v="0.28158805041656104"/>
    <x v="4"/>
    <n v="1.7796610169491526E-2"/>
    <n v="5.0423477572881355E-2"/>
  </r>
  <r>
    <n v="1087"/>
    <x v="0"/>
    <n v="78.446446464523206"/>
    <n v="6.5372038720435999"/>
    <n v="0.64927836272553952"/>
    <x v="5"/>
    <n v="0"/>
    <n v="0"/>
  </r>
  <r>
    <n v="1080"/>
    <x v="0"/>
    <n v="58.836589056000001"/>
    <n v="4.9030490879999995"/>
    <n v="0.48708049256875735"/>
    <x v="5"/>
    <n v="6.439742410303588E-3"/>
    <n v="3.1574373151793927E-2"/>
  </r>
  <r>
    <n v="1004"/>
    <x v="1"/>
    <n v="129.3659662576064"/>
    <n v="10.780497188133868"/>
    <n v="1.0709685799111703"/>
    <x v="6"/>
    <n v="0"/>
    <n v="0"/>
  </r>
  <r>
    <n v="1000"/>
    <x v="1"/>
    <n v="3.3587008000000003"/>
    <n v="0.27989173333333334"/>
    <n v="2.7799128689201529E-2"/>
    <x v="6"/>
    <n v="3.9840637450199202E-3"/>
    <n v="1.1151065073041169E-3"/>
  </r>
  <r>
    <n v="1000"/>
    <x v="0"/>
    <n v="47.723083072000001"/>
    <n v="3.9769235893333335"/>
    <n v="0.39496880985659866"/>
    <x v="6"/>
    <n v="3.9840637450199202E-3"/>
    <n v="1.5844317088977423E-2"/>
  </r>
  <r>
    <n v="967"/>
    <x v="1"/>
    <n v="78.347554440601584"/>
    <n v="6.5289628700501332"/>
    <n v="0.64840082614480543"/>
    <x v="7"/>
    <n v="0"/>
    <n v="0"/>
  </r>
  <r>
    <n v="952"/>
    <x v="1"/>
    <n v="13.6779534239488"/>
    <n v="1.1398294519957333"/>
    <n v="0.11320945826991276"/>
    <x v="7"/>
    <n v="1.5511892450879007E-2"/>
    <n v="1.7680911871702169E-2"/>
  </r>
  <r>
    <n v="943"/>
    <x v="0"/>
    <n v="10.7496676018144"/>
    <n v="0.89580563348453324"/>
    <n v="8.8620506863000034E-2"/>
    <x v="7"/>
    <n v="2.481902792140641E-2"/>
    <n v="2.2233025029605787E-2"/>
  </r>
  <r>
    <n v="940"/>
    <x v="1"/>
    <n v="85.315219430336015"/>
    <n v="7.1096016191946685"/>
    <n v="0.70619044548952548"/>
    <x v="7"/>
    <n v="2.7921406411582212E-2"/>
    <n v="0.19851007623397729"/>
  </r>
  <r>
    <n v="925"/>
    <x v="1"/>
    <n v="222.74843936995998"/>
    <n v="18.562369947496666"/>
    <n v="1.8442996714336235"/>
    <x v="8"/>
    <n v="0"/>
    <n v="0"/>
  </r>
  <r>
    <n v="925"/>
    <x v="0"/>
    <n v="44.078251358120006"/>
    <n v="3.6731876131766668"/>
    <n v="0.36511199084076962"/>
    <x v="8"/>
    <n v="0"/>
    <n v="0"/>
  </r>
  <r>
    <n v="852"/>
    <x v="0"/>
    <n v="8.9357448972288012"/>
    <n v="0.74464540810239999"/>
    <n v="7.3782396918701032E-2"/>
    <x v="8"/>
    <n v="7.8918918918918918E-2"/>
    <n v="5.876661058537859E-2"/>
  </r>
  <r>
    <n v="850"/>
    <x v="0"/>
    <n v="12.859647558799999"/>
    <n v="1.0716372965666667"/>
    <n v="0.1063387075191321"/>
    <x v="8"/>
    <n v="8.1081081081081086E-2"/>
    <n v="8.6889510532432448E-2"/>
  </r>
  <r>
    <n v="800"/>
    <x v="1"/>
    <n v="69.288340719359994"/>
    <n v="5.7740283932800001"/>
    <n v="0.57360769973173331"/>
    <x v="1"/>
    <s v=""/>
    <s v="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n v="1786"/>
    <x v="0"/>
    <n v="2439.2390145995087"/>
    <n v="203.26991788329235"/>
    <n v="20.197241548345307"/>
    <x v="0"/>
    <s v=""/>
    <s v=""/>
  </r>
  <r>
    <n v="1660"/>
    <x v="0"/>
    <n v="177.36713082717998"/>
    <n v="14.780594235598331"/>
    <n v="1.4688805792736654"/>
    <x v="1"/>
    <n v="0"/>
    <n v="0"/>
  </r>
  <r>
    <n v="1615"/>
    <x v="1"/>
    <n v="84.657285539365006"/>
    <n v="7.0547737949470841"/>
    <n v="0.70090499530591366"/>
    <x v="1"/>
    <n v="2.710843373493976E-2"/>
    <n v="0.19124386793531253"/>
  </r>
  <r>
    <n v="1545"/>
    <x v="1"/>
    <n v="1899.5459732512832"/>
    <n v="158.29549777094027"/>
    <n v="15.728539416360382"/>
    <x v="0"/>
    <s v=""/>
    <s v=""/>
  </r>
  <r>
    <n v="1512"/>
    <x v="1"/>
    <n v="867.2656195562688"/>
    <n v="72.272134963022381"/>
    <n v="7.1809805360381302"/>
    <x v="2"/>
    <n v="0"/>
    <n v="0"/>
  </r>
  <r>
    <n v="1510"/>
    <x v="1"/>
    <n v="147.69303552662399"/>
    <n v="12.307752960552001"/>
    <n v="1.2229495746739896"/>
    <x v="2"/>
    <n v="1.3227513227513227E-3"/>
    <n v="1.6280096508666669E-2"/>
  </r>
  <r>
    <n v="1450"/>
    <x v="2"/>
    <n v="23.081764682900001"/>
    <n v="1.9234803902416668"/>
    <n v="0.19108368033232517"/>
    <x v="2"/>
    <n v="4.1005291005291003E-2"/>
    <n v="7.8872873144830255E-2"/>
  </r>
  <r>
    <n v="1426"/>
    <x v="1"/>
    <n v="5.4768208815151986"/>
    <n v="0.45640174012626672"/>
    <n v="4.5402272589273873E-2"/>
    <x v="2"/>
    <n v="5.6878306878306875E-2"/>
    <n v="2.5959358234695064E-2"/>
  </r>
  <r>
    <n v="1419"/>
    <x v="1"/>
    <n v="373.59494118371038"/>
    <n v="31.132911765309196"/>
    <n v="3.0933916950009857"/>
    <x v="0"/>
    <s v=""/>
    <s v=""/>
  </r>
  <r>
    <n v="1398"/>
    <x v="0"/>
    <n v="812.89219610417274"/>
    <n v="67.741016342014404"/>
    <n v="6.7309005534709705"/>
    <x v="3"/>
    <n v="0"/>
    <n v="0"/>
  </r>
  <r>
    <n v="1397"/>
    <x v="3"/>
    <n v="22.086189481787194"/>
    <n v="1.8405157901489335"/>
    <n v="0.18280730820321947"/>
    <x v="3"/>
    <n v="7.1530758226037196E-4"/>
    <n v="1.3165348999634716E-3"/>
  </r>
  <r>
    <n v="1390"/>
    <x v="2"/>
    <n v="738.15448492170003"/>
    <n v="61.512873743475005"/>
    <n v="6.1121532076289675"/>
    <x v="0"/>
    <s v=""/>
    <s v=""/>
  </r>
  <r>
    <n v="1365"/>
    <x v="4"/>
    <n v="1418.2485634852078"/>
    <n v="118.18738029043401"/>
    <n v="11.743585286288129"/>
    <x v="4"/>
    <n v="0"/>
    <n v="0"/>
  </r>
  <r>
    <n v="1364"/>
    <x v="4"/>
    <n v="37.243837754323202"/>
    <n v="3.1036531461936003"/>
    <n v="0.30834080294843669"/>
    <x v="4"/>
    <n v="7.326007326007326E-4"/>
    <n v="2.2737385686400001E-3"/>
  </r>
  <r>
    <n v="1363"/>
    <x v="1"/>
    <n v="44.172958987001607"/>
    <n v="3.6810799155834673"/>
    <n v="0.3657581863443371"/>
    <x v="4"/>
    <n v="1.4652014652014652E-3"/>
    <n v="5.3935236858365819E-3"/>
  </r>
  <r>
    <n v="1320"/>
    <x v="4"/>
    <n v="5.8099799086560004"/>
    <n v="0.48416499238800004"/>
    <n v="4.7895819219946616E-2"/>
    <x v="4"/>
    <n v="3.2967032967032968E-2"/>
    <n v="1.5961483265538465E-2"/>
  </r>
  <r>
    <n v="1299"/>
    <x v="1"/>
    <n v="61.404232642334406"/>
    <n v="5.1170193868612008"/>
    <n v="0.50838257265973075"/>
    <x v="4"/>
    <n v="4.8351648351648353E-2"/>
    <n v="0.24741632200208005"/>
  </r>
  <r>
    <n v="1283"/>
    <x v="1"/>
    <n v="7.3333749462120021"/>
    <n v="0.61111457885100018"/>
    <n v="6.0590794270609982E-2"/>
    <x v="4"/>
    <n v="6.0073260073260075E-2"/>
    <n v="3.6711645029876935E-2"/>
  </r>
  <r>
    <n v="1281"/>
    <x v="1"/>
    <n v="363.19884166400095"/>
    <n v="30.266570138666747"/>
    <n v="3.0071144511993078"/>
    <x v="0"/>
    <s v=""/>
    <s v=""/>
  </r>
  <r>
    <n v="1272"/>
    <x v="0"/>
    <n v="1354.0422863590559"/>
    <n v="112.83685719658801"/>
    <n v="11.212063840696981"/>
    <x v="5"/>
    <n v="0"/>
    <n v="0"/>
  </r>
  <r>
    <n v="1270"/>
    <x v="2"/>
    <n v="311.42969737735802"/>
    <n v="25.952474781446497"/>
    <n v="2.5785803990183576"/>
    <x v="5"/>
    <n v="1.5723270440251573E-3"/>
    <n v="4.0805777958249211E-2"/>
  </r>
  <r>
    <n v="1258"/>
    <x v="4"/>
    <n v="584.94189491154771"/>
    <n v="48.745157909295642"/>
    <n v="4.8434752183550023"/>
    <x v="6"/>
    <n v="0"/>
    <n v="0"/>
  </r>
  <r>
    <n v="1255"/>
    <x v="1"/>
    <n v="198.12547726593999"/>
    <n v="16.510456438828335"/>
    <n v="1.6403167733172135"/>
    <x v="6"/>
    <n v="2.3847376788553257E-3"/>
    <n v="3.9373107564773448E-2"/>
  </r>
  <r>
    <n v="1230"/>
    <x v="0"/>
    <n v="689.44268238442794"/>
    <n v="57.453556865369002"/>
    <n v="5.7086021393808206"/>
    <x v="0"/>
    <s v=""/>
    <s v=""/>
  </r>
  <r>
    <n v="1157"/>
    <x v="0"/>
    <n v="246.10100285447044"/>
    <n v="20.508416904539203"/>
    <n v="2.0377054477707661"/>
    <x v="0"/>
    <s v=""/>
    <s v=""/>
  </r>
  <r>
    <n v="1132"/>
    <x v="4"/>
    <n v="140.5131327154632"/>
    <n v="11.709427726288599"/>
    <n v="1.1634208530823553"/>
    <x v="7"/>
    <n v="0"/>
    <n v="0"/>
  </r>
  <r>
    <n v="1110"/>
    <x v="0"/>
    <n v="43.640445857567997"/>
    <n v="3.6367038214640002"/>
    <n v="0.36127862865920063"/>
    <x v="7"/>
    <n v="1.9434628975265017E-2"/>
    <n v="7.0677989463081278E-2"/>
  </r>
  <r>
    <n v="1106"/>
    <x v="1"/>
    <n v="1289.312155329394"/>
    <n v="107.44267961078283"/>
    <n v="10.675354726867324"/>
    <x v="0"/>
    <s v=""/>
    <s v=""/>
  </r>
  <r>
    <n v="1074"/>
    <x v="1"/>
    <n v="1722.074588152901"/>
    <n v="143.50621567940843"/>
    <n v="14.259289251925654"/>
    <x v="0"/>
    <s v=""/>
    <s v=""/>
  </r>
  <r>
    <n v="1044"/>
    <x v="0"/>
    <n v="548.0947435426848"/>
    <n v="45.674561961890397"/>
    <n v="4.5384906824285611"/>
    <x v="8"/>
    <n v="0"/>
    <n v="0"/>
  </r>
  <r>
    <n v="1043"/>
    <x v="1"/>
    <n v="1228.8832715864307"/>
    <n v="102.40693929886923"/>
    <n v="10.175705945709547"/>
    <x v="8"/>
    <n v="9.5785440613026815E-4"/>
    <n v="9.8090938025736804E-2"/>
  </r>
  <r>
    <n v="1020"/>
    <x v="0"/>
    <n v="60.096383707248002"/>
    <n v="5.0080319756040002"/>
    <n v="0.49751284015189079"/>
    <x v="9"/>
    <n v="0"/>
    <n v="0"/>
  </r>
  <r>
    <n v="1020"/>
    <x v="4"/>
    <n v="458.91449589593998"/>
    <n v="38.242874657995003"/>
    <n v="3.7998268050255852"/>
    <x v="9"/>
    <n v="0"/>
    <n v="0"/>
  </r>
  <r>
    <n v="1018"/>
    <x v="1"/>
    <n v="736.50729094861242"/>
    <n v="61.375607579051035"/>
    <n v="6.0986462129858836"/>
    <x v="9"/>
    <n v="1.9607843137254902E-3"/>
    <n v="0.12034432858637457"/>
  </r>
  <r>
    <n v="1000"/>
    <x v="0"/>
    <n v="27.752512199999998"/>
    <n v="2.31270935"/>
    <n v="0.22968444926943699"/>
    <x v="9"/>
    <n v="1.9607843137254902E-2"/>
    <n v="4.5347242156862741E-2"/>
  </r>
  <r>
    <n v="1000"/>
    <x v="2"/>
    <n v="28.133115731000007"/>
    <n v="2.3444263109166665"/>
    <n v="0.2329270197244237"/>
    <x v="9"/>
    <n v="1.9607843137254902E-2"/>
    <n v="4.5969143351307189E-2"/>
  </r>
  <r>
    <n v="1000"/>
    <x v="4"/>
    <n v="58.551912999999999"/>
    <n v="4.8793260833333338"/>
    <n v="0.48476338594999935"/>
    <x v="9"/>
    <n v="1.9607843137254902E-2"/>
    <n v="9.5673060457516348E-2"/>
  </r>
  <r>
    <n v="988"/>
    <x v="0"/>
    <n v="270.50623402646477"/>
    <n v="22.542186168872067"/>
    <n v="2.2391665969340639"/>
    <x v="10"/>
    <n v="0"/>
    <n v="0"/>
  </r>
  <r>
    <n v="984"/>
    <x v="0"/>
    <n v="9.3300686711232004"/>
    <n v="0.77750572259360007"/>
    <n v="7.719409689489283E-2"/>
    <x v="10"/>
    <n v="4.048582995951417E-3"/>
    <n v="3.1477964477473687E-3"/>
  </r>
  <r>
    <n v="984"/>
    <x v="3"/>
    <n v="0.28042695609599999"/>
    <n v="2.3368913007999995E-2"/>
    <n v="2.3015090973432166E-3"/>
    <x v="10"/>
    <n v="4.048582995951417E-3"/>
    <n v="9.4610983838056654E-5"/>
  </r>
  <r>
    <n v="984"/>
    <x v="4"/>
    <n v="471.22588023547684"/>
    <n v="39.268823352956396"/>
    <n v="3.9013151116094282"/>
    <x v="10"/>
    <n v="4.048582995951417E-3"/>
    <n v="0.15898309049779918"/>
  </r>
  <r>
    <n v="973"/>
    <x v="4"/>
    <n v="24.119536796522993"/>
    <n v="2.0099613997102495"/>
    <n v="0.19969048618294957"/>
    <x v="10"/>
    <n v="1.5182186234817813E-2"/>
    <n v="3.0515608295196093E-2"/>
  </r>
  <r>
    <n v="950"/>
    <x v="2"/>
    <n v="14.592349322600002"/>
    <n v="1.2160291102166667"/>
    <n v="0.12080894883099985"/>
    <x v="10"/>
    <n v="3.8461538461538464E-2"/>
    <n v="4.6770350392948724E-2"/>
  </r>
  <r>
    <n v="945"/>
    <x v="0"/>
    <n v="1.4829121147050004"/>
    <n v="0.12357600955874999"/>
    <n v="1.229735812729418E-2"/>
    <x v="10"/>
    <n v="4.3522267206477734E-2"/>
    <n v="5.3783081083261641E-3"/>
  </r>
  <r>
    <n v="940"/>
    <x v="2"/>
    <n v="1.6879685580800001"/>
    <n v="0.14066404650666664"/>
    <n v="1.3953097947092236E-2"/>
    <x v="10"/>
    <n v="4.8582995951417005E-2"/>
    <n v="6.8338808019433187E-3"/>
  </r>
  <r>
    <n v="933"/>
    <x v="1"/>
    <n v="92.627375492463017"/>
    <n v="7.7189479577052511"/>
    <n v="0.76690349888467624"/>
    <x v="11"/>
    <n v="0"/>
    <n v="0"/>
  </r>
  <r>
    <n v="930"/>
    <x v="2"/>
    <n v="422.04677118407994"/>
    <n v="35.170564265340005"/>
    <n v="3.4948549516008853"/>
    <x v="11"/>
    <n v="3.2154340836012861E-3"/>
    <n v="0.11308863107826368"/>
  </r>
  <r>
    <n v="928"/>
    <x v="0"/>
    <n v="31.666561291903999"/>
    <n v="2.6388801076586668"/>
    <n v="0.26214945880503437"/>
    <x v="12"/>
    <n v="0"/>
    <n v="0"/>
  </r>
  <r>
    <n v="928"/>
    <x v="4"/>
    <n v="2669.0159952035324"/>
    <n v="222.41799960029442"/>
    <n v="22.100526251113504"/>
    <x v="12"/>
    <n v="0"/>
    <n v="0"/>
  </r>
  <r>
    <n v="925"/>
    <x v="1"/>
    <n v="227.74642058927503"/>
    <n v="18.978868382439586"/>
    <n v="1.8855304651898799"/>
    <x v="12"/>
    <n v="3.2327586206896551E-3"/>
    <n v="6.1354100374265905E-2"/>
  </r>
  <r>
    <n v="916"/>
    <x v="1"/>
    <n v="23.7892946619328"/>
    <n v="1.9824412218277327"/>
    <n v="0.19692764399031085"/>
    <x v="12"/>
    <n v="1.2931034482758621E-2"/>
    <n v="2.5635015799496542E-2"/>
  </r>
  <r>
    <n v="905"/>
    <x v="0"/>
    <n v="383.84514288089201"/>
    <n v="31.987095240074336"/>
    <n v="3.1782016495645635"/>
    <x v="13"/>
    <n v="0"/>
    <n v="0"/>
  </r>
  <r>
    <n v="892"/>
    <x v="0"/>
    <n v="5.1705851035104002"/>
    <n v="0.43088209195920002"/>
    <n v="4.2798635863005231E-2"/>
    <x v="13"/>
    <n v="1.4364640883977901E-2"/>
    <n v="6.1894665143310502E-3"/>
  </r>
  <r>
    <n v="888"/>
    <x v="1"/>
    <n v="4.9796935937280011"/>
    <n v="0.41497446614400002"/>
    <n v="4.1141193720835911E-2"/>
    <x v="13"/>
    <n v="1.8784530386740331E-2"/>
    <n v="7.7951004690033155E-3"/>
  </r>
  <r>
    <n v="873"/>
    <x v="4"/>
    <n v="19.591751699856001"/>
    <n v="1.632645974988"/>
    <n v="0.16220409879736147"/>
    <x v="13"/>
    <n v="3.535911602209945E-2"/>
    <n v="5.7728918452614367E-2"/>
  </r>
  <r>
    <n v="851"/>
    <x v="1"/>
    <n v="399.81847514564197"/>
    <n v="33.318206262136833"/>
    <n v="3.3107167632499617"/>
    <x v="14"/>
    <n v="0"/>
    <n v="0"/>
  </r>
  <r>
    <n v="808"/>
    <x v="1"/>
    <n v="4.9451202690624001"/>
    <n v="0.41209335575520001"/>
    <n v="4.0994530093268193E-2"/>
    <x v="14"/>
    <n v="5.0528789659224443E-2"/>
    <n v="2.082257849291845E-2"/>
  </r>
  <r>
    <n v="807"/>
    <x v="1"/>
    <n v="9.2796241244868014"/>
    <n v="0.77330201037390001"/>
    <n v="7.681788581911006E-2"/>
    <x v="14"/>
    <n v="5.170387779083431E-2"/>
    <n v="3.9982712639778609E-2"/>
  </r>
  <r>
    <n v="801"/>
    <x v="1"/>
    <n v="8.4054975624395993"/>
    <n v="0.70045813020329994"/>
    <n v="6.9567206151738531E-2"/>
    <x v="14"/>
    <n v="5.8754406580493537E-2"/>
    <n v="4.1155001774576969E-2"/>
  </r>
  <r>
    <n v="788"/>
    <x v="1"/>
    <n v="7.333368516196801"/>
    <n v="0.61111404301640004"/>
    <n v="6.0610655299714378E-2"/>
    <x v="14"/>
    <n v="7.4030552291421858E-2"/>
    <n v="4.5241110117547834E-2"/>
  </r>
  <r>
    <n v="0"/>
    <x v="1"/>
    <n v="17.982294400000001"/>
    <n v="1.4985245333333335"/>
    <n v="0.14864758810255824"/>
    <x v="0"/>
    <s v=""/>
    <s v=""/>
  </r>
  <r>
    <m/>
    <x v="5"/>
    <n v="24376.492684163852"/>
    <n v="2031.3743903469881"/>
    <n v="201.83986758234309"/>
    <x v="0"/>
    <m/>
    <n v="1.848427312079936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1565"/>
    <x v="0"/>
    <n v="50.845729929374798"/>
    <n v="4.2371441607812335"/>
    <n v="0.42100964908858723"/>
    <x v="0"/>
    <n v="0"/>
    <n v="0"/>
  </r>
  <r>
    <n v="1560"/>
    <x v="0"/>
    <n v="24.457282047744002"/>
    <n v="2.0381068373120006"/>
    <n v="0.20249409624643841"/>
    <x v="0"/>
    <n v="3.1948881789137379E-3"/>
    <n v="6.511523441891375E-3"/>
  </r>
  <r>
    <n v="1435"/>
    <x v="0"/>
    <n v="314.54546317199464"/>
    <n v="26.212121930999558"/>
    <n v="2.6045579251202793"/>
    <x v="1"/>
    <n v="0"/>
    <n v="0"/>
  </r>
  <r>
    <n v="1405"/>
    <x v="0"/>
    <n v="74.394870436599987"/>
    <n v="6.1995725363833314"/>
    <n v="0.61587497882705855"/>
    <x v="1"/>
    <n v="2.0905923344947737E-2"/>
    <n v="0.12960778821707314"/>
  </r>
  <r>
    <n v="1270"/>
    <x v="1"/>
    <n v="37.466688041327998"/>
    <n v="3.1222240034440003"/>
    <n v="0.31022933895729465"/>
    <x v="2"/>
    <n v="0"/>
    <n v="0"/>
  </r>
  <r>
    <n v="1204"/>
    <x v="2"/>
    <n v="3.3557469073497606"/>
    <n v="0.27964557561247999"/>
    <n v="2.7664084122174176E-2"/>
    <x v="2"/>
    <n v="5.1968503937007873E-2"/>
    <n v="1.4532762197183999E-2"/>
  </r>
  <r>
    <n v="1200"/>
    <x v="3"/>
    <n v="354.70439645558395"/>
    <n v="29.558699704631994"/>
    <n v="2.9370763662822039"/>
    <x v="3"/>
    <n v="0"/>
    <n v="0"/>
  </r>
  <r>
    <n v="1200"/>
    <x v="1"/>
    <n v="44.926424069100001"/>
    <n v="3.743868672425001"/>
    <n v="0.37210927804326766"/>
    <x v="3"/>
    <n v="0"/>
    <n v="0"/>
  </r>
  <r>
    <n v="1010"/>
    <x v="1"/>
    <n v="744.82057398658003"/>
    <n v="62.068381165548338"/>
    <n v="6.1673033297901707"/>
    <x v="4"/>
    <n v="0"/>
    <n v="0"/>
  </r>
  <r>
    <n v="1010"/>
    <x v="2"/>
    <n v="3.0157399491982004"/>
    <n v="0.25131166243318337"/>
    <n v="2.4971655952122182E-2"/>
    <x v="4"/>
    <n v="0"/>
    <n v="0"/>
  </r>
  <r>
    <n v="1010"/>
    <x v="4"/>
    <n v="22.677208123887805"/>
    <n v="1.889767343657317"/>
    <n v="0.18721966143936095"/>
    <x v="4"/>
    <n v="0"/>
    <n v="0"/>
  </r>
  <r>
    <n v="1000"/>
    <x v="3"/>
    <n v="1.58160282476"/>
    <n v="0.13180023539666666"/>
    <n v="1.30649292180416E-2"/>
    <x v="5"/>
    <n v="0"/>
    <n v="0"/>
  </r>
  <r>
    <n v="1000"/>
    <x v="1"/>
    <n v="99.282462567399989"/>
    <n v="8.2735385472833318"/>
    <n v="0.82186819201282757"/>
    <x v="5"/>
    <n v="0"/>
    <n v="0"/>
  </r>
  <r>
    <n v="1000"/>
    <x v="0"/>
    <n v="589.52352952108004"/>
    <n v="49.126960793423329"/>
    <n v="4.8815487538213596"/>
    <x v="5"/>
    <n v="0"/>
    <n v="0"/>
  </r>
  <r>
    <n v="996"/>
    <x v="2"/>
    <n v="11.095492468562879"/>
    <n v="0.92462437238023998"/>
    <n v="9.1720164210793612E-2"/>
    <x v="5"/>
    <n v="4.0000000000000001E-3"/>
    <n v="3.69849748952096E-3"/>
  </r>
  <r>
    <n v="950"/>
    <x v="1"/>
    <n v="2.6385042474000002"/>
    <n v="0.21987535394999999"/>
    <n v="2.1708960165794686E-2"/>
    <x v="5"/>
    <n v="0.05"/>
    <n v="1.09937676975E-2"/>
  </r>
  <r>
    <n v="935"/>
    <x v="1"/>
    <n v="333.29140783199796"/>
    <n v="27.774283985999837"/>
    <n v="2.7597794194411391"/>
    <x v="6"/>
    <s v=""/>
    <s v=""/>
  </r>
  <r>
    <n v="930"/>
    <x v="4"/>
    <n v="398.54422529420106"/>
    <n v="33.212018774516757"/>
    <n v="3.2999568881758994"/>
    <x v="7"/>
    <n v="0"/>
    <n v="0"/>
  </r>
  <r>
    <n v="929"/>
    <x v="3"/>
    <n v="25.739438648726885"/>
    <n v="2.1449532207272402"/>
    <n v="0.21303394072546356"/>
    <x v="7"/>
    <n v="1.0752688172043011E-3"/>
    <n v="2.3064013126099358E-3"/>
  </r>
  <r>
    <n v="912"/>
    <x v="2"/>
    <n v="25.8820469595072"/>
    <n v="2.1568372466255998"/>
    <n v="0.21427111039966076"/>
    <x v="7"/>
    <n v="1.935483870967742E-2"/>
    <n v="4.1745237031463225E-2"/>
  </r>
  <r>
    <n v="905"/>
    <x v="3"/>
    <n v="92.620017268247011"/>
    <n v="7.7183347723539164"/>
    <n v="0.76690126417714244"/>
    <x v="8"/>
    <n v="0"/>
    <n v="0"/>
  </r>
  <r>
    <n v="900"/>
    <x v="1"/>
    <n v="44.140599186074994"/>
    <n v="3.6783832655062496"/>
    <n v="0.36545940225811691"/>
    <x v="8"/>
    <n v="5.5248618784530384E-3"/>
    <n v="2.0322559477935081E-2"/>
  </r>
  <r>
    <n v="880"/>
    <x v="1"/>
    <n v="141.531320525056"/>
    <n v="11.794276710421332"/>
    <n v="1.1717237962352012"/>
    <x v="6"/>
    <s v=""/>
    <s v="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n v="1248"/>
    <x v="0"/>
    <n v="135.3426465507917"/>
    <n v="11.278553879232639"/>
    <n v="1.1206260239823107"/>
    <x v="0"/>
    <s v=""/>
    <s v=""/>
  </r>
  <r>
    <n v="965"/>
    <x v="1"/>
    <n v="429.6548544721021"/>
    <n v="35.804571206008504"/>
    <n v="3.5576362912966024"/>
    <x v="1"/>
    <n v="0"/>
    <n v="0"/>
  </r>
  <r>
    <n v="920"/>
    <x v="1"/>
    <n v="87.076250014180005"/>
    <n v="7.2563541678483352"/>
    <n v="0.72092780241171883"/>
    <x v="1"/>
    <n v="4.6632124352331605E-2"/>
    <n v="0.3383792098996633"/>
  </r>
  <r>
    <n v="844"/>
    <x v="2"/>
    <n v="9.6537513546017628"/>
    <n v="0.80447927955014664"/>
    <n v="7.9781429986859428E-2"/>
    <x v="0"/>
    <s v=""/>
    <s v="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n v="1342"/>
    <x v="0"/>
    <n v="571.02979538280977"/>
    <n v="47.585816281900804"/>
    <n v="4.7282815434972747"/>
    <x v="0"/>
    <n v="0"/>
    <n v="0"/>
  </r>
  <r>
    <n v="1324"/>
    <x v="1"/>
    <n v="18.956136437899922"/>
    <n v="1.5796780364916603"/>
    <n v="0.15697934004222697"/>
    <x v="0"/>
    <n v="1.3412816691505217E-2"/>
    <n v="2.1187931935059526E-2"/>
  </r>
  <r>
    <n v="1253"/>
    <x v="2"/>
    <n v="199.62573915420649"/>
    <n v="16.635478262850544"/>
    <n v="1.6530030017112791"/>
    <x v="1"/>
    <s v=""/>
    <s v=""/>
  </r>
  <r>
    <n v="1079"/>
    <x v="2"/>
    <n v="265.6638751220836"/>
    <n v="22.138656260173633"/>
    <n v="2.1998257103736956"/>
    <x v="1"/>
    <s v=""/>
    <s v=""/>
  </r>
  <r>
    <n v="960"/>
    <x v="2"/>
    <n v="102.113465444928"/>
    <n v="8.5094554537439997"/>
    <n v="0.84571858167971115"/>
    <x v="2"/>
    <n v="0"/>
    <n v="0"/>
  </r>
  <r>
    <n v="945"/>
    <x v="2"/>
    <n v="51.737344667933399"/>
    <n v="4.31144538899445"/>
    <n v="0.42826648666470474"/>
    <x v="2"/>
    <n v="1.5625E-2"/>
    <n v="6.7366334203038281E-2"/>
  </r>
  <r>
    <n v="642"/>
    <x v="3"/>
    <n v="64.343782133280726"/>
    <n v="5.3619818444400602"/>
    <n v="0.532788088294472"/>
    <x v="1"/>
    <s v=""/>
    <s v="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n v="1230"/>
    <x v="0"/>
    <n v="108.16951983022079"/>
    <n v="9.0141266525183994"/>
    <n v="0.89549559013199498"/>
    <x v="0"/>
    <m/>
    <m/>
  </r>
  <r>
    <m/>
    <x v="1"/>
    <n v="108.16951983022079"/>
    <n v="9.0141266525183994"/>
    <n v="0.89549559013199498"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  <r>
    <m/>
    <x v="1"/>
    <m/>
    <m/>
    <m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1768"/>
    <x v="0"/>
    <n v="73.698343160682242"/>
    <n v="6.1415285967235205"/>
    <n v="0.61020883575049367"/>
    <x v="0"/>
    <s v=""/>
    <s v=""/>
  </r>
  <r>
    <n v="1608"/>
    <x v="0"/>
    <n v="1104.7501210659145"/>
    <n v="92.062510088826201"/>
    <n v="9.147602446534691"/>
    <x v="1"/>
    <n v="0"/>
    <n v="0"/>
  </r>
  <r>
    <n v="1578"/>
    <x v="1"/>
    <n v="24.711148229160962"/>
    <n v="2.0592623524300797"/>
    <n v="0.20459281277433239"/>
    <x v="1"/>
    <n v="1.8656716417910446E-2"/>
    <n v="3.8419073739367156E-2"/>
  </r>
  <r>
    <n v="1405"/>
    <x v="2"/>
    <n v="305.27285686181756"/>
    <n v="25.4394047384848"/>
    <n v="2.527530400806703"/>
    <x v="0"/>
    <s v=""/>
    <s v=""/>
  </r>
  <r>
    <n v="1387"/>
    <x v="0"/>
    <n v="446.11717552312734"/>
    <n v="37.176431293593943"/>
    <n v="3.6938609130422111"/>
    <x v="2"/>
    <n v="0"/>
    <n v="0"/>
  </r>
  <r>
    <n v="1362"/>
    <x v="2"/>
    <n v="33.950705848355526"/>
    <n v="2.8292254873629599"/>
    <n v="0.28107062514053777"/>
    <x v="2"/>
    <n v="1.8024513338139869E-2"/>
    <n v="5.0995412533578942E-2"/>
  </r>
  <r>
    <n v="1339"/>
    <x v="2"/>
    <n v="1240.4493984972858"/>
    <n v="103.37078320810713"/>
    <n v="10.271347808131024"/>
    <x v="3"/>
    <n v="0"/>
    <n v="0"/>
  </r>
  <r>
    <n v="1330"/>
    <x v="3"/>
    <n v="29.252963672771994"/>
    <n v="2.4377469727309999"/>
    <n v="0.24224461913431883"/>
    <x v="3"/>
    <n v="6.7214339058999251E-3"/>
    <n v="1.6385155156519043E-2"/>
  </r>
  <r>
    <n v="1317"/>
    <x v="3"/>
    <n v="952.7331033344426"/>
    <n v="79.394425277870226"/>
    <n v="7.8890224701961262"/>
    <x v="4"/>
    <n v="0"/>
    <n v="0"/>
  </r>
  <r>
    <n v="1278"/>
    <x v="1"/>
    <n v="13.294354786554241"/>
    <n v="1.1078628988795201"/>
    <n v="0.10999562595642139"/>
    <x v="4"/>
    <n v="2.9612756264236904E-2"/>
    <n v="3.2806873998710163E-2"/>
  </r>
  <r>
    <n v="1230"/>
    <x v="0"/>
    <n v="190.46413006747559"/>
    <n v="15.872010838956298"/>
    <n v="1.57701854476593"/>
    <x v="0"/>
    <s v=""/>
    <s v=""/>
  </r>
  <r>
    <n v="1062"/>
    <x v="2"/>
    <n v="247.7665464949836"/>
    <n v="20.647212207915299"/>
    <n v="2.0510212964213506"/>
    <x v="0"/>
    <s v=""/>
    <s v=""/>
  </r>
  <r>
    <n v="1008"/>
    <x v="0"/>
    <n v="587.54214574788102"/>
    <n v="48.961845478990078"/>
    <n v="4.8651346546087595"/>
    <x v="0"/>
    <s v=""/>
    <s v=""/>
  </r>
  <r>
    <n v="977"/>
    <x v="0"/>
    <n v="422.9490873638436"/>
    <n v="35.245757280320298"/>
    <n v="3.5021169052754142"/>
    <x v="5"/>
    <n v="0"/>
    <n v="0"/>
  </r>
  <r>
    <n v="976"/>
    <x v="0"/>
    <n v="1016.08853775675"/>
    <n v="84.674044813062508"/>
    <n v="8.4135964637975462"/>
    <x v="5"/>
    <n v="1.0235414534288639E-3"/>
    <n v="8.6667394895662747E-2"/>
  </r>
  <r>
    <n v="976"/>
    <x v="2"/>
    <n v="86.339334179062718"/>
    <n v="7.1949445149218931"/>
    <n v="0.71460626188357923"/>
    <x v="5"/>
    <n v="1.0235414534288639E-3"/>
    <n v="7.3643239661431862E-3"/>
  </r>
  <r>
    <n v="935"/>
    <x v="2"/>
    <n v="243.67845539318822"/>
    <n v="20.306537949432354"/>
    <n v="2.0176599421072825"/>
    <x v="6"/>
    <n v="0"/>
    <n v="0"/>
  </r>
  <r>
    <n v="934"/>
    <x v="0"/>
    <n v="3.0409494009949598"/>
    <n v="0.2534124500829133"/>
    <n v="2.522821022587286E-2"/>
    <x v="6"/>
    <n v="1.0695187165775401E-3"/>
    <n v="2.710293583774474E-4"/>
  </r>
  <r>
    <n v="933"/>
    <x v="0"/>
    <n v="324.28892907926843"/>
    <n v="27.024077423272367"/>
    <n v="2.6852403031563483"/>
    <x v="6"/>
    <n v="2.1390374331550803E-3"/>
    <n v="5.780551320486068E-2"/>
  </r>
  <r>
    <n v="910"/>
    <x v="2"/>
    <n v="991.76518274719706"/>
    <n v="82.647098562266436"/>
    <n v="8.2118500703463067"/>
    <x v="7"/>
    <n v="0"/>
    <n v="0"/>
  </r>
  <r>
    <n v="908"/>
    <x v="0"/>
    <n v="566.11767292096476"/>
    <n v="47.176472743413726"/>
    <n v="4.6873577393806318"/>
    <x v="7"/>
    <n v="2.1978021978021978E-3"/>
    <n v="0.10368455548003017"/>
  </r>
  <r>
    <n v="900"/>
    <x v="2"/>
    <n v="1.97124471936"/>
    <n v="0.16427039328000001"/>
    <n v="1.6329505166412635E-2"/>
    <x v="7"/>
    <n v="1.098901098901099E-2"/>
    <n v="1.8051691569230771E-3"/>
  </r>
  <r>
    <n v="900"/>
    <x v="1"/>
    <n v="14.623789787208"/>
    <n v="1.2186491489339999"/>
    <n v="0.12101502800635136"/>
    <x v="7"/>
    <n v="1.098901098901099E-2"/>
    <n v="1.3391748889384615E-2"/>
  </r>
  <r>
    <n v="828"/>
    <x v="2"/>
    <n v="43.907221449645128"/>
    <n v="3.6589351208037608"/>
    <n v="0.36335596775779749"/>
    <x v="8"/>
    <n v="0"/>
    <n v="0"/>
  </r>
  <r>
    <n v="824"/>
    <x v="2"/>
    <n v="2.5347221501112003"/>
    <n v="0.21122684584259999"/>
    <n v="2.1080106993550903E-2"/>
    <x v="8"/>
    <n v="4.830917874396135E-3"/>
    <n v="1.0204195451333333E-3"/>
  </r>
  <r>
    <m/>
    <x v="4"/>
    <n v="8967.3081202380454"/>
    <n v="747.27567668650397"/>
    <n v="74.25008755735999"/>
    <x v="8"/>
    <n v="1"/>
    <n v="0.41061666992469054"/>
  </r>
  <r>
    <m/>
    <x v="4"/>
    <m/>
    <m/>
    <m/>
    <x v="0"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n v="1765"/>
    <x v="0"/>
    <n v="1215.8389968419319"/>
    <n v="101.31991640349432"/>
    <n v="10.067440126037397"/>
    <x v="0"/>
    <s v=""/>
    <s v=""/>
  </r>
  <r>
    <n v="1630"/>
    <x v="1"/>
    <n v="12.279976113510001"/>
    <n v="1.0233313427925002"/>
    <n v="0.10166838696402004"/>
    <x v="0"/>
    <s v=""/>
    <s v=""/>
  </r>
  <r>
    <n v="1594"/>
    <x v="2"/>
    <n v="178.3495591636181"/>
    <n v="14.862463263634842"/>
    <n v="1.4768191315988615"/>
    <x v="1"/>
    <n v="0"/>
    <n v="0"/>
  </r>
  <r>
    <n v="1559"/>
    <x v="2"/>
    <n v="148.6380705160546"/>
    <n v="12.386505876337882"/>
    <n v="1.2305111239162154"/>
    <x v="1"/>
    <n v="2.1957340025094103E-2"/>
    <n v="0.27197472124957706"/>
  </r>
  <r>
    <n v="1493"/>
    <x v="2"/>
    <n v="70.646182017550728"/>
    <n v="5.8871818347958946"/>
    <n v="0.58482026361884021"/>
    <x v="0"/>
    <s v=""/>
    <s v=""/>
  </r>
  <r>
    <n v="1466"/>
    <x v="2"/>
    <n v="918.62556709521482"/>
    <n v="76.552130591267897"/>
    <n v="7.6063311474427824"/>
    <x v="2"/>
    <n v="0"/>
    <n v="0"/>
  </r>
  <r>
    <n v="1440"/>
    <x v="1"/>
    <n v="19.450132595712002"/>
    <n v="1.6208443829760004"/>
    <n v="0.16106709068978012"/>
    <x v="2"/>
    <n v="1.7735334242837655E-2"/>
    <n v="2.8746216887705331E-2"/>
  </r>
  <r>
    <n v="1420"/>
    <x v="1"/>
    <n v="40.725221648383993"/>
    <n v="3.3937684706986659"/>
    <n v="0.33720425657695768"/>
    <x v="2"/>
    <n v="3.1377899045020467E-2"/>
    <n v="0.10648932445575625"/>
  </r>
  <r>
    <n v="1401"/>
    <x v="2"/>
    <n v="292.37979727556205"/>
    <n v="24.364983106296837"/>
    <n v="2.4209385880155381"/>
    <x v="3"/>
    <n v="0"/>
    <n v="0"/>
  </r>
  <r>
    <n v="1400"/>
    <x v="1"/>
    <n v="52.610116512464003"/>
    <n v="4.3841763760386669"/>
    <n v="0.43557890720307663"/>
    <x v="3"/>
    <n v="7.1377587437544611E-4"/>
    <n v="3.1293193262231741E-3"/>
  </r>
  <r>
    <n v="1395"/>
    <x v="3"/>
    <n v="114.2054459414568"/>
    <n v="9.5171204951214019"/>
    <n v="0.94522391809388606"/>
    <x v="3"/>
    <n v="4.2826552462526769E-3"/>
    <n v="4.0758546017650547E-2"/>
  </r>
  <r>
    <n v="1330"/>
    <x v="1"/>
    <n v="94.960026356342013"/>
    <n v="7.9133355296951668"/>
    <n v="0.78615933908903812"/>
    <x v="4"/>
    <n v="0"/>
    <n v="0"/>
  </r>
  <r>
    <n v="1326"/>
    <x v="2"/>
    <n v="359.04523075638679"/>
    <n v="29.920435896365561"/>
    <n v="2.972442541501005"/>
    <x v="4"/>
    <n v="3.0075187969924814E-3"/>
    <n v="8.9986273372528014E-2"/>
  </r>
  <r>
    <n v="1303"/>
    <x v="2"/>
    <n v="30.896044016102724"/>
    <n v="2.5746703346752269"/>
    <n v="0.25577661959539111"/>
    <x v="4"/>
    <n v="2.030075187969925E-2"/>
    <n v="5.2267743636264005E-2"/>
  </r>
  <r>
    <n v="1287"/>
    <x v="2"/>
    <n v="290.02727085964625"/>
    <n v="24.168939238303857"/>
    <n v="2.4012257493155653"/>
    <x v="0"/>
    <s v=""/>
    <s v=""/>
  </r>
  <r>
    <n v="1270"/>
    <x v="1"/>
    <n v="1372.4508842996001"/>
    <n v="114.37090702496666"/>
    <n v="11.364361376039758"/>
    <x v="5"/>
    <n v="0"/>
    <n v="0"/>
  </r>
  <r>
    <n v="1264"/>
    <x v="3"/>
    <n v="151.25977652972034"/>
    <n v="12.604981377476694"/>
    <n v="1.2522900637230778"/>
    <x v="5"/>
    <n v="4.7244094488188976E-3"/>
    <n v="5.9551093121937133E-2"/>
  </r>
  <r>
    <n v="1258"/>
    <x v="2"/>
    <n v="89.388455834018885"/>
    <n v="7.4490379861682401"/>
    <n v="0.74002436803059224"/>
    <x v="5"/>
    <n v="9.4488188976377951E-3"/>
    <n v="7.0384610892928245E-2"/>
  </r>
  <r>
    <n v="1230"/>
    <x v="1"/>
    <n v="341.86828902953999"/>
    <n v="28.489024085794998"/>
    <n v="2.8306960458852921"/>
    <x v="0"/>
    <s v=""/>
    <s v=""/>
  </r>
  <r>
    <n v="1178"/>
    <x v="2"/>
    <n v="122.5580692348376"/>
    <n v="10.213172436236468"/>
    <n v="1.0148057488911948"/>
    <x v="0"/>
    <s v=""/>
    <s v=""/>
  </r>
  <r>
    <n v="1143"/>
    <x v="1"/>
    <n v="2514.0971694160894"/>
    <n v="209.50809745134083"/>
    <n v="20.817819163982751"/>
    <x v="6"/>
    <n v="0"/>
    <n v="0"/>
  </r>
  <r>
    <n v="1138"/>
    <x v="0"/>
    <n v="17.607588568754803"/>
    <n v="1.4672990473962335"/>
    <n v="0.14577729069935633"/>
    <x v="6"/>
    <n v="4.3744531933508314E-3"/>
    <n v="6.4186310034830864E-3"/>
  </r>
  <r>
    <n v="1137"/>
    <x v="2"/>
    <n v="17.591389197014642"/>
    <n v="1.4659490997512201"/>
    <n v="0.14556798200420537"/>
    <x v="6"/>
    <n v="5.2493438320209973E-3"/>
    <n v="7.6952708648358008E-3"/>
  </r>
  <r>
    <n v="1115"/>
    <x v="2"/>
    <n v="368.47380807372235"/>
    <n v="30.706150672810196"/>
    <n v="3.0510341050055922"/>
    <x v="0"/>
    <s v=""/>
    <s v=""/>
  </r>
  <r>
    <n v="1110"/>
    <x v="3"/>
    <n v="294.04769516661838"/>
    <n v="24.5039745972182"/>
    <n v="2.43468646811561"/>
    <x v="7"/>
    <n v="0"/>
    <n v="0"/>
  </r>
  <r>
    <n v="1108"/>
    <x v="3"/>
    <n v="25.818303612075518"/>
    <n v="2.1515253010062931"/>
    <n v="0.21384045925665535"/>
    <x v="7"/>
    <n v="1.8018018018018018E-3"/>
    <n v="3.8766221639753031E-3"/>
  </r>
  <r>
    <n v="1106"/>
    <x v="2"/>
    <n v="631.05499179407218"/>
    <n v="52.587915982839348"/>
    <n v="5.2249113482587131"/>
    <x v="7"/>
    <n v="3.6036036036036037E-3"/>
    <n v="0.18950600354176342"/>
  </r>
  <r>
    <n v="1085"/>
    <x v="1"/>
    <n v="315.45874705911996"/>
    <n v="26.288228921593337"/>
    <n v="2.6121717451187885"/>
    <x v="0"/>
    <s v=""/>
    <s v=""/>
  </r>
  <r>
    <n v="1035"/>
    <x v="1"/>
    <n v="141.86733324661799"/>
    <n v="11.822277770551501"/>
    <n v="1.1747403314910496"/>
    <x v="8"/>
    <n v="0"/>
    <n v="0"/>
  </r>
  <r>
    <n v="1020"/>
    <x v="3"/>
    <n v="17.850469273929598"/>
    <n v="1.4875391061607999"/>
    <n v="0.14774316260479831"/>
    <x v="8"/>
    <n v="1.4492753623188406E-2"/>
    <n v="2.1558537770446376E-2"/>
  </r>
  <r>
    <n v="1020"/>
    <x v="2"/>
    <n v="23.987780483654404"/>
    <n v="1.9989817069712001"/>
    <n v="0.19838317938645"/>
    <x v="8"/>
    <n v="1.4492753623188406E-2"/>
    <n v="2.8970749376394204E-2"/>
  </r>
  <r>
    <n v="1015"/>
    <x v="1"/>
    <n v="2318.8073486323201"/>
    <n v="193.23394571935998"/>
    <n v="19.200505693568374"/>
    <x v="9"/>
    <n v="0"/>
    <n v="0"/>
  </r>
  <r>
    <n v="1013"/>
    <x v="2"/>
    <n v="39.118626715763838"/>
    <n v="3.2598855596469871"/>
    <n v="0.32380550704011629"/>
    <x v="9"/>
    <n v="1.9704433497536944E-3"/>
    <n v="6.4234198219645065E-3"/>
  </r>
  <r>
    <n v="1000"/>
    <x v="1"/>
    <n v="1070.9508721743998"/>
    <n v="89.245906014533347"/>
    <n v="8.8673347648663174"/>
    <x v="10"/>
    <n v="0"/>
    <n v="0"/>
  </r>
  <r>
    <n v="1000"/>
    <x v="2"/>
    <n v="65.791290880000005"/>
    <n v="5.4826075733333335"/>
    <n v="0.54473759744663164"/>
    <x v="10"/>
    <n v="0"/>
    <n v="0"/>
  </r>
  <r>
    <n v="996"/>
    <x v="0"/>
    <n v="91.100951775791998"/>
    <n v="7.5917459813160004"/>
    <n v="0.75414153601066758"/>
    <x v="10"/>
    <n v="4.0000000000000001E-3"/>
    <n v="3.0366983925264001E-2"/>
  </r>
  <r>
    <n v="990"/>
    <x v="0"/>
    <n v="9.4267538552880019"/>
    <n v="0.78556282127400001"/>
    <n v="7.8098065789253351E-2"/>
    <x v="10"/>
    <n v="0.01"/>
    <n v="7.8556282127400009E-3"/>
  </r>
  <r>
    <n v="975"/>
    <x v="3"/>
    <n v="95.141034680327991"/>
    <n v="7.9284195566939992"/>
    <n v="0.78777941014113584"/>
    <x v="10"/>
    <n v="2.5000000000000001E-2"/>
    <n v="0.19821048891734999"/>
  </r>
  <r>
    <n v="965"/>
    <x v="0"/>
    <n v="543.50274538180599"/>
    <n v="45.291895448483842"/>
    <n v="4.500039021060136"/>
    <x v="11"/>
    <n v="0"/>
    <n v="0"/>
  </r>
  <r>
    <n v="965"/>
    <x v="1"/>
    <n v="121.13246893495999"/>
    <n v="10.094372411246667"/>
    <n v="1.0029552203102381"/>
    <x v="11"/>
    <n v="0"/>
    <n v="0"/>
  </r>
  <r>
    <n v="950"/>
    <x v="1"/>
    <n v="491.17884516007996"/>
    <n v="40.931570430006666"/>
    <n v="4.0670119268414719"/>
    <x v="12"/>
    <n v="0"/>
    <n v="0"/>
  </r>
  <r>
    <n v="950"/>
    <x v="3"/>
    <n v="806.18861877685595"/>
    <n v="67.182384898071334"/>
    <n v="6.6752040606954619"/>
    <x v="12"/>
    <n v="0"/>
    <n v="0"/>
  </r>
  <r>
    <n v="950"/>
    <x v="2"/>
    <n v="315.64208781501202"/>
    <n v="26.303507317917667"/>
    <n v="2.6134656141050909"/>
    <x v="12"/>
    <n v="0"/>
    <n v="0"/>
  </r>
  <r>
    <n v="940"/>
    <x v="1"/>
    <n v="217.016267048"/>
    <n v="18.084688920666668"/>
    <n v="1.7969797489107135"/>
    <x v="13"/>
    <n v="0"/>
    <n v="0"/>
  </r>
  <r>
    <n v="940"/>
    <x v="3"/>
    <n v="49.2774431696064"/>
    <n v="4.1064535974672003"/>
    <n v="0.40795744089954544"/>
    <x v="13"/>
    <n v="0"/>
    <n v="0"/>
  </r>
  <r>
    <n v="935"/>
    <x v="1"/>
    <n v="765.49203052291205"/>
    <n v="63.791002543576006"/>
    <n v="6.3384284222220417"/>
    <x v="14"/>
    <n v="0"/>
    <n v="0"/>
  </r>
  <r>
    <n v="930"/>
    <x v="1"/>
    <n v="22.046738236152002"/>
    <n v="1.837228186346"/>
    <n v="0.18246293442819719"/>
    <x v="14"/>
    <n v="5.3475935828877002E-3"/>
    <n v="9.8247496596042781E-3"/>
  </r>
  <r>
    <n v="914"/>
    <x v="2"/>
    <n v="330.06431402790719"/>
    <n v="27.5053595023256"/>
    <n v="2.7330178954707813"/>
    <x v="15"/>
    <n v="0"/>
    <n v="0"/>
  </r>
  <r>
    <n v="910"/>
    <x v="0"/>
    <n v="1.0624959176831998"/>
    <n v="8.8541326473599982E-2"/>
    <n v="8.8505215067086803E-3"/>
    <x v="15"/>
    <n v="4.3763676148796497E-3"/>
    <n v="3.8748939375754917E-4"/>
  </r>
  <r>
    <n v="910"/>
    <x v="2"/>
    <n v="9.6074167058688005"/>
    <n v="0.80061805882239989"/>
    <n v="7.9528725636249548E-2"/>
    <x v="15"/>
    <n v="4.3763676148796497E-3"/>
    <n v="3.5037989445181614E-3"/>
  </r>
  <r>
    <n v="900"/>
    <x v="1"/>
    <n v="92.380930334279995"/>
    <n v="7.6984108611899993"/>
    <n v="0.7648739118227037"/>
    <x v="15"/>
    <n v="1.5317286652078774E-2"/>
    <n v="0.11791876592632383"/>
  </r>
  <r>
    <n v="896"/>
    <x v="3"/>
    <n v="60.165388963778561"/>
    <n v="5.0137824136482134"/>
    <n v="0.49816084458494481"/>
    <x v="15"/>
    <n v="1.9693654266958426E-2"/>
    <n v="9.8739697424144249E-2"/>
  </r>
  <r>
    <n v="896"/>
    <x v="2"/>
    <n v="8.441039223070721"/>
    <n v="0.70341993525589341"/>
    <n v="6.9894552891234168E-2"/>
    <x v="15"/>
    <n v="1.9693654266958426E-2"/>
    <n v="1.3852909009415845E-2"/>
  </r>
  <r>
    <n v="890"/>
    <x v="2"/>
    <n v="1.0416537083568"/>
    <n v="8.6804475696399985E-2"/>
    <n v="8.5058408600138403E-3"/>
    <x v="15"/>
    <n v="2.6258205689277898E-2"/>
    <n v="2.2793297775859952E-3"/>
  </r>
  <r>
    <n v="880"/>
    <x v="1"/>
    <n v="75.309019230367994"/>
    <n v="6.2757516025306668"/>
    <n v="0.62357519509751713"/>
    <x v="16"/>
    <n v="0"/>
    <n v="0"/>
  </r>
  <r>
    <n v="875"/>
    <x v="0"/>
    <n v="44.229515718080002"/>
    <n v="3.6857929765066668"/>
    <n v="0.36612643845579551"/>
    <x v="16"/>
    <n v="5.681818181818182E-3"/>
    <n v="2.0942005548333333E-2"/>
  </r>
  <r>
    <n v="872"/>
    <x v="2"/>
    <n v="1644.0356153204259"/>
    <n v="137.00296794336884"/>
    <n v="13.613148671953089"/>
    <x v="17"/>
    <n v="0"/>
    <n v="0"/>
  </r>
  <r>
    <n v="865"/>
    <x v="2"/>
    <n v="52.390626260173605"/>
    <n v="4.3658855216811334"/>
    <n v="0.43375899356958109"/>
    <x v="17"/>
    <n v="8.027522935779817E-3"/>
    <n v="3.5047246160284332E-2"/>
  </r>
  <r>
    <n v="785"/>
    <x v="3"/>
    <n v="252.32019183211679"/>
    <n v="21.026682652676399"/>
    <n v="2.089289104312706"/>
    <x v="0"/>
    <s v=""/>
    <s v=""/>
  </r>
  <r>
    <n v="0"/>
    <x v="0"/>
    <n v="602.35179704000018"/>
    <n v="50.195983086666679"/>
    <n v="4.9876016751483006"/>
    <x v="0"/>
    <s v=""/>
    <s v=""/>
  </r>
  <r>
    <n v="0"/>
    <x v="2"/>
    <n v="90.670409199999995"/>
    <n v="7.5558674333333347"/>
    <n v="0.75071714640001552"/>
    <x v="0"/>
    <m/>
    <m/>
  </r>
  <r>
    <m/>
    <x v="4"/>
    <n v="20569.942925770712"/>
    <n v="1714.1619104808922"/>
    <n v="170.32001651019729"/>
    <x v="0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n v="1750"/>
    <x v="0"/>
    <n v="352.14001536224009"/>
    <n v="29.345001280186661"/>
    <n v="2.9159100363110713"/>
    <x v="0"/>
    <s v=""/>
    <s v=""/>
  </r>
  <r>
    <n v="1378"/>
    <x v="1"/>
    <n v="24.0010575587328"/>
    <n v="2.0000881298944"/>
    <n v="0.19848676904076998"/>
    <x v="1"/>
    <n v="0"/>
    <n v="0"/>
  </r>
  <r>
    <n v="1367"/>
    <x v="2"/>
    <n v="4.3683343239782406"/>
    <n v="0.36402786033152007"/>
    <n v="3.6090296174680223E-2"/>
    <x v="1"/>
    <n v="7.9825834542815669E-3"/>
    <n v="2.9058827747799132E-3"/>
  </r>
  <r>
    <n v="1357"/>
    <x v="1"/>
    <n v="187.40345968812159"/>
    <n v="15.616954974010131"/>
    <n v="1.550405093242744"/>
    <x v="2"/>
    <n v="0"/>
    <n v="0"/>
  </r>
  <r>
    <n v="1357"/>
    <x v="2"/>
    <n v="455.66280820060672"/>
    <n v="37.971900683383893"/>
    <n v="3.7728729384113704"/>
    <x v="2"/>
    <n v="0"/>
    <n v="0"/>
  </r>
  <r>
    <n v="1305"/>
    <x v="1"/>
    <n v="56.430028074067195"/>
    <n v="4.7025023395055996"/>
    <n v="0.46711783333717716"/>
    <x v="3"/>
    <n v="0"/>
    <n v="0"/>
  </r>
  <r>
    <n v="1300"/>
    <x v="0"/>
    <n v="195.28851784332804"/>
    <n v="16.274043153610666"/>
    <n v="1.6170401100439493"/>
    <x v="3"/>
    <n v="3.8314176245210726E-3"/>
    <n v="6.2352655760960406E-2"/>
  </r>
  <r>
    <n v="1300"/>
    <x v="3"/>
    <n v="63.061858699840002"/>
    <n v="5.2551548916533335"/>
    <n v="0.52201083498823031"/>
    <x v="3"/>
    <n v="3.8314176245210726E-3"/>
    <n v="2.0134693071468708E-2"/>
  </r>
  <r>
    <n v="1278"/>
    <x v="0"/>
    <n v="22.816717199861763"/>
    <n v="1.9013930999884803"/>
    <n v="0.18884791036521192"/>
    <x v="4"/>
    <n v="0"/>
    <n v="0"/>
  </r>
  <r>
    <n v="1278"/>
    <x v="1"/>
    <n v="484.00857472810753"/>
    <n v="40.334047894008961"/>
    <n v="4.0073446652716473"/>
    <x v="4"/>
    <n v="0"/>
    <n v="0"/>
  </r>
  <r>
    <n v="1200"/>
    <x v="3"/>
    <n v="90.512558438400006"/>
    <n v="7.5427132031999991"/>
    <n v="0.74942788167215657"/>
    <x v="5"/>
    <n v="0"/>
    <n v="0"/>
  </r>
  <r>
    <n v="1194"/>
    <x v="1"/>
    <n v="127.06260432531457"/>
    <n v="10.588550360442881"/>
    <n v="1.0520179417874562"/>
    <x v="5"/>
    <n v="5.0000000000000001E-3"/>
    <n v="5.2942751802214402E-2"/>
  </r>
  <r>
    <n v="1182"/>
    <x v="3"/>
    <n v="1033.2744049022976"/>
    <n v="86.106200408524799"/>
    <n v="8.5558571723896275"/>
    <x v="6"/>
    <n v="0"/>
    <n v="0"/>
  </r>
  <r>
    <n v="1175"/>
    <x v="3"/>
    <n v="311.95809646848005"/>
    <n v="25.996508039039998"/>
    <n v="2.5830811259647199"/>
    <x v="6"/>
    <n v="5.9221658206429781E-3"/>
    <n v="0.15395563136487309"/>
  </r>
  <r>
    <n v="1010"/>
    <x v="0"/>
    <n v="369.21442233159695"/>
    <n v="30.767868527633066"/>
    <n v="3.0571983139854888"/>
    <x v="7"/>
    <n v="0"/>
    <n v="0"/>
  </r>
  <r>
    <n v="1010"/>
    <x v="1"/>
    <n v="16.254442659840002"/>
    <n v="1.35453688832"/>
    <n v="0.1345481828917727"/>
    <x v="7"/>
    <n v="0"/>
    <n v="0"/>
  </r>
  <r>
    <n v="1000"/>
    <x v="1"/>
    <n v="101.0749824"/>
    <n v="8.4229152000000003"/>
    <n v="0.83686838696691657"/>
    <x v="7"/>
    <n v="9.9009900990099011E-3"/>
    <n v="8.3395200000000003E-2"/>
  </r>
  <r>
    <n v="1000"/>
    <x v="2"/>
    <n v="283.98589433088"/>
    <n v="23.665491194240001"/>
    <n v="2.3514739842366628"/>
    <x v="7"/>
    <n v="9.9009900990099011E-3"/>
    <n v="0.23431179400237626"/>
  </r>
  <r>
    <n v="992"/>
    <x v="0"/>
    <n v="453.37504787490411"/>
    <n v="37.781253989575333"/>
    <n v="3.7540485080603663"/>
    <x v="0"/>
    <s v=""/>
    <s v=""/>
  </r>
  <r>
    <n v="978"/>
    <x v="1"/>
    <n v="2104.136425144965"/>
    <n v="175.34470209541377"/>
    <n v="17.423210200251688"/>
    <x v="8"/>
    <n v="0"/>
    <n v="0"/>
  </r>
  <r>
    <n v="975"/>
    <x v="2"/>
    <n v="86.433880321151989"/>
    <n v="7.2028233600959997"/>
    <n v="0.71573153801639267"/>
    <x v="8"/>
    <n v="3.0674846625766872E-3"/>
    <n v="2.2094550184343559E-2"/>
  </r>
  <r>
    <n v="964"/>
    <x v="1"/>
    <n v="918.20773226233871"/>
    <n v="76.517311021861573"/>
    <n v="7.6027915440854947"/>
    <x v="9"/>
    <n v="0"/>
    <n v="0"/>
  </r>
  <r>
    <n v="960"/>
    <x v="3"/>
    <n v="48.0576336371712"/>
    <n v="4.0048028030975997"/>
    <n v="0.39797462891402163"/>
    <x v="9"/>
    <n v="4.1493775933609959E-3"/>
    <n v="1.6617439017002487E-2"/>
  </r>
  <r>
    <n v="956"/>
    <x v="0"/>
    <n v="0.67078108511232004"/>
    <n v="5.5898423759359994E-2"/>
    <n v="5.413570265740757E-3"/>
    <x v="9"/>
    <n v="8.2987551867219917E-3"/>
    <n v="4.6388733410257255E-4"/>
  </r>
  <r>
    <n v="955"/>
    <x v="1"/>
    <n v="6602.9699367621415"/>
    <n v="550.24749473017857"/>
    <n v="54.675245643835197"/>
    <x v="10"/>
    <n v="0"/>
    <n v="0"/>
  </r>
  <r>
    <n v="927"/>
    <x v="1"/>
    <n v="3.3038796865536"/>
    <n v="0.27532330721280002"/>
    <n v="2.7356589954414898E-2"/>
    <x v="10"/>
    <n v="2.9319371727748691E-2"/>
    <n v="8.072306389485237E-3"/>
  </r>
  <r>
    <n v="917"/>
    <x v="1"/>
    <n v="573.92978585961077"/>
    <n v="47.827482154967569"/>
    <n v="4.7523783789248011"/>
    <x v="11"/>
    <n v="0"/>
    <n v="0"/>
  </r>
  <r>
    <n v="916"/>
    <x v="0"/>
    <n v="37.167181596160006"/>
    <n v="3.0972651330133334"/>
    <n v="0.30783553359208171"/>
    <x v="11"/>
    <n v="1.0905125408942203E-3"/>
    <n v="3.3776064700254457E-3"/>
  </r>
  <r>
    <n v="916"/>
    <x v="2"/>
    <n v="82.406580507095043"/>
    <n v="6.8672150422579188"/>
    <n v="0.68234421292528691"/>
    <x v="11"/>
    <n v="1.0905125408942203E-3"/>
    <n v="7.4887841245996935E-3"/>
  </r>
  <r>
    <n v="905"/>
    <x v="0"/>
    <n v="300.52275462294398"/>
    <n v="25.043562885245333"/>
    <n v="2.4883591442027262"/>
    <x v="12"/>
    <n v="0"/>
    <n v="0"/>
  </r>
  <r>
    <n v="902"/>
    <x v="0"/>
    <n v="706.30218583389694"/>
    <n v="58.858515486158076"/>
    <n v="5.8483388226759567"/>
    <x v="12"/>
    <n v="3.3149171270718232E-3"/>
    <n v="0.19511110105908755"/>
  </r>
  <r>
    <n v="902"/>
    <x v="1"/>
    <n v="20.094614513290246"/>
    <n v="1.6745512094408532"/>
    <n v="0.16638689421305475"/>
    <x v="12"/>
    <n v="3.3149171270718232E-3"/>
    <n v="5.5509984843343197E-3"/>
  </r>
  <r>
    <n v="890"/>
    <x v="1"/>
    <n v="613.11005984659198"/>
    <n v="51.092504987215996"/>
    <n v="5.0767225394230735"/>
    <x v="0"/>
    <s v=""/>
    <s v=""/>
  </r>
  <r>
    <n v="873"/>
    <x v="1"/>
    <n v="508.76282552110837"/>
    <n v="42.396902126759052"/>
    <n v="4.2127035116694254"/>
    <x v="13"/>
    <n v="0"/>
    <n v="0"/>
  </r>
  <r>
    <n v="860"/>
    <x v="2"/>
    <n v="13.614546738688"/>
    <n v="1.1345455615573334"/>
    <n v="0.11257783592149248"/>
    <x v="13"/>
    <n v="1.4891179839633447E-2"/>
    <n v="1.6894721993408173E-2"/>
  </r>
  <r>
    <n v="845"/>
    <x v="1"/>
    <n v="805.62900947343371"/>
    <n v="67.1357507894528"/>
    <n v="6.6707145357735804"/>
    <x v="14"/>
    <n v="0"/>
    <n v="0"/>
  </r>
  <r>
    <n v="830"/>
    <x v="3"/>
    <n v="41.904668319359999"/>
    <n v="3.4920556932800006"/>
    <n v="0.34695294459050835"/>
    <x v="14"/>
    <n v="1.7751479289940829E-2"/>
    <n v="6.1989154318579896E-2"/>
  </r>
  <r>
    <n v="818"/>
    <x v="2"/>
    <n v="13.639591749683198"/>
    <n v="1.1366326458069336"/>
    <n v="0.1130241426943452"/>
    <x v="14"/>
    <n v="3.1952662721893489E-2"/>
    <n v="3.631843957016237E-2"/>
  </r>
  <r>
    <n v="730"/>
    <x v="3"/>
    <n v="37.159341073791992"/>
    <n v="3.0966117561493336"/>
    <n v="0.30767423007393579"/>
    <x v="15"/>
    <n v="0"/>
    <n v="0"/>
  </r>
  <r>
    <n v="707"/>
    <x v="1"/>
    <n v="115.8954049193472"/>
    <n v="9.6579504099456006"/>
    <n v="0.95966884303935096"/>
    <x v="15"/>
    <n v="3.1506849315068496E-2"/>
    <n v="0.30429158825856006"/>
  </r>
  <r>
    <n v="704"/>
    <x v="2"/>
    <n v="3.55508023033856"/>
    <n v="0.29625668586154669"/>
    <n v="2.937139448403597E-2"/>
    <x v="15"/>
    <n v="3.5616438356164383E-2"/>
    <n v="1.0551607989589333E-2"/>
  </r>
  <r>
    <n v="0"/>
    <x v="1"/>
    <n v="558.70401663999996"/>
    <n v="46.558668053333349"/>
    <n v="4.6262634847710693"/>
    <x v="0"/>
    <s v=""/>
    <s v="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1620"/>
    <x v="0"/>
    <n v="363.612998033964"/>
    <n v="30.301083169497009"/>
    <n v="3.0108228730590563"/>
    <x v="0"/>
    <s v=""/>
    <s v=""/>
  </r>
  <r>
    <n v="1531"/>
    <x v="0"/>
    <n v="2241.7598200052948"/>
    <n v="186.81331833377456"/>
    <n v="18.562603568916899"/>
    <x v="1"/>
    <n v="0"/>
    <n v="0"/>
  </r>
  <r>
    <n v="1528"/>
    <x v="1"/>
    <n v="230.41702977909051"/>
    <n v="19.201419148257543"/>
    <n v="1.9079678916230325"/>
    <x v="1"/>
    <n v="1.9595035924232528E-3"/>
    <n v="3.7625249800635294E-2"/>
  </r>
  <r>
    <n v="1465"/>
    <x v="0"/>
    <n v="243.18343138037903"/>
    <n v="20.265285948364919"/>
    <n v="2.0136333582058938"/>
    <x v="2"/>
    <n v="0"/>
    <n v="0"/>
  </r>
  <r>
    <n v="1415"/>
    <x v="0"/>
    <n v="18.573094154944002"/>
    <n v="1.5477578462453332"/>
    <n v="0.1536076278746358"/>
    <x v="2"/>
    <n v="3.4129692832764506E-2"/>
    <n v="5.2824499871854377E-2"/>
  </r>
  <r>
    <n v="1394"/>
    <x v="2"/>
    <n v="167.42889862667249"/>
    <n v="13.952408218889373"/>
    <n v="1.3860525306592733"/>
    <x v="0"/>
    <s v=""/>
    <s v=""/>
  </r>
  <r>
    <n v="1276"/>
    <x v="0"/>
    <n v="59.637291146442251"/>
    <n v="4.9697742622035204"/>
    <n v="0.49381016723133753"/>
    <x v="3"/>
    <n v="0"/>
    <n v="0"/>
  </r>
  <r>
    <n v="1255"/>
    <x v="2"/>
    <n v="59.568721304385996"/>
    <n v="4.9640601086988339"/>
    <n v="0.4927745256180297"/>
    <x v="3"/>
    <n v="1.6457680250783698E-2"/>
    <n v="8.1696914014635982E-2"/>
  </r>
  <r>
    <n v="1222"/>
    <x v="0"/>
    <n v="11.19260985840816"/>
    <n v="0.93271748820068001"/>
    <n v="9.260418549659824E-2"/>
    <x v="3"/>
    <n v="4.2319749216300939E-2"/>
    <n v="3.9472370190310906E-2"/>
  </r>
  <r>
    <n v="1102"/>
    <x v="0"/>
    <n v="682.36647644519928"/>
    <n v="56.863873037099935"/>
    <n v="5.6501305620458977"/>
    <x v="0"/>
    <s v=""/>
    <s v=""/>
  </r>
  <r>
    <n v="1091"/>
    <x v="0"/>
    <n v="283.60450613252186"/>
    <n v="23.633708844376823"/>
    <n v="2.3484349761387535"/>
    <x v="0"/>
    <s v=""/>
    <s v=""/>
  </r>
  <r>
    <n v="1079"/>
    <x v="2"/>
    <n v="399.68923134862172"/>
    <n v="33.307435945718474"/>
    <n v="3.3095890237183223"/>
    <x v="4"/>
    <n v="0"/>
    <n v="0"/>
  </r>
  <r>
    <n v="1075"/>
    <x v="1"/>
    <n v="18.587271530057997"/>
    <n v="1.5489392941714997"/>
    <n v="0.15395121407294174"/>
    <x v="4"/>
    <n v="3.7071362372567192E-3"/>
    <n v="5.7421289867340122E-3"/>
  </r>
  <r>
    <n v="1010"/>
    <x v="3"/>
    <n v="56.875528444000004"/>
    <n v="4.7396273703333325"/>
    <n v="0.47103640689954202"/>
    <x v="5"/>
    <n v="0"/>
    <n v="0"/>
  </r>
  <r>
    <n v="980"/>
    <x v="3"/>
    <n v="6.4065899134719997"/>
    <n v="0.53388249278933342"/>
    <n v="5.2972131437038071E-2"/>
    <x v="5"/>
    <n v="2.9702970297029702E-2"/>
    <n v="1.5857895825425745E-2"/>
  </r>
  <r>
    <n v="960"/>
    <x v="2"/>
    <n v="137.90273700295683"/>
    <n v="11.4918947502464"/>
    <n v="1.1415156375581548"/>
    <x v="0"/>
    <s v=""/>
    <s v=""/>
  </r>
  <r>
    <n v="945"/>
    <x v="0"/>
    <n v="163.38324221198283"/>
    <n v="13.615270184331902"/>
    <n v="1.3525957572410454"/>
    <x v="6"/>
    <n v="0"/>
    <n v="0"/>
  </r>
  <r>
    <n v="935"/>
    <x v="0"/>
    <n v="77.099434515395586"/>
    <n v="6.4249528762829655"/>
    <n v="0.63834745193660725"/>
    <x v="6"/>
    <n v="1.0582010582010581E-2"/>
    <n v="6.7988919325745661E-2"/>
  </r>
  <r>
    <n v="933"/>
    <x v="4"/>
    <n v="2.9416758439924799"/>
    <n v="0.24513965366603996"/>
    <n v="2.4368415763204792E-2"/>
    <x v="6"/>
    <n v="1.2698412698412698E-2"/>
    <n v="3.1128844909973329E-3"/>
  </r>
  <r>
    <n v="912"/>
    <x v="4"/>
    <n v="96.641431387226902"/>
    <n v="8.0534526156022395"/>
    <n v="0.80010764047482497"/>
    <x v="7"/>
    <n v="0"/>
    <n v="0"/>
  </r>
  <r>
    <n v="895"/>
    <x v="3"/>
    <n v="16.311158202360001"/>
    <n v="1.3592631835300004"/>
    <n v="0.13505404634524043"/>
    <x v="7"/>
    <n v="1.8640350877192981E-2"/>
    <n v="2.5337142675449568E-2"/>
  </r>
  <r>
    <n v="860"/>
    <x v="3"/>
    <n v="5.0502052720448001"/>
    <n v="0.42085043933706651"/>
    <n v="4.1757025354819267E-2"/>
    <x v="7"/>
    <n v="5.701754385964912E-2"/>
    <n v="2.3995858383253792E-2"/>
  </r>
  <r>
    <n v="838"/>
    <x v="2"/>
    <n v="12.31999670680128"/>
    <n v="1.0266663922334403"/>
    <n v="0.101895146255723"/>
    <x v="8"/>
    <n v="0"/>
    <n v="0"/>
  </r>
  <r>
    <n v="742"/>
    <x v="0"/>
    <n v="9.4315665114193603"/>
    <n v="0.78596387595161332"/>
    <n v="7.8037989024070512E-2"/>
    <x v="8"/>
    <n v="0.11455847255369929"/>
    <n v="9.0038821111402004E-2"/>
  </r>
  <r>
    <n v="715"/>
    <x v="4"/>
    <n v="1.9671650286288"/>
    <n v="0.16393041905240005"/>
    <n v="1.6281734230018E-2"/>
    <x v="8"/>
    <n v="0.1467780429594272"/>
    <n v="2.4061386090030078E-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0">
  <r>
    <x v="0"/>
    <x v="0"/>
    <s v="BISCHOFSHOF BRAUEREI, REGENSBURG"/>
    <s v="Germany"/>
    <s v="CP"/>
    <s v=" 2x3"/>
    <n v="330"/>
    <s v="1557/R"/>
    <s v="011 Carrier Kote SFI"/>
    <s v="011"/>
    <s v="MCB"/>
    <x v="0"/>
    <s v="SFI"/>
    <m/>
    <x v="0"/>
    <x v="0"/>
    <x v="0"/>
    <x v="0"/>
    <n v="400"/>
    <x v="0"/>
    <n v="967"/>
    <x v="0"/>
    <n v="94"/>
    <n v="37.00787401574803"/>
    <n v="94"/>
    <n v="37.00787401574803"/>
    <s v="Y"/>
    <n v="140.5"/>
    <n v="10"/>
    <m/>
    <x v="0"/>
    <n v="0.73858615488000012"/>
    <n v="0.78177832768"/>
    <n v="0.71267085119999996"/>
    <n v="0.78177832768"/>
    <n v="0.74074576351999999"/>
    <n v="0.96102584480000008"/>
    <n v="0.90271641152000004"/>
    <n v="0.91999328063999997"/>
    <n v="0.84440697823999999"/>
    <n v="0.78285813199999998"/>
    <n v="0.76342165424000008"/>
    <n v="0.76234184992000009"/>
    <n v="2.2330353337600002"/>
    <n v="2.4835499360000002"/>
    <n v="2.6671166704"/>
    <n v="2.3086216361599998"/>
    <x v="0"/>
    <n v="0.80769363136000016"/>
    <n v="8.0206079204185196E-2"/>
  </r>
  <r>
    <x v="1"/>
    <x v="1"/>
    <s v="BIERES ARTZNER"/>
    <s v="France"/>
    <s v="CC"/>
    <s v=" 1x3"/>
    <n v="330"/>
    <s v="W179A2CA/R"/>
    <s v="01A Carrier Kote PEFC"/>
    <s v="01A"/>
    <s v="MCB"/>
    <x v="0"/>
    <s v="PEFC"/>
    <m/>
    <x v="1"/>
    <x v="0"/>
    <x v="1"/>
    <x v="1"/>
    <n v="380"/>
    <x v="1"/>
    <n v="1178"/>
    <x v="1"/>
    <n v="117.8"/>
    <n v="46.377952755905511"/>
    <n v="56"/>
    <n v="22.047244094488189"/>
    <s v="N"/>
    <n v="93.4"/>
    <n v="12"/>
    <m/>
    <x v="1"/>
    <n v="8.3749597877119997E-2"/>
    <n v="8.8877124277759997E-2"/>
    <n v="8.1185834676800003E-2"/>
    <n v="8.8877124277759997E-2"/>
    <n v="8.3749597877119997E-2"/>
    <n v="0.10938722988032"/>
    <n v="0.1025505280128"/>
    <n v="0.10425970347968001"/>
    <n v="9.5713826145280012E-2"/>
    <n v="8.8877124277759997E-2"/>
    <n v="8.6313361077440004E-2"/>
    <n v="8.6313361077440004E-2"/>
    <n v="0.25381255683168003"/>
    <n v="0.28201395203520002"/>
    <n v="0.30252405763776002"/>
    <n v="0.26150384643264002"/>
    <x v="1"/>
    <n v="9.1654534411440003E-2"/>
    <n v="9.1617153289169397E-3"/>
  </r>
  <r>
    <x v="1"/>
    <x v="2"/>
    <s v="BRASSERIE METEOR"/>
    <s v="France"/>
    <s v="DD"/>
    <s v="3x4"/>
    <n v="250"/>
    <s v="X059A32A/R"/>
    <s v="011 Carrier Kote SFI"/>
    <s v="011"/>
    <s v="MCB"/>
    <x v="0"/>
    <s v="SFI"/>
    <m/>
    <x v="2"/>
    <x v="1"/>
    <x v="2"/>
    <x v="0"/>
    <n v="400"/>
    <x v="0"/>
    <n v="1565"/>
    <x v="2"/>
    <n v="154.80000000000001"/>
    <n v="60.944881889763785"/>
    <n v="154.80000000000001"/>
    <n v="60.944881889763785"/>
    <s v="Y"/>
    <n v="74.8"/>
    <n v="4"/>
    <m/>
    <x v="1"/>
    <n v="9.6563635660799993E-2"/>
    <n v="0.10224384952319999"/>
    <n v="9.3723528729599992E-2"/>
    <n v="0.10224384952319999"/>
    <n v="9.7510337971200012E-2"/>
    <n v="0.12591140728320002"/>
    <n v="0.11833778880000001"/>
    <n v="0.12023119342080001"/>
    <n v="0.1107641703168"/>
    <n v="0.10319055183360001"/>
    <n v="0.10035044490240001"/>
    <n v="0.10035044490240001"/>
    <n v="0.29253101391359998"/>
    <n v="0.32566559477760004"/>
    <n v="0.3493331525376"/>
    <n v="0.30389144163840004"/>
    <x v="2"/>
    <n v="0.10595176690559999"/>
    <n v="1.0382055313464566E-2"/>
  </r>
  <r>
    <x v="1"/>
    <x v="3"/>
    <s v="CARLSBERG SUPPLY COMPANY AG"/>
    <s v="France"/>
    <s v="BW"/>
    <s v=" 2x3"/>
    <n v="330"/>
    <s v="X170A5CA_PEFC/R"/>
    <s v="01A Carrier Kote PEFC"/>
    <s v="01A"/>
    <s v="MCB"/>
    <x v="0"/>
    <s v="PEFC"/>
    <m/>
    <x v="3"/>
    <x v="0"/>
    <x v="3"/>
    <x v="0"/>
    <n v="380"/>
    <x v="1"/>
    <n v="1594"/>
    <x v="3"/>
    <n v="155.9"/>
    <n v="61.377952755905511"/>
    <n v="155.9"/>
    <n v="61.377952755905511"/>
    <s v="Y"/>
    <n v="112"/>
    <n v="8"/>
    <m/>
    <x v="1"/>
    <n v="0.69166978137599999"/>
    <n v="0.73235623910399994"/>
    <n v="0.66725790673920005"/>
    <n v="0.73235623910399994"/>
    <n v="0.69302599663359998"/>
    <n v="0.90052693104640003"/>
    <n v="0.84627832074240006"/>
    <n v="0.86119668857600007"/>
    <n v="0.79067349518079999"/>
    <n v="0.73371245436160004"/>
    <n v="0.71472544075520006"/>
    <n v="0.71472544075520006"/>
    <n v="2.0912839272191999"/>
    <n v="2.3259091667840002"/>
    <n v="2.4981485044992002"/>
    <n v="2.1631633358719999"/>
    <x v="3"/>
    <n v="0.75654207786453354"/>
    <n v="7.5259856886081125E-2"/>
  </r>
  <r>
    <x v="1"/>
    <x v="4"/>
    <s v="YOPLAIT FRANCE SAS BOULOGNE"/>
    <s v="France"/>
    <s v="MU"/>
    <s v="2x3"/>
    <n v="100"/>
    <s v="X212A1UA/R"/>
    <s v="011 Carrier Kote SFI"/>
    <s v="011"/>
    <s v="MCB"/>
    <x v="0"/>
    <s v="SFI"/>
    <m/>
    <x v="4"/>
    <x v="0"/>
    <x v="4"/>
    <x v="0"/>
    <n v="320"/>
    <x v="2"/>
    <n v="917"/>
    <x v="4"/>
    <n v="91.6"/>
    <n v="36.062992125984252"/>
    <n v="90.2"/>
    <n v="35.511811023622045"/>
    <s v="N"/>
    <n v="114.4"/>
    <n v="21"/>
    <m/>
    <x v="1"/>
    <n v="0.76492096192511994"/>
    <n v="0.80947281006592009"/>
    <n v="0.73750443999232007"/>
    <n v="0.80947281006592009"/>
    <n v="0.76697720107007994"/>
    <n v="0.99521974616064002"/>
    <n v="0.93558881095680002"/>
    <n v="0.95272413716479998"/>
    <n v="0.87458704965632006"/>
    <n v="0.81152904921088009"/>
    <n v="0.79096665776128006"/>
    <n v="0.79028124471296002"/>
    <n v="2.31189821198336"/>
    <n v="2.57166975729664"/>
    <n v="2.7628999977779198"/>
    <n v="2.3927769516851201"/>
    <x v="4"/>
    <n v="0.83660374322858655"/>
    <n v="8.3131953528420066E-2"/>
  </r>
  <r>
    <x v="2"/>
    <x v="5"/>
    <s v="AVELEDA SA"/>
    <s v="Portugal"/>
    <s v="CP"/>
    <s v=" 2x2"/>
    <n v="187"/>
    <s v="U013BUA/R"/>
    <s v="011 Carrier Kote SFI"/>
    <s v="011"/>
    <s v="MCB"/>
    <x v="0"/>
    <s v="SFI"/>
    <m/>
    <x v="5"/>
    <x v="0"/>
    <x v="5"/>
    <x v="0"/>
    <n v="320"/>
    <x v="2"/>
    <n v="964"/>
    <x v="5"/>
    <n v="95.6"/>
    <n v="37.637795275590548"/>
    <n v="95.6"/>
    <n v="37.637795275590548"/>
    <s v="Y"/>
    <n v="132.6"/>
    <n v="27"/>
    <m/>
    <x v="2"/>
    <n v="5.1407203061759998E-2"/>
    <n v="5.3894648371200005E-2"/>
    <n v="4.9748906188800006E-2"/>
    <n v="5.3894648371200005E-2"/>
    <n v="5.1407203061759998E-2"/>
    <n v="6.6331874918399994E-2"/>
    <n v="6.2186132736000009E-2"/>
    <n v="6.3844429608960002E-2"/>
    <n v="5.8040390553600003E-2"/>
    <n v="5.3894648371200005E-2"/>
    <n v="5.3065499934720005E-2"/>
    <n v="5.3065499934720005E-2"/>
    <n v="0.15505075762176002"/>
    <n v="0.17163372635135998"/>
    <n v="0.18407095289856001"/>
    <n v="0.16002564824064003"/>
    <x v="5"/>
    <n v="5.5898423759359994E-2"/>
    <n v="5.413570265740757E-3"/>
  </r>
  <r>
    <x v="2"/>
    <x v="6"/>
    <s v="RENDELSUR"/>
    <s v="Spain"/>
    <s v="CP"/>
    <s v=" 2x3"/>
    <n v="200"/>
    <s v="W117UA/R"/>
    <s v="011 Carrier Kote SFI"/>
    <s v="011"/>
    <s v="MCB"/>
    <x v="0"/>
    <s v="SFI"/>
    <m/>
    <x v="6"/>
    <x v="0"/>
    <x v="6"/>
    <x v="1"/>
    <n v="320"/>
    <x v="2"/>
    <n v="1010"/>
    <x v="6"/>
    <n v="101"/>
    <n v="39.763779527559052"/>
    <n v="101"/>
    <n v="39.763779527559052"/>
    <s v="Y"/>
    <n v="110"/>
    <n v="12"/>
    <m/>
    <x v="2"/>
    <n v="13.35279792"/>
    <n v="14.128895235840002"/>
    <n v="12.8768206336"/>
    <n v="14.132528650240001"/>
    <n v="13.38767869824"/>
    <n v="17.375714343680002"/>
    <n v="16.328564313600001"/>
    <n v="16.629411025920003"/>
    <n v="15.269787357440002"/>
    <n v="14.16522937984"/>
    <n v="13.809881451520001"/>
    <n v="13.79098769664"/>
    <n v="40.358513789440003"/>
    <n v="44.895921692160002"/>
    <n v="48.227762696960006"/>
    <n v="41.766098528000001"/>
    <x v="6"/>
    <n v="14.604024725546667"/>
    <n v="1.4510911416956946"/>
  </r>
  <r>
    <x v="2"/>
    <x v="7"/>
    <s v="S.A. DAMM"/>
    <s v="Spain"/>
    <s v="BW"/>
    <s v=" 2x3"/>
    <n v="330"/>
    <s v="X027ABA/R"/>
    <s v="011 Carrier Kote SFI"/>
    <s v="011"/>
    <s v="MCB"/>
    <x v="0"/>
    <s v="SFI"/>
    <m/>
    <x v="7"/>
    <x v="0"/>
    <x v="7"/>
    <x v="0"/>
    <n v="350"/>
    <x v="3"/>
    <n v="988"/>
    <x v="7"/>
    <n v="94.5"/>
    <n v="37.204724409448815"/>
    <n v="92.4"/>
    <n v="36.377952755905511"/>
    <s v="N"/>
    <n v="127.9"/>
    <n v="9"/>
    <m/>
    <x v="2"/>
    <n v="0.11327200409700001"/>
    <n v="0.11932470660600002"/>
    <n v="0.10894864516200001"/>
    <n v="0.11932470660600002"/>
    <n v="0.11327200409700001"/>
    <n v="0.14699420379000003"/>
    <n v="0.13834748592000001"/>
    <n v="0.14094150128100003"/>
    <n v="0.12883609626299999"/>
    <n v="0.12018937839300002"/>
    <n v="0.11673069124500002"/>
    <n v="0.11673069124500002"/>
    <n v="0.34154535586500001"/>
    <n v="0.37959091449300009"/>
    <n v="0.408125083464"/>
    <n v="0.35365076088300007"/>
    <x v="7"/>
    <n v="0.12357600955874999"/>
    <n v="1.229735812729418E-2"/>
  </r>
  <r>
    <x v="2"/>
    <x v="7"/>
    <s v="S.A. DAMM"/>
    <s v="Spain"/>
    <s v="FM"/>
    <s v=" 2x5"/>
    <n v="330"/>
    <s v="K059BBA/R"/>
    <s v="011 Carrier Kote SFI"/>
    <s v="011"/>
    <s v="MCB"/>
    <x v="0"/>
    <s v="SFI"/>
    <m/>
    <x v="7"/>
    <x v="0"/>
    <x v="8"/>
    <x v="1"/>
    <n v="350"/>
    <x v="3"/>
    <n v="988"/>
    <x v="8"/>
    <n v="98.8"/>
    <n v="38.897637795275585"/>
    <n v="94.8"/>
    <n v="37.322834645669289"/>
    <s v="N"/>
    <n v="104.2"/>
    <n v="4"/>
    <m/>
    <x v="2"/>
    <n v="2.9982973557263999"/>
    <n v="3.1728481966272004"/>
    <n v="2.8915046471584001"/>
    <n v="3.1735846980656"/>
    <n v="3.0063988715488001"/>
    <n v="3.9012481192048001"/>
    <n v="3.6663041603552"/>
    <n v="3.7340622926880003"/>
    <n v="3.428414195752"/>
    <n v="3.1809497124495998"/>
    <n v="3.1006710556640003"/>
    <n v="3.0969885484720003"/>
    <n v="9.0626501995119995"/>
    <n v="10.0812316888192"/>
    <n v="10.828780648795201"/>
    <n v="9.3786093165855995"/>
    <x v="8"/>
    <n v="3.2792726544759998"/>
    <n v="0.32568591447053918"/>
  </r>
  <r>
    <x v="2"/>
    <x v="8"/>
    <s v="DANONE  Europe"/>
    <s v="Spain"/>
    <s v="CP"/>
    <m/>
    <m/>
    <s v="U147DGA-Q/R"/>
    <s v="010 Custom Kote SFI"/>
    <s v="010"/>
    <s v="MCB"/>
    <x v="1"/>
    <s v="SFI"/>
    <m/>
    <x v="8"/>
    <x v="2"/>
    <x v="9"/>
    <x v="1"/>
    <n v="290"/>
    <x v="4"/>
    <n v="1230"/>
    <x v="9"/>
    <n v="123"/>
    <n v="48.425196850393704"/>
    <n v="123"/>
    <n v="48.425196850393704"/>
    <s v="Y"/>
    <n v="80.099999999999994"/>
    <n v="28"/>
    <m/>
    <x v="2"/>
    <n v="2.6881747148844002"/>
    <n v="2.8441040324760003"/>
    <n v="2.5923979055772"/>
    <n v="2.8446880374107999"/>
    <n v="2.6951827741020002"/>
    <n v="3.4976055545172002"/>
    <n v="3.2867797730544002"/>
    <n v="3.3475162862736005"/>
    <n v="3.0736179718524004"/>
    <n v="2.8516960966284"/>
    <n v="2.7798634896480001"/>
    <n v="2.7763594600391999"/>
    <n v="8.1246766529376018"/>
    <n v="9.0374763660300008"/>
    <n v="9.7079140311804011"/>
    <n v="8.4079190463155999"/>
    <x v="9"/>
    <n v="2.9398321747053"/>
    <n v="0.29198096018379943"/>
  </r>
  <r>
    <x v="2"/>
    <x v="8"/>
    <s v="DANONE  Europe"/>
    <s v="Spain"/>
    <s v="CP"/>
    <m/>
    <m/>
    <s v="V051AGA-QR/R"/>
    <s v="010 Custom Kote SFI"/>
    <s v="010"/>
    <s v="MCB"/>
    <x v="1"/>
    <s v="SFI"/>
    <m/>
    <x v="9"/>
    <x v="0"/>
    <x v="10"/>
    <x v="0"/>
    <n v="290"/>
    <x v="4"/>
    <n v="935"/>
    <x v="10"/>
    <n v="93.4"/>
    <n v="36.771653543307089"/>
    <n v="93.3"/>
    <n v="36.732283464566926"/>
    <s v="N"/>
    <n v="118.3"/>
    <n v="21"/>
    <m/>
    <x v="2"/>
    <n v="0.23185356191088"/>
    <n v="0.24495263320527996"/>
    <n v="0.22333916556951999"/>
    <n v="0.24495263320527996"/>
    <n v="0.23250851547559998"/>
    <n v="0.30127863977119995"/>
    <n v="0.28359489352375999"/>
    <n v="0.28883452204151999"/>
    <n v="0.26525619371160003"/>
    <n v="0.24560758676999997"/>
    <n v="0.23971300468751996"/>
    <n v="0.23905805112279999"/>
    <n v="0.70014536068568001"/>
    <n v="0.77873978845207992"/>
    <n v="0.83768560927688007"/>
    <n v="0.72437864258031992"/>
    <x v="10"/>
    <n v="0.2534124500829133"/>
    <n v="2.522821022587286E-2"/>
  </r>
  <r>
    <x v="2"/>
    <x v="9"/>
    <s v="LA ESPAÑOLA - PRINCIPAL"/>
    <s v="Spain"/>
    <s v="CP"/>
    <s v=" 1x2"/>
    <n v="200"/>
    <s v="2792BGA/R"/>
    <s v="010 Custom Kote SFI"/>
    <s v="010"/>
    <s v="MCB"/>
    <x v="1"/>
    <s v="SFI"/>
    <m/>
    <x v="10"/>
    <x v="3"/>
    <x v="11"/>
    <x v="0"/>
    <n v="290"/>
    <x v="4"/>
    <n v="910"/>
    <x v="11"/>
    <n v="90.8"/>
    <n v="35.748031496062993"/>
    <n v="88.8"/>
    <n v="34.960629921259844"/>
    <s v="N"/>
    <n v="127.6"/>
    <n v="28"/>
    <m/>
    <x v="2"/>
    <n v="0.20603294342399997"/>
    <n v="0.21839492002943997"/>
    <n v="0.19916517864319999"/>
    <n v="0.21839492002943997"/>
    <n v="0.20671971990207999"/>
    <n v="0.26852960292927996"/>
    <n v="0.25204696745535993"/>
    <n v="0.25685440280191996"/>
    <n v="0.23556433198143997"/>
    <n v="0.21908169650751999"/>
    <n v="0.21358748468287997"/>
    <n v="0.21290070820479998"/>
    <n v="0.62359304209664002"/>
    <n v="0.69364424286079995"/>
    <n v="0.74446570223871988"/>
    <n v="0.64556988939519999"/>
    <x v="11"/>
    <n v="0.22560607304927996"/>
    <n v="2.2378032431030342E-2"/>
  </r>
  <r>
    <x v="2"/>
    <x v="9"/>
    <s v="LA ESPAÑOLA - PRINCIPAL"/>
    <s v="Spain"/>
    <s v="CP"/>
    <s v=" 1x3"/>
    <n v="120"/>
    <s v="2782BGA/R"/>
    <s v="010 Custom Kote SFI"/>
    <s v="010"/>
    <s v="MCB"/>
    <x v="1"/>
    <s v="SFI"/>
    <m/>
    <x v="11"/>
    <x v="3"/>
    <x v="12"/>
    <x v="1"/>
    <n v="290"/>
    <x v="4"/>
    <n v="977"/>
    <x v="12"/>
    <n v="97.7"/>
    <n v="38.464566929133859"/>
    <n v="95"/>
    <n v="37.401574803149607"/>
    <s v="N"/>
    <n v="126"/>
    <n v="30"/>
    <m/>
    <x v="2"/>
    <n v="8.0836101215856004"/>
    <n v="8.5528068455591999"/>
    <n v="7.7953788525815995"/>
    <n v="8.5549959438047996"/>
    <n v="8.1047714046263994"/>
    <n v="10.518617070107998"/>
    <n v="9.8845082782992009"/>
    <n v="10.0669331320992"/>
    <n v="9.243832191753599"/>
    <n v="8.5746978280152"/>
    <n v="8.3601661999464003"/>
    <n v="8.3484910093031992"/>
    <n v="24.4317958197264"/>
    <n v="27.178384418539196"/>
    <n v="29.195273602152"/>
    <n v="25.283355037264801"/>
    <x v="12"/>
    <n v="8.8407340731402009"/>
    <n v="0.87837793678843068"/>
  </r>
  <r>
    <x v="2"/>
    <x v="9"/>
    <s v="LA ESPAÑOLA - PRINCIPAL"/>
    <s v="Spain"/>
    <s v="CP"/>
    <s v=" 1x3"/>
    <n v="350"/>
    <s v="Q018CGA/R"/>
    <s v="010 Custom Kote SFI"/>
    <s v="010"/>
    <s v="MCB"/>
    <x v="1"/>
    <s v="SFI"/>
    <m/>
    <x v="11"/>
    <x v="3"/>
    <x v="12"/>
    <x v="1"/>
    <n v="290"/>
    <x v="4"/>
    <n v="977"/>
    <x v="12"/>
    <n v="97.7"/>
    <n v="38.464566929133859"/>
    <n v="97.5"/>
    <n v="38.385826771653541"/>
    <s v="N"/>
    <n v="116.2"/>
    <n v="15"/>
    <m/>
    <x v="2"/>
    <n v="13.99927517284072"/>
    <n v="14.81286569747488"/>
    <n v="13.500622915806881"/>
    <n v="14.816903367572319"/>
    <n v="14.036287148733919"/>
    <n v="18.217294534633041"/>
    <n v="17.119721213145599"/>
    <n v="17.434659480745918"/>
    <n v="16.009361936349602"/>
    <n v="14.851223563400561"/>
    <n v="14.479084969419841"/>
    <n v="14.45889661893264"/>
    <n v="42.312763786122481"/>
    <n v="47.070485050939283"/>
    <n v="50.563742630241123"/>
    <n v="43.789205151753045"/>
    <x v="13"/>
    <n v="15.311349718254659"/>
    <n v="1.5213768989499206"/>
  </r>
  <r>
    <x v="2"/>
    <x v="9"/>
    <s v="LA ESPAÑOLA - PRINCIPAL"/>
    <s v="Spain"/>
    <s v="CP"/>
    <s v=" 2x3"/>
    <n v="120"/>
    <s v="S132EGA/R"/>
    <s v="010 Custom Kote SFI"/>
    <s v="010"/>
    <s v="MCB"/>
    <x v="1"/>
    <s v="SFI"/>
    <m/>
    <x v="11"/>
    <x v="3"/>
    <x v="12"/>
    <x v="1"/>
    <n v="290"/>
    <x v="4"/>
    <n v="977"/>
    <x v="12"/>
    <n v="97.7"/>
    <n v="38.464566929133859"/>
    <n v="97.4"/>
    <n v="38.346456692913385"/>
    <s v="N"/>
    <n v="110.4"/>
    <n v="18"/>
    <m/>
    <x v="2"/>
    <n v="10.143377832739201"/>
    <n v="10.73286376792896"/>
    <n v="9.7815025189459224"/>
    <n v="10.735421190641281"/>
    <n v="10.169591415540481"/>
    <n v="13.1994979739616"/>
    <n v="12.403500154752001"/>
    <n v="12.632389487504643"/>
    <n v="11.599190711727362"/>
    <n v="10.760356062086402"/>
    <n v="10.49054796593664"/>
    <n v="10.475842785340802"/>
    <n v="30.65774411961408"/>
    <n v="34.104510580143362"/>
    <n v="36.635080353984002"/>
    <n v="31.726746813363846"/>
    <x v="14"/>
    <n v="11.093673488925441"/>
    <n v="1.1023620695370631"/>
  </r>
  <r>
    <x v="2"/>
    <x v="10"/>
    <s v="LA ZARAGOZANA"/>
    <s v="Spain"/>
    <s v="CP"/>
    <s v=" 2x3"/>
    <n v="200"/>
    <s v="T037ABA/R"/>
    <s v="011 Carrier Kote SFI"/>
    <s v="011"/>
    <s v="MCB"/>
    <x v="0"/>
    <s v="SFI"/>
    <m/>
    <x v="7"/>
    <x v="0"/>
    <x v="8"/>
    <x v="1"/>
    <n v="350"/>
    <x v="3"/>
    <n v="988"/>
    <x v="8"/>
    <n v="98.8"/>
    <n v="38.897637795275585"/>
    <n v="98.8"/>
    <n v="38.897637795275585"/>
    <s v="Y"/>
    <n v="121.2"/>
    <n v="12"/>
    <m/>
    <x v="2"/>
    <n v="1.3261097146752001"/>
    <n v="1.4032091166912002"/>
    <n v="1.2789934134432002"/>
    <n v="1.4032091166912002"/>
    <n v="1.3295363547648"/>
    <n v="1.7253132851136002"/>
    <n v="1.6216574224032001"/>
    <n v="1.6516405231872002"/>
    <n v="1.5162882396480002"/>
    <n v="1.4066357567808001"/>
    <n v="1.3715126958624"/>
    <n v="1.3697993758176001"/>
    <n v="4.0083122448096002"/>
    <n v="4.4580587565696002"/>
    <n v="4.7895861852384005"/>
    <n v="4.1479478284608007"/>
    <x v="15"/>
    <n v="1.4503254179232001"/>
    <n v="0.14405510611623581"/>
  </r>
  <r>
    <x v="2"/>
    <x v="10"/>
    <s v="LA ZARAGOZANA"/>
    <s v="Spain"/>
    <s v="CP"/>
    <s v=" 2x3"/>
    <n v="250"/>
    <s v="X001ABA/R"/>
    <s v="011 Carrier Kote SFI"/>
    <s v="011"/>
    <s v="MCB"/>
    <x v="0"/>
    <s v="SFI"/>
    <m/>
    <x v="12"/>
    <x v="3"/>
    <x v="13"/>
    <x v="1"/>
    <n v="350"/>
    <x v="3"/>
    <n v="1786"/>
    <x v="13"/>
    <n v="178.6"/>
    <n v="70.314960629921259"/>
    <n v="86.9"/>
    <n v="34.212598425196852"/>
    <s v="N"/>
    <n v="126.8"/>
    <n v="6"/>
    <m/>
    <x v="2"/>
    <n v="19.209871677774402"/>
    <n v="20.326140682243199"/>
    <n v="18.524557034972798"/>
    <n v="20.3310010697808"/>
    <n v="19.260095682329602"/>
    <n v="24.996973105876801"/>
    <n v="23.490252969220798"/>
    <n v="23.922827460067204"/>
    <n v="21.9673315407728"/>
    <n v="20.377984815977598"/>
    <n v="19.867644124529601"/>
    <n v="19.8401019284832"/>
    <n v="58.060569394990395"/>
    <n v="64.588069857987207"/>
    <n v="69.380411970060806"/>
    <n v="60.085730868990403"/>
    <x v="16"/>
    <n v="21.00956517433573"/>
    <n v="2.0874188746547424"/>
  </r>
  <r>
    <x v="2"/>
    <x v="11"/>
    <s v="SCHREIBER FOODS PORTUGAL SA"/>
    <s v="Portugal"/>
    <s v="CC"/>
    <s v=" 2x2"/>
    <n v="180"/>
    <s v="M085NBA-Q/R"/>
    <s v="011 Carrier Kote SFI"/>
    <s v="011"/>
    <s v="MCB"/>
    <x v="0"/>
    <s v="SFI"/>
    <m/>
    <x v="13"/>
    <x v="0"/>
    <x v="14"/>
    <x v="1"/>
    <n v="350"/>
    <x v="3"/>
    <n v="1398"/>
    <x v="14"/>
    <n v="139.80000000000001"/>
    <n v="55.039370078740163"/>
    <n v="69.900000000000006"/>
    <n v="27.519685039370081"/>
    <s v="N"/>
    <n v="107.2"/>
    <n v="28"/>
    <m/>
    <x v="2"/>
    <n v="28.142563549497602"/>
    <n v="29.777574765657601"/>
    <n v="27.139041911251201"/>
    <n v="29.785079735174403"/>
    <n v="28.216541106163202"/>
    <n v="36.621034826476802"/>
    <n v="34.413501650035201"/>
    <n v="35.048207643456003"/>
    <n v="32.1823814265408"/>
    <n v="29.853696599328003"/>
    <n v="29.106416063155201"/>
    <n v="29.065674800063999"/>
    <n v="85.059180226406397"/>
    <n v="94.622655667814399"/>
    <n v="101.644090720032"/>
    <n v="88.0257874625472"/>
    <x v="17"/>
    <n v="30.779309506400008"/>
    <n v="3.0582349278073391"/>
  </r>
  <r>
    <x v="2"/>
    <x v="11"/>
    <s v="SCHREIBER FOODS PORTUGAL SA"/>
    <s v="Portugal"/>
    <s v="CC"/>
    <s v=" 2x4"/>
    <n v="180"/>
    <s v="M088KBA-Q/R"/>
    <s v="011 Carrier Kote SFI"/>
    <s v="011"/>
    <s v="MCB"/>
    <x v="0"/>
    <s v="SFI"/>
    <m/>
    <x v="14"/>
    <x v="0"/>
    <x v="15"/>
    <x v="1"/>
    <n v="350"/>
    <x v="3"/>
    <n v="1660"/>
    <x v="15"/>
    <n v="166"/>
    <n v="65.354330708661422"/>
    <n v="78.8"/>
    <n v="31.023622047244093"/>
    <s v="N"/>
    <n v="107.2"/>
    <n v="16"/>
    <m/>
    <x v="2"/>
    <n v="1.0706506993280001"/>
    <n v="1.1330310611200001"/>
    <n v="1.0324586410880001"/>
    <n v="1.1330310611200001"/>
    <n v="1.0731968365440001"/>
    <n v="1.3940101257600002"/>
    <n v="1.3099875976320001"/>
    <n v="1.334175901184"/>
    <n v="1.2246920008960001"/>
    <n v="1.1355771983360001"/>
    <n v="1.10756968896"/>
    <n v="1.1062966203520002"/>
    <n v="3.2361404015360002"/>
    <n v="3.6002380234240006"/>
    <n v="3.8688554997119997"/>
    <n v="3.349443507648"/>
    <x v="18"/>
    <n v="1.17122311936"/>
    <n v="0.11667235126921911"/>
  </r>
  <r>
    <x v="0"/>
    <x v="12"/>
    <s v="FRATELLI POLLI - FATTURAZIONE"/>
    <s v="Italy"/>
    <s v="CP"/>
    <s v="1x3"/>
    <n v="314"/>
    <s v="MPC130341/R"/>
    <s v="011 Carrier Kote SFI"/>
    <s v="011"/>
    <s v="MCB"/>
    <x v="0"/>
    <s v="SFI"/>
    <m/>
    <x v="15"/>
    <x v="0"/>
    <x v="16"/>
    <x v="1"/>
    <n v="320"/>
    <x v="2"/>
    <n v="1357"/>
    <x v="16"/>
    <n v="135.69999999999999"/>
    <n v="53.425196850393696"/>
    <n v="134.19999999999999"/>
    <n v="52.834645669291334"/>
    <s v="N"/>
    <n v="83.3"/>
    <n v="12"/>
    <m/>
    <x v="0"/>
    <n v="0.24103123106047999"/>
    <n v="0.2550790635456"/>
    <n v="0.23215891580671999"/>
    <n v="0.2550790635456"/>
    <n v="0.24177059066495998"/>
    <n v="0.31348847229951998"/>
    <n v="0.29426512258304"/>
    <n v="0.30017999941887996"/>
    <n v="0.27578113247103997"/>
    <n v="0.25581842315007997"/>
    <n v="0.24916418670975998"/>
    <n v="0.24916418670975998"/>
    <n v="0.72826921041280002"/>
    <n v="0.81033812651007997"/>
    <n v="0.87022625447295998"/>
    <n v="0.75414679656960004"/>
    <x v="19"/>
    <n v="0.26358169899712003"/>
    <n v="2.6133654759120894E-2"/>
  </r>
  <r>
    <x v="0"/>
    <x v="13"/>
    <s v="CAVIT CANTINA VITICOLTORI SOC.COOP"/>
    <s v="Italy"/>
    <s v="CP"/>
    <s v=" 2x2"/>
    <n v="200"/>
    <s v="MPC042164/R"/>
    <s v="011 Carrier Kote SFI"/>
    <s v="011"/>
    <s v="MCB"/>
    <x v="0"/>
    <s v="SFI"/>
    <m/>
    <x v="16"/>
    <x v="3"/>
    <x v="17"/>
    <x v="0"/>
    <n v="350"/>
    <x v="3"/>
    <n v="1365"/>
    <x v="17"/>
    <n v="132"/>
    <n v="51.968503937007874"/>
    <n v="132"/>
    <n v="51.968503937007874"/>
    <s v="Y"/>
    <n v="95.8"/>
    <n v="24"/>
    <m/>
    <x v="0"/>
    <n v="0.294921189024"/>
    <n v="0.31210984728000002"/>
    <n v="0.28406519433599997"/>
    <n v="0.31210984728000002"/>
    <n v="0.29582585524799998"/>
    <n v="0.383578478976"/>
    <n v="0.36005715715200004"/>
    <n v="0.36729448694400002"/>
    <n v="0.33744050155200006"/>
    <n v="0.313014513504"/>
    <n v="0.30487251748800004"/>
    <n v="0.30487251748800004"/>
    <n v="0.89109623063999999"/>
    <n v="0.99151418150400006"/>
    <n v="1.0647921456480001"/>
    <n v="0.92275954848000008"/>
    <x v="20"/>
    <n v="0.322513508856"/>
    <n v="3.1976638467936573E-2"/>
  </r>
  <r>
    <x v="3"/>
    <x v="14"/>
    <s v="S.C. Quadrant Amroq Beverages SRL"/>
    <s v="Romania"/>
    <s v="CP"/>
    <s v="2x2"/>
    <n v="250"/>
    <s v="PL1506029/R"/>
    <s v="011 Carrier Kote SFI"/>
    <s v="011"/>
    <s v="MCB"/>
    <x v="0"/>
    <s v="SFI"/>
    <m/>
    <x v="7"/>
    <x v="0"/>
    <x v="18"/>
    <x v="0"/>
    <n v="350"/>
    <x v="3"/>
    <n v="988"/>
    <x v="18"/>
    <n v="98.4"/>
    <n v="38.740157480314963"/>
    <n v="97.3"/>
    <n v="38.30708661417323"/>
    <s v="N"/>
    <n v="109"/>
    <n v="18"/>
    <m/>
    <x v="0"/>
    <n v="0.250142872224"/>
    <n v="0.26472175127999997"/>
    <n v="0.24093515913600003"/>
    <n v="0.26472175127999997"/>
    <n v="0.250910181648"/>
    <n v="0.32533919577600001"/>
    <n v="0.30538915075200002"/>
    <n v="0.31152762614399998"/>
    <n v="0.28620641515200002"/>
    <n v="0.26548906070399997"/>
    <n v="0.25858327588800001"/>
    <n v="0.25858327588800001"/>
    <n v="0.75579978264000003"/>
    <n v="0.84097112870399993"/>
    <n v="0.90312319204800007"/>
    <n v="0.78265561247999993"/>
    <x v="21"/>
    <n v="0.27354580965600001"/>
    <n v="2.7121578537333175E-2"/>
  </r>
  <r>
    <x v="3"/>
    <x v="14"/>
    <s v="S.C. Quadrant Amroq Beverages SRL"/>
    <s v="Romania"/>
    <s v="CP"/>
    <s v="2x3"/>
    <n v="250"/>
    <s v="P1504052B/R"/>
    <s v="011 Carrier Kote SFI"/>
    <s v="011"/>
    <s v="MCB"/>
    <x v="0"/>
    <s v="SFI"/>
    <m/>
    <x v="7"/>
    <x v="0"/>
    <x v="18"/>
    <x v="0"/>
    <n v="350"/>
    <x v="3"/>
    <n v="988"/>
    <x v="18"/>
    <n v="98.4"/>
    <n v="38.740157480314963"/>
    <n v="97.3"/>
    <n v="38.30708661417323"/>
    <s v="N"/>
    <n v="109"/>
    <n v="12"/>
    <m/>
    <x v="0"/>
    <n v="0.99903687004800013"/>
    <n v="1.057352386272"/>
    <n v="0.96374063654400011"/>
    <n v="1.057352386272"/>
    <n v="1.0021061077440001"/>
    <n v="1.2998221642560002"/>
    <n v="1.2215566030080001"/>
    <n v="1.244575885728"/>
    <n v="1.142523732336"/>
    <n v="1.0596543145440001"/>
    <n v="1.0335657941280001"/>
    <n v="1.03203117528"/>
    <n v="3.0201298928640004"/>
    <n v="3.3592806582720001"/>
    <n v="3.6086562210720001"/>
    <n v="3.1252512839520001"/>
    <x v="22"/>
    <n v="1.0927765046800002"/>
    <n v="0.10847340351235181"/>
  </r>
  <r>
    <x v="3"/>
    <x v="15"/>
    <s v="Kamenitza MolsonCoors"/>
    <s v="Bulgaria"/>
    <s v="CP"/>
    <s v="2x2"/>
    <n v="330"/>
    <s v="PL1609290_B/R"/>
    <s v="011 Carrier Kote SFI"/>
    <s v="011"/>
    <s v="MCB"/>
    <x v="0"/>
    <s v="SFI"/>
    <m/>
    <x v="17"/>
    <x v="0"/>
    <x v="19"/>
    <x v="1"/>
    <n v="415"/>
    <x v="5"/>
    <n v="1010"/>
    <x v="6"/>
    <n v="101"/>
    <n v="39.763779527559052"/>
    <n v="97.2"/>
    <n v="38.267716535433074"/>
    <s v="N"/>
    <n v="68.2"/>
    <n v="8"/>
    <m/>
    <x v="0"/>
    <n v="0.14315312103400002"/>
    <n v="0.15133329937880002"/>
    <n v="0.13789443495520001"/>
    <n v="0.15133329937880002"/>
    <n v="0.14315312103400002"/>
    <n v="0.18580690811760001"/>
    <n v="0.17470523750680003"/>
    <n v="0.17762672977280003"/>
    <n v="0.16360356689600003"/>
    <n v="0.15133329937880002"/>
    <n v="0.14782750865960001"/>
    <n v="0.14782750865960001"/>
    <n v="0.43238085536800008"/>
    <n v="0.48029332853040008"/>
    <n v="0.51593553417560001"/>
    <n v="0.4469883166980001"/>
    <x v="23"/>
    <n v="0.15629983623099999"/>
    <n v="1.5431956595874815E-2"/>
  </r>
  <r>
    <x v="3"/>
    <x v="15"/>
    <s v="Kamenitza MolsonCoors"/>
    <s v="Bulgaria"/>
    <s v="CP"/>
    <s v="2x2"/>
    <n v="330"/>
    <s v="P1708030B/R"/>
    <s v="011 Carrier Kote SFI"/>
    <s v="011"/>
    <s v="MCB"/>
    <x v="0"/>
    <s v="SFI"/>
    <m/>
    <x v="17"/>
    <x v="0"/>
    <x v="19"/>
    <x v="1"/>
    <n v="415"/>
    <x v="5"/>
    <n v="1010"/>
    <x v="6"/>
    <n v="101"/>
    <n v="39.763779527559052"/>
    <n v="98.2"/>
    <n v="38.661417322834644"/>
    <s v="N"/>
    <n v="133.69999999999999"/>
    <n v="16"/>
    <m/>
    <x v="0"/>
    <n v="0.14089217731259998"/>
    <n v="0.14891043130599996"/>
    <n v="0.13516485303159997"/>
    <n v="0.14891043130599996"/>
    <n v="0.14089217731259998"/>
    <n v="0.18212891213579996"/>
    <n v="0.17181972842999996"/>
    <n v="0.17411065814239995"/>
    <n v="0.16036507986799997"/>
    <n v="0.14891043130599996"/>
    <n v="0.14547403673739995"/>
    <n v="0.14547403673739995"/>
    <n v="0.42496746165019994"/>
    <n v="0.47193152075439992"/>
    <n v="0.50629546644039991"/>
    <n v="0.43985850478079985"/>
    <x v="24"/>
    <n v="0.15358774613548326"/>
    <n v="1.4994483267450568E-2"/>
  </r>
  <r>
    <x v="3"/>
    <x v="15"/>
    <s v="Kamenitza MolsonCoors"/>
    <s v="Bulgaria"/>
    <s v="CP"/>
    <s v="2x3"/>
    <n v="330"/>
    <s v="P1708031A/R"/>
    <s v="011 Carrier Kote SFI"/>
    <s v="011"/>
    <s v="MCB"/>
    <x v="0"/>
    <s v="SFI"/>
    <m/>
    <x v="17"/>
    <x v="0"/>
    <x v="19"/>
    <x v="1"/>
    <n v="415"/>
    <x v="5"/>
    <n v="1010"/>
    <x v="6"/>
    <n v="101"/>
    <n v="39.763779527559052"/>
    <n v="98.2"/>
    <n v="38.661417322834644"/>
    <s v="N"/>
    <n v="133.69999999999999"/>
    <n v="16"/>
    <m/>
    <x v="0"/>
    <n v="2.8636621404999993E-2"/>
    <n v="2.9782086261199991E-2"/>
    <n v="2.7491156548799994E-2"/>
    <n v="2.9782086261199991E-2"/>
    <n v="2.8636621404999993E-2"/>
    <n v="3.665487539839999E-2"/>
    <n v="3.4363945685999993E-2"/>
    <n v="3.5509410542199991E-2"/>
    <n v="3.2073015973599996E-2"/>
    <n v="2.9782086261199991E-2"/>
    <n v="2.9782086261199991E-2"/>
    <n v="2.9782086261199991E-2"/>
    <n v="8.5909864214999979E-2"/>
    <n v="9.5073583064599981E-2"/>
    <n v="0.10194637220179997"/>
    <n v="8.9346258783599974E-2"/>
    <x v="25"/>
    <n v="3.1023006522083327E-2"/>
    <n v="2.9491633632457185E-3"/>
  </r>
  <r>
    <x v="3"/>
    <x v="16"/>
    <s v="Valio Eesti AG/Tallinn/EE"/>
    <s v="Estonia"/>
    <s v="CP"/>
    <m/>
    <m/>
    <s v="PL1609295_A/R"/>
    <s v="011 Carrier Kote SFI"/>
    <s v="011"/>
    <s v="MCB"/>
    <x v="0"/>
    <s v="SFI"/>
    <m/>
    <x v="18"/>
    <x v="0"/>
    <x v="20"/>
    <x v="1"/>
    <n v="320"/>
    <x v="2"/>
    <n v="873"/>
    <x v="19"/>
    <n v="87.3"/>
    <n v="34.370078740157481"/>
    <n v="87.1"/>
    <n v="34.291338582677163"/>
    <s v="N"/>
    <n v="116.4"/>
    <n v="30"/>
    <m/>
    <x v="0"/>
    <n v="0.43269221592576007"/>
    <n v="0.45794921163264007"/>
    <n v="0.41740508694528006"/>
    <n v="0.45794921163264007"/>
    <n v="0.43402153148928002"/>
    <n v="0.56296514115072005"/>
    <n v="0.52906759428096006"/>
    <n v="0.53903746100736005"/>
    <n v="0.49517004741120002"/>
    <n v="0.45927852719616008"/>
    <n v="0.44797934490624003"/>
    <n v="0.44731468712448008"/>
    <n v="1.3080465145036801"/>
    <n v="1.4549358842726403"/>
    <n v="1.5632751026995202"/>
    <n v="1.35457255922688"/>
    <x v="26"/>
    <n v="0.47340250505856002"/>
    <n v="4.6952342823769214E-2"/>
  </r>
  <r>
    <x v="0"/>
    <x v="17"/>
    <s v="Münchener Hofbräu"/>
    <s v="Germany"/>
    <s v="BM"/>
    <s v=" 2x3"/>
    <n v="355"/>
    <s v="4687C/R"/>
    <s v="011 Carrier Kote SFI"/>
    <s v="011"/>
    <s v="MCB"/>
    <x v="0"/>
    <s v="SFI"/>
    <m/>
    <x v="5"/>
    <x v="0"/>
    <x v="21"/>
    <x v="1"/>
    <n v="320"/>
    <x v="2"/>
    <n v="964"/>
    <x v="20"/>
    <n v="96.4"/>
    <n v="37.952755905511815"/>
    <n v="96.4"/>
    <n v="37.952755905511815"/>
    <s v="Y"/>
    <n v="109"/>
    <n v="4"/>
    <m/>
    <x v="0"/>
    <n v="4.2027239313920006"/>
    <n v="4.4467087221760009"/>
    <n v="4.0528966514176004"/>
    <n v="4.448083284377601"/>
    <n v="4.2137204290048009"/>
    <n v="5.4686957190656003"/>
    <n v="5.1394880717824005"/>
    <n v="5.2336455825920005"/>
    <n v="4.8061567378944003"/>
    <n v="4.4583925008896008"/>
    <n v="4.3463656814592007"/>
    <n v="4.3408674326528001"/>
    <n v="12.702329304985604"/>
    <n v="14.130499432448001"/>
    <n v="15.179290392268801"/>
    <n v="13.145625615001602"/>
    <x v="27"/>
    <n v="4.5964787287253346"/>
    <n v="0.45666877428280844"/>
  </r>
  <r>
    <x v="3"/>
    <x v="18"/>
    <s v="Ursus Breweries/Bucharest/RO - C1"/>
    <s v="Romania"/>
    <s v="CP"/>
    <m/>
    <m/>
    <s v="PL1609306_A /R"/>
    <s v="011 Carrier Kote SFI"/>
    <s v="011"/>
    <s v="MCB"/>
    <x v="0"/>
    <s v="SFI"/>
    <m/>
    <x v="19"/>
    <x v="0"/>
    <x v="22"/>
    <x v="1"/>
    <n v="465"/>
    <x v="6"/>
    <n v="960"/>
    <x v="21"/>
    <n v="96"/>
    <n v="37.795275590551178"/>
    <n v="94.5"/>
    <n v="37.204724409448815"/>
    <s v="N"/>
    <n v="106.5"/>
    <n v="10"/>
    <m/>
    <x v="0"/>
    <n v="0.56944567814400004"/>
    <n v="0.60248518847999999"/>
    <n v="0.54903892176000002"/>
    <n v="0.60248518847999999"/>
    <n v="0.5713891787519999"/>
    <n v="0.741445481952"/>
    <n v="0.69674496796800001"/>
    <n v="0.70937772191999993"/>
    <n v="0.65107270368000003"/>
    <n v="0.60442868908800007"/>
    <n v="0.58888068422399997"/>
    <n v="0.58790893391999999"/>
    <n v="1.7209697883840001"/>
    <n v="1.915319849184"/>
    <n v="2.0571953935680001"/>
    <n v="1.7812183072320003"/>
    <x v="28"/>
    <n v="0.6228919448639999"/>
    <n v="6.2012317306033522E-2"/>
  </r>
  <r>
    <x v="3"/>
    <x v="18"/>
    <s v="Ursus Breweries/Bucharest/RO - C1"/>
    <s v="Romania"/>
    <s v="CP"/>
    <m/>
    <m/>
    <s v="PL1609306_A/R"/>
    <s v="011 Carrier Kote SFI"/>
    <s v="011"/>
    <s v="MCB"/>
    <x v="0"/>
    <s v="SFI"/>
    <m/>
    <x v="19"/>
    <x v="0"/>
    <x v="22"/>
    <x v="1"/>
    <n v="465"/>
    <x v="6"/>
    <n v="960"/>
    <x v="21"/>
    <n v="96"/>
    <n v="37.795275590551178"/>
    <n v="94.5"/>
    <n v="37.204724409448815"/>
    <s v="N"/>
    <n v="106.5"/>
    <n v="10"/>
    <m/>
    <x v="0"/>
    <n v="3.6051936278399999"/>
    <n v="3.8150916935040002"/>
    <n v="3.476922587712"/>
    <n v="3.8160634438079999"/>
    <n v="3.6149111308799999"/>
    <n v="4.6916104677120005"/>
    <n v="4.408831129248"/>
    <n v="4.4904581547840001"/>
    <n v="4.1231365398720001"/>
    <n v="3.8248091965440003"/>
    <n v="3.7286059164479997"/>
    <n v="3.7237471649279996"/>
    <n v="10.897207909056"/>
    <n v="12.122585042400001"/>
    <n v="13.022425823904001"/>
    <n v="11.277162277919999"/>
    <x v="29"/>
    <n v="3.9432817544399996"/>
    <n v="0.39185313218683882"/>
  </r>
  <r>
    <x v="4"/>
    <x v="19"/>
    <s v="MOLSON COORS BREWING"/>
    <s v="United Kingdom       "/>
    <s v="CP"/>
    <s v=" 2x2"/>
    <n v="330"/>
    <s v="B13B022A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68.5"/>
    <n v="8"/>
    <m/>
    <x v="3"/>
    <n v="0.13035303400000001"/>
    <n v="0.1378017788"/>
    <n v="0.12556455519999998"/>
    <n v="0.1378017788"/>
    <n v="0.13035303400000001"/>
    <n v="0.16919291759999999"/>
    <n v="0.15908390680000001"/>
    <n v="0.1617441728"/>
    <n v="0.148974896"/>
    <n v="0.1378017788"/>
    <n v="0.13460945959999998"/>
    <n v="0.13460945959999998"/>
    <n v="0.39371936799999996"/>
    <n v="0.43734773039999997"/>
    <n v="0.46980297560000006"/>
    <n v="0.40702069799999996"/>
    <x v="30"/>
    <n v="0.142324231"/>
    <n v="1.4052102729571804E-2"/>
  </r>
  <r>
    <x v="4"/>
    <x v="20"/>
    <s v="TENNENT CALEDONIAN BREWERIES"/>
    <s v="United Kingdom       "/>
    <s v="CP"/>
    <s v=" 2x5"/>
    <n v="250"/>
    <s v="B13B065A/R"/>
    <s v="011 Carrier Kote SFI"/>
    <s v="011"/>
    <s v="MCB"/>
    <x v="0"/>
    <s v="SFI"/>
    <m/>
    <x v="21"/>
    <x v="0"/>
    <x v="24"/>
    <x v="1"/>
    <n v="380"/>
    <x v="1"/>
    <n v="935"/>
    <x v="23"/>
    <n v="93.5"/>
    <n v="36.811023622047244"/>
    <n v="93.5"/>
    <n v="36.811023622047244"/>
    <s v="Y"/>
    <n v="102"/>
    <n v="6"/>
    <m/>
    <x v="3"/>
    <n v="1.20743531832"/>
    <n v="1.2778073154000003"/>
    <n v="1.1644713622080001"/>
    <n v="1.2778073154000003"/>
    <n v="1.210398349776"/>
    <n v="1.571147429544"/>
    <n v="1.476330422952"/>
    <n v="1.50373846392"/>
    <n v="1.3807726584960001"/>
    <n v="1.2807703468560001"/>
    <n v="1.2489177587040001"/>
    <n v="1.2466954851120002"/>
    <n v="3.6497139959280007"/>
    <n v="4.0593530947200005"/>
    <n v="4.3608415453680003"/>
    <n v="3.7763835906720002"/>
    <x v="31"/>
    <n v="1.320524352224"/>
    <n v="0.13120497726808986"/>
  </r>
  <r>
    <x v="4"/>
    <x v="20"/>
    <s v="TENNENT CALEDONIAN BREWERIES"/>
    <s v="United Kingdom       "/>
    <s v="CP"/>
    <s v=" 2x4"/>
    <n v="250"/>
    <s v="B13B066A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102"/>
    <n v="8"/>
    <m/>
    <x v="3"/>
    <n v="1.5876778175999999"/>
    <n v="1.679579328"/>
    <n v="1.5306355007999999"/>
    <n v="1.6803715823999998"/>
    <n v="1.5916390895999999"/>
    <n v="2.0654072208000001"/>
    <n v="1.94102328"/>
    <n v="1.9766747279999999"/>
    <n v="1.8150548304"/>
    <n v="1.6835405999999999"/>
    <n v="1.6415511168000001"/>
    <n v="1.6391743536000001"/>
    <n v="4.7978926463999994"/>
    <n v="5.3374178927999996"/>
    <n v="5.7327528383999997"/>
    <n v="4.9642660704000008"/>
    <x v="32"/>
    <n v="1.7360274539999996"/>
    <n v="0.17243110960493466"/>
  </r>
  <r>
    <x v="4"/>
    <x v="20"/>
    <s v="TENNENT CALEDONIAN BREWERIES"/>
    <s v="United Kingdom       "/>
    <s v="CP"/>
    <s v=" 2x2"/>
    <n v="300"/>
    <s v="B16C007A/R"/>
    <s v="011 Carrier Kote SFI"/>
    <s v="011"/>
    <s v="MCB"/>
    <x v="0"/>
    <s v="SFI"/>
    <m/>
    <x v="22"/>
    <x v="0"/>
    <x v="25"/>
    <x v="1"/>
    <n v="380"/>
    <x v="1"/>
    <n v="965"/>
    <x v="24"/>
    <n v="96.5"/>
    <n v="37.99212598425197"/>
    <n v="96.5"/>
    <n v="37.99212598425197"/>
    <s v="Y"/>
    <n v="67.5"/>
    <n v="8"/>
    <m/>
    <x v="3"/>
    <n v="0.14823924507000003"/>
    <n v="0.15684015690000003"/>
    <n v="0.14317988517000002"/>
    <n v="0.15684015690000003"/>
    <n v="0.14874518106000004"/>
    <n v="0.19326754818"/>
    <n v="0.18163102041000001"/>
    <n v="0.18466663635000002"/>
    <n v="0.16948855665000004"/>
    <n v="0.15734609289000001"/>
    <n v="0.15329860497000003"/>
    <n v="0.15329860497000003"/>
    <n v="0.44825928714000007"/>
    <n v="0.49885288614000012"/>
    <n v="0.5357862134100001"/>
    <n v="0.46394330283000007"/>
    <x v="33"/>
    <n v="0.16223680746000002"/>
    <n v="1.6174613020298663E-2"/>
  </r>
  <r>
    <x v="4"/>
    <x v="21"/>
    <s v="BLISTERS LTD"/>
    <s v="United Kingdom       "/>
    <s v="BL"/>
    <s v=" 2x2"/>
    <n v="275"/>
    <s v="B16SD045A/R"/>
    <s v="011 Carrier Kote SFI"/>
    <s v="011"/>
    <s v="MCB"/>
    <x v="0"/>
    <s v="SFI"/>
    <m/>
    <x v="23"/>
    <x v="0"/>
    <x v="26"/>
    <x v="0"/>
    <n v="380"/>
    <x v="1"/>
    <n v="1401"/>
    <x v="25"/>
    <n v="140"/>
    <n v="55.118110236220474"/>
    <n v="70"/>
    <n v="27.559055118110237"/>
    <s v="N"/>
    <n v="97"/>
    <n v="4"/>
    <m/>
    <x v="3"/>
    <n v="0.53794073760000005"/>
    <n v="0.56905691752000009"/>
    <n v="0.51842720104000006"/>
    <n v="0.56905691752000009"/>
    <n v="0.53899552336000012"/>
    <n v="0.6998503517600001"/>
    <n v="0.65765892136000015"/>
    <n v="0.66978895760000001"/>
    <n v="0.61494009808000005"/>
    <n v="0.57063909615999997"/>
    <n v="0.55587209552000005"/>
    <n v="0.55534470264000013"/>
    <n v="1.6254248561600004"/>
    <n v="1.8079027926400004"/>
    <n v="1.9423879770400001"/>
    <n v="1.6818558943200004"/>
    <x v="34"/>
    <n v="0.58813096001333343"/>
    <n v="5.8498841043006816E-2"/>
  </r>
  <r>
    <x v="4"/>
    <x v="22"/>
    <s v="BRITVIC - SOLIHULL"/>
    <s v="United Kingdom       "/>
    <s v="CP"/>
    <s v=" 2x2"/>
    <n v="200"/>
    <s v="B09SD056A/R"/>
    <s v="011 Carrier Kote SFI"/>
    <s v="011"/>
    <s v="MCB"/>
    <x v="0"/>
    <s v="SFI"/>
    <m/>
    <x v="24"/>
    <x v="0"/>
    <x v="27"/>
    <x v="1"/>
    <n v="320"/>
    <x v="2"/>
    <n v="730"/>
    <x v="26"/>
    <n v="73"/>
    <n v="28.740157480314959"/>
    <n v="73"/>
    <n v="28.740157480314959"/>
    <s v="Y"/>
    <n v="96"/>
    <n v="12"/>
    <m/>
    <x v="3"/>
    <n v="0.89521470259200009"/>
    <n v="0.94701155942400006"/>
    <n v="0.86312815411200006"/>
    <n v="0.947469938688"/>
    <n v="0.89750659891200013"/>
    <n v="1.164741709824"/>
    <n v="1.094609682432"/>
    <n v="1.1147783700480001"/>
    <n v="1.0235608965120002"/>
    <n v="0.94976183500800004"/>
    <n v="0.92592611328000007"/>
    <n v="0.92455097548800014"/>
    <n v="2.7053544161280003"/>
    <n v="3.0097182474239998"/>
    <n v="3.232948948992"/>
    <n v="2.8002389237760004"/>
    <x v="35"/>
    <n v="0.97902171136000005"/>
    <n v="9.7247696545538664E-2"/>
  </r>
  <r>
    <x v="4"/>
    <x v="22"/>
    <s v="BRITVIC - SOLIHULL"/>
    <s v="United Kingdom       "/>
    <s v="CP"/>
    <s v=" 2x4"/>
    <n v="200"/>
    <s v="B11SD059B/R"/>
    <s v="011 Carrier Kote SFI"/>
    <s v="011"/>
    <s v="MCB"/>
    <x v="0"/>
    <s v="SFI"/>
    <m/>
    <x v="25"/>
    <x v="3"/>
    <x v="28"/>
    <x v="1"/>
    <n v="320"/>
    <x v="2"/>
    <n v="1182"/>
    <x v="27"/>
    <n v="118.2"/>
    <n v="46.535433070866141"/>
    <n v="118.2"/>
    <n v="46.535433070866141"/>
    <s v="Y"/>
    <n v="85.5"/>
    <n v="10"/>
    <m/>
    <x v="3"/>
    <n v="46.463080954752002"/>
    <n v="49.163346791999999"/>
    <n v="44.8065653640192"/>
    <n v="49.1752451481984"/>
    <n v="46.5847085958912"/>
    <n v="60.462158041958396"/>
    <n v="56.817294926515203"/>
    <n v="57.863689252185601"/>
    <n v="53.132770623743994"/>
    <n v="49.288940551871995"/>
    <n v="48.054816606182399"/>
    <n v="47.987392587724798"/>
    <n v="140.43299311077121"/>
    <n v="156.222111786048"/>
    <n v="167.81375480244481"/>
    <n v="145.33114974577919"/>
    <x v="36"/>
    <n v="50.816667453753603"/>
    <n v="5.0492725798136968"/>
  </r>
  <r>
    <x v="4"/>
    <x v="22"/>
    <s v="BRITVIC - SOLIHULL"/>
    <s v="United Kingdom       "/>
    <s v="CP"/>
    <s v=" 2x2"/>
    <n v="200"/>
    <s v="B11SD061B/R"/>
    <s v="011 Carrier Kote SFI"/>
    <s v="011"/>
    <s v="MCB"/>
    <x v="0"/>
    <s v="SFI"/>
    <m/>
    <x v="25"/>
    <x v="3"/>
    <x v="28"/>
    <x v="1"/>
    <n v="320"/>
    <x v="2"/>
    <n v="1182"/>
    <x v="27"/>
    <n v="118.2"/>
    <n v="46.535433070866141"/>
    <n v="118.2"/>
    <n v="46.535433070866141"/>
    <s v="Y"/>
    <n v="85.5"/>
    <n v="20"/>
    <m/>
    <x v="3"/>
    <n v="32.266358950694396"/>
    <n v="34.141011071731199"/>
    <n v="31.1155234983936"/>
    <n v="34.149604328985596"/>
    <n v="32.350308463871997"/>
    <n v="41.987976984576001"/>
    <n v="39.456932213260799"/>
    <n v="40.183392961151995"/>
    <n v="36.898124610816005"/>
    <n v="34.228926703641598"/>
    <n v="33.371584037567999"/>
    <n v="33.324651632563203"/>
    <n v="97.522893520819196"/>
    <n v="108.48788977743359"/>
    <n v="116.53844978522881"/>
    <n v="100.92516237377281"/>
    <x v="37"/>
    <n v="35.289532954771197"/>
    <n v="3.5065845925759302"/>
  </r>
  <r>
    <x v="4"/>
    <x v="22"/>
    <s v="BRITVIC - SOLIHULL"/>
    <s v="United Kingdom       "/>
    <s v="CP"/>
    <s v=" 2x2"/>
    <n v="350"/>
    <s v="B11SD069A/R"/>
    <s v="011 Carrier Kote SFI"/>
    <s v="011"/>
    <s v="MCB"/>
    <x v="0"/>
    <s v="SFI"/>
    <m/>
    <x v="5"/>
    <x v="0"/>
    <x v="29"/>
    <x v="0"/>
    <n v="320"/>
    <x v="2"/>
    <n v="964"/>
    <x v="21"/>
    <n v="96"/>
    <n v="37.795275590551178"/>
    <n v="96"/>
    <n v="37.795275590551178"/>
    <s v="Y"/>
    <n v="107.5"/>
    <n v="16"/>
    <m/>
    <x v="3"/>
    <n v="2.9659964006399999"/>
    <n v="3.1381240934399997"/>
    <n v="2.8600197427199996"/>
    <n v="3.1387991039999998"/>
    <n v="2.9734215167999998"/>
    <n v="3.8590353715200001"/>
    <n v="3.62683173888"/>
    <n v="3.69365778432"/>
    <n v="3.3912530534400003"/>
    <n v="3.1462242201599997"/>
    <n v="3.0672479846399998"/>
    <n v="3.06319792128"/>
    <n v="8.9641402367999987"/>
    <n v="9.9712559923199997"/>
    <n v="10.711742576640001"/>
    <n v="9.2766701260799991"/>
    <x v="38"/>
    <n v="3.2436507443199996"/>
    <n v="0.32226612804717603"/>
  </r>
  <r>
    <x v="4"/>
    <x v="22"/>
    <s v="BRITVIC - SOLIHULL"/>
    <s v="United Kingdom       "/>
    <s v="BW"/>
    <s v=" 2x2"/>
    <n v="330"/>
    <s v="B16SD012A/R"/>
    <s v="011 Carrier Kote SFI"/>
    <s v="011"/>
    <s v="MCB"/>
    <x v="0"/>
    <s v="SFI"/>
    <m/>
    <x v="23"/>
    <x v="0"/>
    <x v="26"/>
    <x v="0"/>
    <n v="380"/>
    <x v="1"/>
    <n v="1401"/>
    <x v="25"/>
    <n v="140"/>
    <n v="55.118110236220474"/>
    <n v="70"/>
    <n v="27.559055118110237"/>
    <s v="N"/>
    <n v="77"/>
    <n v="3"/>
    <m/>
    <x v="3"/>
    <n v="1.7068445301600002"/>
    <n v="1.8060650731200001"/>
    <n v="1.6457213264800001"/>
    <n v="1.8064837252000001"/>
    <n v="1.7110310509600002"/>
    <n v="2.2209492844000001"/>
    <n v="2.0869806188000002"/>
    <n v="2.1254966101599999"/>
    <n v="1.95175599696"/>
    <n v="1.8106702459999999"/>
    <n v="1.7650371692800002"/>
    <n v="1.7629439088800001"/>
    <n v="5.1586309297600001"/>
    <n v="5.7384640605600001"/>
    <n v="6.1642332259200003"/>
    <n v="5.3386513241600007"/>
    <x v="39"/>
    <n v="1.8666649617"/>
    <n v="0.18546919664701531"/>
  </r>
  <r>
    <x v="4"/>
    <x v="22"/>
    <s v="BRITVIC - SOLIHULL"/>
    <s v="United Kingdom       "/>
    <s v="CP"/>
    <s v=" 2x2"/>
    <n v="275"/>
    <s v="B16SD066A/R"/>
    <s v="011 Carrier Kote SFI"/>
    <s v="011"/>
    <s v="MCB"/>
    <x v="0"/>
    <s v="SFI"/>
    <m/>
    <x v="26"/>
    <x v="0"/>
    <x v="30"/>
    <x v="1"/>
    <n v="415"/>
    <x v="5"/>
    <n v="1000"/>
    <x v="22"/>
    <n v="100"/>
    <n v="39.370078740157481"/>
    <n v="100"/>
    <n v="39.370078740157481"/>
    <s v="Y"/>
    <n v="58.5"/>
    <n v="8"/>
    <m/>
    <x v="3"/>
    <n v="0.36373812929999999"/>
    <n v="0.3845798775"/>
    <n v="0.35083609469999993"/>
    <n v="0.3845798775"/>
    <n v="0.36473059349999998"/>
    <n v="0.47290919129999998"/>
    <n v="0.44462396159999995"/>
    <n v="0.45256367520000002"/>
    <n v="0.41584249979999993"/>
    <n v="0.38557234169999999"/>
    <n v="0.37614393179999994"/>
    <n v="0.37564769969999995"/>
    <n v="1.0991541014999999"/>
    <n v="1.2222196623000001"/>
    <n v="1.3130301365999999"/>
    <n v="1.1373639731999998"/>
    <x v="40"/>
    <n v="0.39764732279999998"/>
    <n v="3.9400461327297708E-2"/>
  </r>
  <r>
    <x v="4"/>
    <x v="22"/>
    <s v="BRITVIC - SOLIHULL"/>
    <s v="United Kingdom       "/>
    <s v="CP"/>
    <s v=" 2x2"/>
    <n v="200"/>
    <s v="B17SD011A/R"/>
    <s v="011 Carrier Kote SFI"/>
    <s v="011"/>
    <s v="MCB"/>
    <x v="0"/>
    <s v="SFI"/>
    <m/>
    <x v="26"/>
    <x v="0"/>
    <x v="30"/>
    <x v="1"/>
    <n v="415"/>
    <x v="5"/>
    <n v="1000"/>
    <x v="22"/>
    <n v="100"/>
    <n v="39.370078740157481"/>
    <n v="100"/>
    <n v="39.370078740157481"/>
    <s v="Y"/>
    <n v="57"/>
    <n v="9"/>
    <m/>
    <x v="3"/>
    <n v="0.83937023519999998"/>
    <n v="0.88820456340000009"/>
    <n v="0.80939272680000007"/>
    <n v="0.88820456340000009"/>
    <n v="0.8417877762"/>
    <n v="1.0922450238000001"/>
    <n v="1.0264879086000001"/>
    <n v="1.0453447283999999"/>
    <n v="0.95976377700000004"/>
    <n v="0.89062210440000011"/>
    <n v="0.86789721900000005"/>
    <n v="0.86693020259999998"/>
    <n v="2.5369675254000001"/>
    <n v="2.8222373634000002"/>
    <n v="3.031596414"/>
    <n v="2.6254495260000001"/>
    <x v="41"/>
    <n v="0.91802090240000001"/>
    <n v="9.1214942551976888E-2"/>
  </r>
  <r>
    <x v="4"/>
    <x v="22"/>
    <s v="BRITVIC - SOLIHULL"/>
    <s v="United Kingdom       "/>
    <s v="CP"/>
    <s v=" 2x2"/>
    <n v="275"/>
    <s v="B17SD037A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5"/>
    <n v="37.401574803149607"/>
    <s v="Y"/>
    <n v="65"/>
    <n v="8"/>
    <m/>
    <x v="3"/>
    <n v="25.752963272399999"/>
    <n v="27.249392024399999"/>
    <n v="24.834482163400001"/>
    <n v="27.256106768799999"/>
    <n v="25.820110716399999"/>
    <n v="33.512330051199996"/>
    <n v="31.492151236000002"/>
    <n v="32.072017377399995"/>
    <n v="29.449430064600001"/>
    <n v="27.319417215999998"/>
    <n v="26.634992911800001"/>
    <n v="26.598061817600001"/>
    <n v="77.836837460200002"/>
    <n v="86.5885475364"/>
    <n v="93.013598677999994"/>
    <n v="80.552471945400001"/>
    <x v="42"/>
    <n v="28.165954635000002"/>
    <n v="2.7987470658744802"/>
  </r>
  <r>
    <x v="4"/>
    <x v="22"/>
    <s v="BRITVIC - SOLIHULL"/>
    <s v="United Kingdom       "/>
    <s v="CP"/>
    <s v=" 2x3"/>
    <n v="275"/>
    <s v="B17SD039A/R"/>
    <s v="011 Carrier Kote SFI"/>
    <s v="011"/>
    <s v="MCB"/>
    <x v="0"/>
    <s v="SFI"/>
    <m/>
    <x v="28"/>
    <x v="0"/>
    <x v="32"/>
    <x v="1"/>
    <n v="380"/>
    <x v="1"/>
    <n v="880"/>
    <x v="29"/>
    <n v="88"/>
    <n v="34.645669291338585"/>
    <n v="88"/>
    <n v="34.645669291338585"/>
    <s v="Y"/>
    <n v="64.5"/>
    <n v="5"/>
    <m/>
    <x v="3"/>
    <n v="2.0658993505919998"/>
    <n v="2.1862558428479999"/>
    <n v="1.9922746831679998"/>
    <n v="2.18669670912"/>
    <n v="2.0716306121280001"/>
    <n v="2.6884025266559997"/>
    <n v="2.5266046048319999"/>
    <n v="2.5728955633920001"/>
    <n v="2.3626023516479999"/>
    <n v="2.1915462381119997"/>
    <n v="2.1368788203839997"/>
    <n v="2.1337927564799997"/>
    <n v="6.2444298766079998"/>
    <n v="6.9467298479039998"/>
    <n v="7.4621025198719995"/>
    <n v="6.4622178149759986"/>
    <x v="43"/>
    <n v="2.2596233382799999"/>
    <n v="0.22451066614882778"/>
  </r>
  <r>
    <x v="4"/>
    <x v="3"/>
    <s v="CARLSBERG SUPPLY COMPANY AG"/>
    <s v="United Kingdom"/>
    <s v="CP"/>
    <s v=" 2x2"/>
    <n v="275"/>
    <s v="B12B058A-PEFC/R"/>
    <s v="01A Carrier Kote PEFC"/>
    <s v="01A"/>
    <s v="MCB"/>
    <x v="0"/>
    <s v="PEFC"/>
    <m/>
    <x v="27"/>
    <x v="3"/>
    <x v="31"/>
    <x v="1"/>
    <n v="380"/>
    <x v="1"/>
    <n v="950"/>
    <x v="28"/>
    <n v="95"/>
    <n v="37.401574803149607"/>
    <n v="95"/>
    <n v="37.401574803149607"/>
    <s v="Y"/>
    <n v="66"/>
    <n v="8"/>
    <m/>
    <x v="3"/>
    <n v="0.43002403752000001"/>
    <n v="0.45486121296000004"/>
    <n v="0.41443992744000008"/>
    <n v="0.45486121296000004"/>
    <n v="0.43099804440000006"/>
    <n v="0.55907994912000003"/>
    <n v="0.5254767117600001"/>
    <n v="0.53521678055999999"/>
    <n v="0.49138647096000004"/>
    <n v="0.45583521984000003"/>
    <n v="0.44463414072000007"/>
    <n v="0.44366013384000003"/>
    <n v="1.2993251779200001"/>
    <n v="1.4449392064800002"/>
    <n v="1.55207996328"/>
    <n v="1.3441294944000002"/>
    <x v="44"/>
    <n v="0.47003948683999996"/>
    <n v="4.6637740928678992E-2"/>
  </r>
  <r>
    <x v="4"/>
    <x v="3"/>
    <s v="CARLSBERG SUPPLY COMPANY AG"/>
    <s v="United Kingdom"/>
    <s v="CP"/>
    <s v="2x3"/>
    <n v="275"/>
    <s v="B12B059A-PEFC/R"/>
    <s v="01A Carrier Kote PEFC"/>
    <s v="01A"/>
    <s v="MCB"/>
    <x v="0"/>
    <s v="PEFC"/>
    <m/>
    <x v="29"/>
    <x v="0"/>
    <x v="33"/>
    <x v="1"/>
    <n v="415"/>
    <x v="5"/>
    <n v="880"/>
    <x v="29"/>
    <n v="88"/>
    <n v="34.645669291338585"/>
    <n v="88"/>
    <n v="34.645669291338585"/>
    <s v="Y"/>
    <n v="66.5"/>
    <n v="5"/>
    <m/>
    <x v="3"/>
    <n v="0.69148764053599998"/>
    <n v="0.73169618244799994"/>
    <n v="0.66716395468799994"/>
    <n v="0.7321925842"/>
    <n v="0.69347324754399997"/>
    <n v="0.89997637637600003"/>
    <n v="0.84586858540799992"/>
    <n v="0.8612570397199999"/>
    <n v="0.79076799093599992"/>
    <n v="0.73368178945599993"/>
    <n v="0.71531492463199997"/>
    <n v="0.71432212112799998"/>
    <n v="2.0903477776720001"/>
    <n v="2.3256422081199997"/>
    <n v="2.4978936160639997"/>
    <n v="2.1633188352159998"/>
    <x v="45"/>
    <n v="0.75643353642266653"/>
    <n v="7.5137653108083083E-2"/>
  </r>
  <r>
    <x v="4"/>
    <x v="3"/>
    <s v="CARLSBERG SUPPLY COMPANY AG"/>
    <s v="United Kingdom"/>
    <s v="CP"/>
    <s v=" 2x4"/>
    <n v="275"/>
    <s v="B12B060A-PEFC/R"/>
    <s v="01A Carrier Kote PEFC"/>
    <s v="01A"/>
    <s v="MCB"/>
    <x v="0"/>
    <s v="PEFC"/>
    <m/>
    <x v="30"/>
    <x v="0"/>
    <x v="34"/>
    <x v="1"/>
    <n v="415"/>
    <x v="5"/>
    <n v="935"/>
    <x v="23"/>
    <n v="93.5"/>
    <n v="36.811023622047244"/>
    <n v="93.5"/>
    <n v="36.811023622047244"/>
    <s v="Y"/>
    <n v="66"/>
    <n v="4"/>
    <m/>
    <x v="3"/>
    <n v="1.226469699378"/>
    <n v="1.2981838900799998"/>
    <n v="1.18302241596"/>
    <n v="1.2981838900799998"/>
    <n v="1.2301339280999999"/>
    <n v="1.596033339054"/>
    <n v="1.500239931036"/>
    <n v="1.5274599158279998"/>
    <n v="1.40287613928"/>
    <n v="1.301324657556"/>
    <n v="1.268870060304"/>
    <n v="1.26677621532"/>
    <n v="3.7076760054179996"/>
    <n v="4.1243511572339999"/>
    <n v="4.4305759861439995"/>
    <n v="3.8369709331799999"/>
    <x v="46"/>
    <n v="1.3416311734979998"/>
    <n v="0.13324904857062708"/>
  </r>
  <r>
    <x v="4"/>
    <x v="3"/>
    <s v="CARLSBERG SUPPLY COMPANY AG"/>
    <s v="United Kingdom"/>
    <s v="CP"/>
    <s v=" 2x3"/>
    <n v="330"/>
    <s v="B16B010A-PEFC/R"/>
    <s v="01A Carrier Kote PEFC"/>
    <s v="01A"/>
    <s v="MCB"/>
    <x v="0"/>
    <s v="PEFC"/>
    <m/>
    <x v="30"/>
    <x v="0"/>
    <x v="34"/>
    <x v="1"/>
    <n v="415"/>
    <x v="5"/>
    <n v="935"/>
    <x v="23"/>
    <n v="93.5"/>
    <n v="36.811023622047244"/>
    <n v="93.5"/>
    <n v="36.811023622047244"/>
    <s v="Y"/>
    <n v="70.5"/>
    <n v="5"/>
    <m/>
    <x v="3"/>
    <n v="1.6030881690284999"/>
    <n v="1.6959073654215"/>
    <n v="1.5460546869075"/>
    <n v="1.6964665172070001"/>
    <n v="1.6070022315270001"/>
    <n v="2.085636159915"/>
    <n v="1.9603861599630001"/>
    <n v="1.9961718742350001"/>
    <n v="1.832899552869"/>
    <n v="1.7003805797055001"/>
    <n v="1.6578850440074999"/>
    <n v="1.6556484368655002"/>
    <n v="4.8450502213575"/>
    <n v="5.3891049086490002"/>
    <n v="5.789457587067"/>
    <n v="5.0139140605785002"/>
    <x v="47"/>
    <n v="1.753127231471"/>
    <n v="0.1741305664008973"/>
  </r>
  <r>
    <x v="4"/>
    <x v="3"/>
    <s v="CARLSBERG SUPPLY COMPANY AG"/>
    <s v="United Kingdom"/>
    <s v="CP"/>
    <s v=" 2x2"/>
    <n v="330"/>
    <s v="B16B013A-PEFC/R"/>
    <s v="01A Carrier Kote PEFC"/>
    <s v="01A"/>
    <s v="MCB"/>
    <x v="0"/>
    <s v="PEFC"/>
    <m/>
    <x v="22"/>
    <x v="0"/>
    <x v="25"/>
    <x v="1"/>
    <n v="380"/>
    <x v="1"/>
    <n v="965"/>
    <x v="24"/>
    <n v="96.5"/>
    <n v="37.99212598425197"/>
    <n v="96.5"/>
    <n v="37.99212598425197"/>
    <s v="Y"/>
    <n v="69.5"/>
    <n v="8"/>
    <m/>
    <x v="3"/>
    <n v="8.6458202075420001"/>
    <n v="9.1479935328459998"/>
    <n v="8.3374316094299985"/>
    <n v="9.150077239589999"/>
    <n v="8.6682200550400008"/>
    <n v="11.250453637541998"/>
    <n v="10.57220709237"/>
    <n v="10.767033672934"/>
    <n v="9.8866675735939982"/>
    <n v="9.1714352337160001"/>
    <n v="8.9417065651899996"/>
    <n v="8.9292043247260011"/>
    <n v="26.131245349817998"/>
    <n v="29.068750932171998"/>
    <n v="31.225908338897995"/>
    <n v="27.042346123632001"/>
    <x v="48"/>
    <n v="9.4556875620433338"/>
    <n v="0.93953053255093844"/>
  </r>
  <r>
    <x v="4"/>
    <x v="3"/>
    <s v="CARLSBERG SUPPLY COMPANY AG"/>
    <s v="United Kingdom"/>
    <s v="CP"/>
    <s v=" 2x5"/>
    <n v="330"/>
    <s v="B16B014A-PEFC/R"/>
    <s v="01A Carrier Kote PEFC"/>
    <s v="01A"/>
    <s v="MCB"/>
    <x v="0"/>
    <s v="PEFC"/>
    <m/>
    <x v="31"/>
    <x v="0"/>
    <x v="35"/>
    <x v="0"/>
    <n v="430"/>
    <x v="7"/>
    <n v="912"/>
    <x v="30"/>
    <n v="89.5"/>
    <n v="35.236220472440941"/>
    <n v="89.5"/>
    <n v="35.236220472440941"/>
    <s v="Y"/>
    <n v="70"/>
    <n v="3"/>
    <m/>
    <x v="3"/>
    <n v="1.2428021086600001"/>
    <n v="1.3149363914400001"/>
    <n v="1.1987506382600002"/>
    <n v="1.3154870348200001"/>
    <n v="1.24610596894"/>
    <n v="1.6172396070600001"/>
    <n v="1.5197757288"/>
    <n v="1.5478585411800003"/>
    <n v="1.4212105637800001"/>
    <n v="1.3182402517200003"/>
    <n v="1.2852016489200002"/>
    <n v="1.2835497187800002"/>
    <n v="3.7564891383600001"/>
    <n v="4.1788326108200007"/>
    <n v="4.48884483376"/>
    <n v="3.8869916194200007"/>
    <x v="49"/>
    <n v="1.3592631835300004"/>
    <n v="0.13505404634524043"/>
  </r>
  <r>
    <x v="4"/>
    <x v="23"/>
    <s v="COTT BEVERAGES LTD - KEGWORTH"/>
    <s v="United Kingdom       "/>
    <s v="DD"/>
    <s v=" 2x2"/>
    <n v="250"/>
    <s v="B08SD131A/R"/>
    <s v="011 Carrier Kote SFI"/>
    <s v="011"/>
    <s v="MCB"/>
    <x v="0"/>
    <s v="SFI"/>
    <m/>
    <x v="32"/>
    <x v="0"/>
    <x v="36"/>
    <x v="0"/>
    <n v="320"/>
    <x v="2"/>
    <n v="1305"/>
    <x v="31"/>
    <n v="65"/>
    <n v="25.590551181102363"/>
    <n v="65"/>
    <n v="25.590551181102363"/>
    <s v="Y"/>
    <n v="101"/>
    <n v="4"/>
    <m/>
    <x v="3"/>
    <n v="3.6151482348800004"/>
    <n v="3.8251265561600003"/>
    <n v="3.4863271788799999"/>
    <n v="3.8259853632"/>
    <n v="3.6245951123199998"/>
    <n v="4.7041155616000001"/>
    <n v="4.4207092383999997"/>
    <n v="4.5022959071999997"/>
    <n v="4.1338676870399995"/>
    <n v="3.8350028371199998"/>
    <n v="3.7388164486400002"/>
    <n v="3.7336636063999999"/>
    <n v="10.92660196992"/>
    <n v="12.154696037120001"/>
    <n v="13.05687283264"/>
    <n v="11.307482892159999"/>
    <x v="50"/>
    <n v="3.9538044776533336"/>
    <n v="0.39283650160559397"/>
  </r>
  <r>
    <x v="4"/>
    <x v="23"/>
    <s v="COTT BEVERAGES LTD - KEGWORTH"/>
    <s v="United Kingdom       "/>
    <s v="FM"/>
    <s v=" 2x5"/>
    <n v="250"/>
    <s v="B14SD005A/R"/>
    <s v="011 Carrier Kote SFI"/>
    <s v="011"/>
    <s v="MCB"/>
    <x v="0"/>
    <s v="SFI"/>
    <m/>
    <x v="28"/>
    <x v="0"/>
    <x v="32"/>
    <x v="1"/>
    <n v="380"/>
    <x v="1"/>
    <n v="880"/>
    <x v="29"/>
    <n v="88"/>
    <n v="34.645669291338585"/>
    <n v="88"/>
    <n v="34.645669291338585"/>
    <s v="Y"/>
    <n v="101"/>
    <n v="4"/>
    <m/>
    <x v="3"/>
    <n v="1.5898731390080001"/>
    <n v="1.682379869632"/>
    <n v="1.5332645426560001"/>
    <n v="1.683070218368"/>
    <n v="1.5940152314240001"/>
    <n v="2.0689751617920003"/>
    <n v="1.9447123893120002"/>
    <n v="1.979920174848"/>
    <n v="1.8183785706240001"/>
    <n v="1.6865219620480001"/>
    <n v="1.6444106891520001"/>
    <n v="1.642339642944"/>
    <n v="4.805517551296"/>
    <n v="5.3460606115840008"/>
    <n v="5.743011134784"/>
    <n v="4.9732722941440004"/>
    <x v="51"/>
    <n v="1.738988465984"/>
    <n v="0.17281347003901792"/>
  </r>
  <r>
    <x v="4"/>
    <x v="24"/>
    <s v="GLOBAL BRANDS LTD"/>
    <s v="United Kingdom       "/>
    <s v="CP"/>
    <s v=" 2x2"/>
    <n v="330"/>
    <s v="B14B023A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68.5"/>
    <n v="8"/>
    <m/>
    <x v="3"/>
    <n v="1.8754875299999998"/>
    <n v="1.9845584359999999"/>
    <n v="1.8084488267999999"/>
    <n v="1.9850904891999999"/>
    <n v="1.8802760087999999"/>
    <n v="2.4405280283999997"/>
    <n v="2.2931492920000003"/>
    <n v="2.3357135480000002"/>
    <n v="2.1447064492000001"/>
    <n v="1.9893469147999998"/>
    <n v="1.9398659671999998"/>
    <n v="1.9372057012000001"/>
    <n v="5.6684947927999989"/>
    <n v="6.3058945263999995"/>
    <n v="6.7735692892000001"/>
    <n v="5.8664185831999998"/>
    <x v="52"/>
    <n v="2.0511980993000001"/>
    <n v="0.20379413413814784"/>
  </r>
  <r>
    <x v="4"/>
    <x v="24"/>
    <s v="GLOBAL BRANDS LTD"/>
    <s v="United Kingdom       "/>
    <s v="CP"/>
    <s v=" 2x2"/>
    <n v="275"/>
    <s v="B15B017A/R"/>
    <s v="011 Carrier Kote SFI"/>
    <s v="011"/>
    <s v="MCB"/>
    <x v="0"/>
    <s v="SFI"/>
    <m/>
    <x v="21"/>
    <x v="0"/>
    <x v="37"/>
    <x v="0"/>
    <n v="380"/>
    <x v="1"/>
    <n v="935"/>
    <x v="32"/>
    <n v="93"/>
    <n v="36.614173228346459"/>
    <n v="93"/>
    <n v="36.614173228346459"/>
    <s v="Y"/>
    <n v="65"/>
    <n v="8"/>
    <m/>
    <x v="3"/>
    <n v="0.18358515083999999"/>
    <n v="0.19438427736"/>
    <n v="0.17701176948000003"/>
    <n v="0.19438427736"/>
    <n v="0.18405467808000001"/>
    <n v="0.23898936515999999"/>
    <n v="0.22443402072000002"/>
    <n v="0.22865976587999998"/>
    <n v="0.20987867627999998"/>
    <n v="0.19485380460000001"/>
    <n v="0.18968900495999999"/>
    <n v="0.18968900495999999"/>
    <n v="0.55498119768000009"/>
    <n v="0.61742832059999997"/>
    <n v="0.66297246288"/>
    <n v="0.57423181451999994"/>
    <x v="53"/>
    <n v="0.20080114963999998"/>
    <n v="1.9960890973694356E-2"/>
  </r>
  <r>
    <x v="4"/>
    <x v="25"/>
    <s v="GREENE KING PLC"/>
    <s v="United Kingdom       "/>
    <s v="CP"/>
    <s v=" 2x2"/>
    <n v="500"/>
    <s v="B15B004A/R"/>
    <s v="011 Carrier Kote SFI"/>
    <s v="011"/>
    <s v="MCB"/>
    <x v="0"/>
    <s v="SFI"/>
    <m/>
    <x v="26"/>
    <x v="0"/>
    <x v="30"/>
    <x v="1"/>
    <n v="415"/>
    <x v="5"/>
    <n v="1000"/>
    <x v="22"/>
    <n v="100"/>
    <n v="39.370078740157481"/>
    <n v="100"/>
    <n v="39.370078740157481"/>
    <s v="Y"/>
    <n v="61.5"/>
    <n v="7"/>
    <m/>
    <x v="3"/>
    <n v="0.81799408319999989"/>
    <n v="0.86546695409999996"/>
    <n v="0.78878000879999999"/>
    <n v="0.86598863399999992"/>
    <n v="0.82008080279999995"/>
    <n v="1.0642269959999999"/>
    <n v="1.0000603683"/>
    <n v="1.0188408446999999"/>
    <n v="0.93537206070000001"/>
    <n v="0.86755367369999992"/>
    <n v="0.84616479779999987"/>
    <n v="0.84459975809999999"/>
    <n v="2.4722410460999997"/>
    <n v="2.7502964327999999"/>
    <n v="2.9542732737000001"/>
    <n v="2.5583182295999998"/>
    <x v="54"/>
    <n v="0.89459408184999989"/>
    <n v="8.8860280641814171E-2"/>
  </r>
  <r>
    <x v="4"/>
    <x v="25"/>
    <s v="GREENE KING PLC"/>
    <s v="United Kingdom       "/>
    <s v="CP"/>
    <s v=" 2x2"/>
    <n v="500"/>
    <s v="B15B005A/R"/>
    <s v="011 Carrier Kote SFI"/>
    <s v="011"/>
    <s v="MCB"/>
    <x v="0"/>
    <s v="SFI"/>
    <m/>
    <x v="26"/>
    <x v="0"/>
    <x v="30"/>
    <x v="1"/>
    <n v="415"/>
    <x v="5"/>
    <n v="1000"/>
    <x v="22"/>
    <n v="100"/>
    <n v="39.370078740157481"/>
    <n v="100"/>
    <n v="39.370078740157481"/>
    <s v="Y"/>
    <n v="63"/>
    <n v="7"/>
    <m/>
    <x v="3"/>
    <n v="0.14909866020000004"/>
    <n v="0.1581835248"/>
    <n v="0.14375462220000002"/>
    <n v="0.1581835248"/>
    <n v="0.14963306400000001"/>
    <n v="0.19398857940000003"/>
    <n v="0.18276609960000004"/>
    <n v="0.18597252240000003"/>
    <n v="0.17047481220000002"/>
    <n v="0.1581835248"/>
    <n v="0.15444269820000003"/>
    <n v="0.15444269820000003"/>
    <n v="0.45103680720000006"/>
    <n v="0.50180516819999998"/>
    <n v="0.53921343420000012"/>
    <n v="0.4670689212000001"/>
    <x v="55"/>
    <n v="0.16326036090000001"/>
    <n v="1.6214874812594187E-2"/>
  </r>
  <r>
    <x v="4"/>
    <x v="26"/>
    <s v="DIAGEO GB LTD"/>
    <s v="United Kingdom       "/>
    <s v="DD"/>
    <s v=" 4x6"/>
    <n v="500"/>
    <s v="B00B158B/R"/>
    <s v="01A Carrier Kote PEFC"/>
    <s v="01A"/>
    <s v="MCB"/>
    <x v="0"/>
    <s v="PEFC"/>
    <m/>
    <x v="33"/>
    <x v="2"/>
    <x v="38"/>
    <x v="1"/>
    <n v="480"/>
    <x v="8"/>
    <n v="1230"/>
    <x v="9"/>
    <n v="123"/>
    <n v="48.425196850393704"/>
    <n v="123"/>
    <n v="48.425196850393704"/>
    <s v="Y"/>
    <n v="91.2"/>
    <n v="2"/>
    <m/>
    <x v="3"/>
    <n v="1.5121985292288"/>
    <n v="1.5991444417536"/>
    <n v="1.45827005184"/>
    <n v="1.6002450229248"/>
    <n v="1.5155002727423998"/>
    <n v="1.9667385529343999"/>
    <n v="1.8489763676159998"/>
    <n v="1.8830943839231997"/>
    <n v="1.7290130199552001"/>
    <n v="1.6035467664383998"/>
    <n v="1.5639258442751998"/>
    <n v="1.5617246819327999"/>
    <n v="4.5696130228224003"/>
    <n v="5.0824838486015995"/>
    <n v="5.4610837714943994"/>
    <n v="4.7291972926463997"/>
    <x v="56"/>
    <n v="1.6535314946303998"/>
    <n v="0.16420666938965173"/>
  </r>
  <r>
    <x v="4"/>
    <x v="26"/>
    <s v="DIAGEO GB LTD"/>
    <s v="United Kingdom       "/>
    <s v="CP"/>
    <s v=" 2x2"/>
    <n v="275"/>
    <s v="B03B177A/R"/>
    <s v="01A Carrier Kote PEFC"/>
    <s v="01A"/>
    <s v="MCB"/>
    <x v="0"/>
    <s v="PEFC"/>
    <m/>
    <x v="21"/>
    <x v="0"/>
    <x v="24"/>
    <x v="1"/>
    <n v="380"/>
    <x v="1"/>
    <n v="935"/>
    <x v="23"/>
    <n v="93.5"/>
    <n v="36.811023622047244"/>
    <n v="93.5"/>
    <n v="36.811023622047244"/>
    <s v="Y"/>
    <n v="125.5"/>
    <n v="16"/>
    <m/>
    <x v="3"/>
    <n v="4.3538660754820002"/>
    <n v="4.6063301539640005"/>
    <n v="4.1980127995960004"/>
    <n v="4.6072415766300008"/>
    <n v="4.3648031474740003"/>
    <n v="5.6654032918560002"/>
    <n v="5.3236197921060002"/>
    <n v="5.4220534400340004"/>
    <n v="4.9781906016920008"/>
    <n v="4.618178648622"/>
    <n v="4.5024279700400003"/>
    <n v="4.4960480113779999"/>
    <n v="13.158209029042002"/>
    <n v="14.637448015960002"/>
    <n v="15.723863833832"/>
    <n v="13.616654630039999"/>
    <x v="57"/>
    <n v="4.7613479590728334"/>
    <n v="0.47322436246964428"/>
  </r>
  <r>
    <x v="4"/>
    <x v="26"/>
    <s v="DIAGEO GB LTD"/>
    <s v="United Kingdom       "/>
    <s v="FM"/>
    <s v=" 2x4"/>
    <n v="470"/>
    <s v="B05B159A/R"/>
    <s v="01A Carrier Kote PEFC"/>
    <s v="01A"/>
    <s v="MCB"/>
    <x v="0"/>
    <s v="PEFC"/>
    <m/>
    <x v="34"/>
    <x v="0"/>
    <x v="39"/>
    <x v="1"/>
    <n v="445"/>
    <x v="9"/>
    <n v="965"/>
    <x v="24"/>
    <n v="96.5"/>
    <n v="37.99212598425197"/>
    <n v="96.5"/>
    <n v="37.99212598425197"/>
    <s v="Y"/>
    <n v="126"/>
    <n v="4"/>
    <m/>
    <x v="3"/>
    <n v="8.5512697457040012"/>
    <n v="9.0478450322820017"/>
    <n v="8.2460252488320016"/>
    <n v="9.0500569489260023"/>
    <n v="8.5733889121440008"/>
    <n v="11.127046677642001"/>
    <n v="10.456835934510002"/>
    <n v="10.649272682538001"/>
    <n v="9.7788834831240017"/>
    <n v="9.0710701570440015"/>
    <n v="8.8443487010340025"/>
    <n v="8.8321831594920024"/>
    <n v="25.845140026818004"/>
    <n v="28.750492538712002"/>
    <n v="30.884992100172003"/>
    <n v="26.74760201757001"/>
    <x v="58"/>
    <n v="9.3523522236060028"/>
    <n v="0.92920800660547465"/>
  </r>
  <r>
    <x v="4"/>
    <x v="26"/>
    <s v="DIAGEO GB LTD"/>
    <s v="United Kingdom       "/>
    <s v="DD"/>
    <s v=" 4x6"/>
    <n v="470"/>
    <s v="B06B082A/R"/>
    <s v="01A Carrier Kote PEFC"/>
    <s v="01A"/>
    <s v="MCB"/>
    <x v="0"/>
    <s v="PEFC"/>
    <m/>
    <x v="33"/>
    <x v="2"/>
    <x v="38"/>
    <x v="1"/>
    <n v="480"/>
    <x v="8"/>
    <n v="1230"/>
    <x v="9"/>
    <n v="123"/>
    <n v="48.425196850393704"/>
    <n v="123"/>
    <n v="48.425196850393704"/>
    <s v="Y"/>
    <n v="91.2"/>
    <n v="2"/>
    <m/>
    <x v="3"/>
    <n v="6.7300538618879999"/>
    <n v="7.1207601776639997"/>
    <n v="6.4901271665664"/>
    <n v="7.1229613400063991"/>
    <n v="6.7476631606271997"/>
    <n v="8.7573243792383995"/>
    <n v="8.2301459982335992"/>
    <n v="8.3809256186879981"/>
    <n v="7.6963641302015997"/>
    <n v="7.1394700575743997"/>
    <n v="6.9600753266687994"/>
    <n v="6.9512706772991999"/>
    <n v="20.340941206118398"/>
    <n v="22.627948879872001"/>
    <n v="24.307435747123201"/>
    <n v="21.050816061542399"/>
    <x v="59"/>
    <n v="7.3605951578879996"/>
    <n v="0.7312889207423432"/>
  </r>
  <r>
    <x v="4"/>
    <x v="26"/>
    <s v="DIAGEO GB LTD"/>
    <s v="United Kingdom       "/>
    <s v="DD"/>
    <s v=" 3x6"/>
    <n v="470"/>
    <s v="B11B114A/R"/>
    <s v="01A Carrier Kote PEFC"/>
    <s v="01A"/>
    <s v="MCB"/>
    <x v="0"/>
    <s v="PEFC"/>
    <m/>
    <x v="35"/>
    <x v="0"/>
    <x v="40"/>
    <x v="1"/>
    <n v="415"/>
    <x v="5"/>
    <n v="1200"/>
    <x v="33"/>
    <n v="120"/>
    <n v="47.244094488188978"/>
    <n v="120"/>
    <n v="47.244094488188978"/>
    <s v="Y"/>
    <n v="76"/>
    <n v="2"/>
    <m/>
    <x v="3"/>
    <n v="2.32393381248"/>
    <n v="2.4593161084799999"/>
    <n v="2.2411572086400002"/>
    <n v="2.4600897215999997"/>
    <n v="2.3301227174400001"/>
    <n v="3.0248272992"/>
    <n v="2.8422546028800002"/>
    <n v="2.89486029504"/>
    <n v="2.6581346803200003"/>
    <n v="2.4655050134400001"/>
    <n v="2.4036159638400001"/>
    <n v="2.40052151136"/>
    <n v="7.0244071296000001"/>
    <n v="7.8150397382399994"/>
    <n v="8.3952495782399996"/>
    <n v="7.2696424886399997"/>
    <x v="60"/>
    <n v="2.5420282445600004"/>
    <n v="0.25276428231240045"/>
  </r>
  <r>
    <x v="4"/>
    <x v="26"/>
    <s v="DIAGEO GB LTD"/>
    <s v="United Kingdom       "/>
    <s v="DD"/>
    <s v=" 3x4"/>
    <n v="470"/>
    <s v="B12B011A/R/R"/>
    <s v="01A Carrier Kote PEFC"/>
    <s v="01A"/>
    <s v="MCB"/>
    <x v="0"/>
    <s v="PEFC"/>
    <m/>
    <x v="30"/>
    <x v="0"/>
    <x v="34"/>
    <x v="1"/>
    <n v="415"/>
    <x v="5"/>
    <n v="935"/>
    <x v="23"/>
    <n v="93.5"/>
    <n v="36.811023622047244"/>
    <n v="93.5"/>
    <n v="36.811023622047244"/>
    <s v="Y"/>
    <n v="73"/>
    <n v="2"/>
    <m/>
    <x v="3"/>
    <n v="0.99931924353799984"/>
    <n v="1.0572172298379998"/>
    <n v="0.96400147189499985"/>
    <n v="1.0577962097010001"/>
    <n v="1.002214142853"/>
    <n v="1.3003887722979999"/>
    <n v="1.2222264907929998"/>
    <n v="1.2448067054499998"/>
    <n v="1.1429062495619997"/>
    <n v="1.060112129153"/>
    <n v="1.033479055455"/>
    <n v="1.0323210957289999"/>
    <n v="3.0205379452709993"/>
    <n v="3.360399124852"/>
    <n v="3.6099394458049989"/>
    <n v="3.1259122803369999"/>
    <x v="61"/>
    <n v="1.0930657330220832"/>
    <n v="0.10859860226756832"/>
  </r>
  <r>
    <x v="4"/>
    <x v="26"/>
    <s v="DIAGEO GB LTD"/>
    <s v="United Kingdom       "/>
    <s v="CP"/>
    <s v=" 2x2"/>
    <n v="330"/>
    <s v="B12B017A/R"/>
    <s v="01A Carrier Kote PEFC"/>
    <s v="01A"/>
    <s v="MCB"/>
    <x v="0"/>
    <s v="PEFC"/>
    <m/>
    <x v="29"/>
    <x v="0"/>
    <x v="33"/>
    <x v="1"/>
    <n v="415"/>
    <x v="5"/>
    <n v="880"/>
    <x v="29"/>
    <n v="88"/>
    <n v="34.645669291338585"/>
    <n v="88"/>
    <n v="34.645669291338585"/>
    <s v="Y"/>
    <n v="108"/>
    <n v="14"/>
    <m/>
    <x v="3"/>
    <n v="1.5930241367040001"/>
    <n v="1.685735561664"/>
    <n v="1.53578490912"/>
    <n v="1.685735561664"/>
    <n v="1.5970550682239999"/>
    <n v="2.0727049875839998"/>
    <n v="1.9477461104639999"/>
    <n v="1.984024494144"/>
    <n v="1.8211748607359999"/>
    <n v="1.6897664931839997"/>
    <n v="1.6478448053759998"/>
    <n v="1.6454262464639999"/>
    <n v="4.8145446074880001"/>
    <n v="5.3554956174720001"/>
    <n v="5.7529454653440002"/>
    <n v="4.9830375450239996"/>
    <x v="62"/>
    <n v="1.742168602944"/>
    <n v="0.17307915493977089"/>
  </r>
  <r>
    <x v="4"/>
    <x v="26"/>
    <s v="DIAGEO GB LTD"/>
    <s v="United Kingdom       "/>
    <s v="CP"/>
    <s v=" 2x3"/>
    <n v="330"/>
    <s v="B12B067A/R"/>
    <s v="01A Carrier Kote PEFC"/>
    <s v="01A"/>
    <s v="MCB"/>
    <x v="0"/>
    <s v="PEFC"/>
    <m/>
    <x v="34"/>
    <x v="0"/>
    <x v="41"/>
    <x v="0"/>
    <n v="445"/>
    <x v="9"/>
    <n v="965"/>
    <x v="34"/>
    <n v="92"/>
    <n v="36.220472440944881"/>
    <n v="92"/>
    <n v="36.220472440944881"/>
    <s v="Y"/>
    <n v="108.5"/>
    <n v="10"/>
    <m/>
    <x v="3"/>
    <n v="6.6343377180919996"/>
    <n v="7.0202133893919996"/>
    <n v="6.3982726015319997"/>
    <n v="7.0220292749040008"/>
    <n v="6.6524965732119998"/>
    <n v="8.6336276668039993"/>
    <n v="8.1133764676159998"/>
    <n v="8.262279079599999"/>
    <n v="7.5867696691359994"/>
    <n v="7.0383722445120007"/>
    <n v="6.8622313498479999"/>
    <n v="6.852243979532"/>
    <n v="20.052823709016"/>
    <n v="22.308153514920001"/>
    <n v="23.962425216351999"/>
    <n v="20.752847573891998"/>
    <x v="63"/>
    <n v="7.2563541678483352"/>
    <n v="0.72092780241171883"/>
  </r>
  <r>
    <x v="4"/>
    <x v="26"/>
    <s v="DIAGEO GB LTD"/>
    <s v="United Kingdom       "/>
    <s v="DD"/>
    <s v=" 2x4"/>
    <n v="470"/>
    <s v="B14B018B/R"/>
    <s v="01A Carrier Kote PEFC"/>
    <s v="01A"/>
    <s v="MCB"/>
    <x v="0"/>
    <s v="PEFC"/>
    <m/>
    <x v="34"/>
    <x v="0"/>
    <x v="39"/>
    <x v="1"/>
    <n v="445"/>
    <x v="9"/>
    <n v="965"/>
    <x v="24"/>
    <n v="96.5"/>
    <n v="37.99212598425197"/>
    <n v="96.5"/>
    <n v="37.99212598425197"/>
    <s v="Y"/>
    <n v="126"/>
    <n v="4"/>
    <m/>
    <x v="3"/>
    <n v="24.186202543818002"/>
    <n v="25.591875571080003"/>
    <n v="23.323555052658005"/>
    <n v="25.597405362690004"/>
    <n v="24.249242168172007"/>
    <n v="31.473361927476002"/>
    <n v="29.575537446924002"/>
    <n v="30.120774899670003"/>
    <n v="27.657805716576004"/>
    <n v="25.657127112078005"/>
    <n v="25.014565326996006"/>
    <n v="24.979174660692003"/>
    <n v="73.101633167556017"/>
    <n v="81.320009458338021"/>
    <n v="87.354118063170006"/>
    <n v="75.650867099766003"/>
    <x v="64"/>
    <n v="26.452218982402503"/>
    <n v="2.6284282846911275"/>
  </r>
  <r>
    <x v="4"/>
    <x v="26"/>
    <s v="DIAGEO GB LTD"/>
    <s v="United Kingdom       "/>
    <s v="CP"/>
    <s v=" 2x3"/>
    <n v="470"/>
    <s v="B14B028A/R"/>
    <s v="01A Carrier Kote PEFC"/>
    <s v="01A"/>
    <s v="MCB"/>
    <x v="0"/>
    <s v="PEFC"/>
    <m/>
    <x v="20"/>
    <x v="3"/>
    <x v="23"/>
    <x v="1"/>
    <n v="380"/>
    <x v="1"/>
    <n v="1000"/>
    <x v="22"/>
    <n v="100"/>
    <n v="39.370078740157481"/>
    <n v="100"/>
    <n v="39.370078740157481"/>
    <s v="Y"/>
    <n v="120"/>
    <n v="10"/>
    <m/>
    <x v="3"/>
    <n v="7.118172768"/>
    <n v="7.5320091840000005"/>
    <n v="6.8646513600000008"/>
    <n v="7.5338733119999999"/>
    <n v="7.1368140480000006"/>
    <n v="9.2628520320000014"/>
    <n v="8.7045456960000003"/>
    <n v="8.8648607039999998"/>
    <n v="8.1406469759999993"/>
    <n v="7.551582528"/>
    <n v="7.3623735359999998"/>
    <n v="7.3521208320000007"/>
    <n v="21.514833312"/>
    <n v="23.933539392"/>
    <n v="25.710053375999998"/>
    <n v="22.266076896000001"/>
    <x v="65"/>
    <n v="7.7853752479999985"/>
    <n v="0.77351550063957386"/>
  </r>
  <r>
    <x v="4"/>
    <x v="26"/>
    <s v="DIAGEO GB LTD"/>
    <s v="United Kingdom       "/>
    <s v="CP"/>
    <s v=" 2x2"/>
    <n v="375"/>
    <s v="B14B030A/R"/>
    <s v="01A Carrier Kote PEFC"/>
    <s v="01A"/>
    <s v="MCB"/>
    <x v="0"/>
    <s v="PEFC"/>
    <m/>
    <x v="21"/>
    <x v="0"/>
    <x v="24"/>
    <x v="1"/>
    <n v="380"/>
    <x v="1"/>
    <n v="935"/>
    <x v="23"/>
    <n v="93.5"/>
    <n v="36.811023622047244"/>
    <n v="93.5"/>
    <n v="36.811023622047244"/>
    <s v="Y"/>
    <n v="107.5"/>
    <n v="14"/>
    <m/>
    <x v="3"/>
    <n v="4.3625554557200008"/>
    <n v="4.6162831799699999"/>
    <n v="4.2071960184100003"/>
    <n v="4.6170638806600008"/>
    <n v="4.3742659660700003"/>
    <n v="5.6764747169900005"/>
    <n v="5.3345278147700004"/>
    <n v="5.4328961017099999"/>
    <n v="4.9886774091000001"/>
    <n v="4.6279936903200003"/>
    <n v="4.5116692875100002"/>
    <n v="4.50542368199"/>
    <n v="13.1860346541"/>
    <n v="14.667804563720001"/>
    <n v="15.756101325580001"/>
    <n v="13.645086659819999"/>
    <x v="66"/>
    <n v="4.7712522669349999"/>
    <n v="0.47394903805608268"/>
  </r>
  <r>
    <x v="4"/>
    <x v="26"/>
    <s v="DIAGEO GB LTD"/>
    <s v="United Kingdom       "/>
    <s v="CP"/>
    <s v=" 2x3"/>
    <n v="375"/>
    <s v="B14B031A/R"/>
    <s v="01A Carrier Kote PEFC"/>
    <s v="01A"/>
    <s v="MCB"/>
    <x v="0"/>
    <s v="PEFC"/>
    <m/>
    <x v="20"/>
    <x v="3"/>
    <x v="23"/>
    <x v="1"/>
    <n v="380"/>
    <x v="1"/>
    <n v="1000"/>
    <x v="22"/>
    <n v="100"/>
    <n v="39.370078740157481"/>
    <n v="100"/>
    <n v="39.370078740157481"/>
    <s v="Y"/>
    <n v="107.5"/>
    <n v="10"/>
    <m/>
    <x v="3"/>
    <n v="1.5948003399999999"/>
    <n v="1.6874824539999997"/>
    <n v="1.5380221079999998"/>
    <n v="1.688317428"/>
    <n v="1.5989752099999999"/>
    <n v="2.0757453639999999"/>
    <n v="1.9504992639999998"/>
    <n v="1.9864031459999998"/>
    <n v="1.8235832159999996"/>
    <n v="1.6924922979999997"/>
    <n v="1.6499086239999998"/>
    <n v="1.6474037019999999"/>
    <n v="4.8203049019999993"/>
    <n v="5.3630380019999997"/>
    <n v="5.7604856259999995"/>
    <n v="4.9898046239999996"/>
    <x v="67"/>
    <n v="1.7444694294999996"/>
    <n v="0.17337257278395043"/>
  </r>
  <r>
    <x v="4"/>
    <x v="26"/>
    <s v="DIAGEO GB LTD"/>
    <s v="United Kingdom       "/>
    <s v="BW"/>
    <s v=" 2x3"/>
    <n v="330"/>
    <s v="B15B010A/R"/>
    <s v="01A Carrier Kote PEFC"/>
    <s v="01A"/>
    <s v="MCB"/>
    <x v="0"/>
    <s v="PEFC"/>
    <m/>
    <x v="36"/>
    <x v="2"/>
    <x v="42"/>
    <x v="1"/>
    <n v="350"/>
    <x v="3"/>
    <n v="1390"/>
    <x v="35"/>
    <n v="139"/>
    <n v="54.724409448818896"/>
    <n v="139"/>
    <n v="54.724409448818896"/>
    <s v="Y"/>
    <n v="92.5"/>
    <n v="6"/>
    <m/>
    <x v="3"/>
    <n v="53.118085861399997"/>
    <n v="56.205020407199996"/>
    <n v="51.224165053949996"/>
    <n v="56.218817790449997"/>
    <n v="53.256979519449999"/>
    <n v="69.122130605850003"/>
    <n v="64.95532086435"/>
    <n v="66.152013904900002"/>
    <n v="60.742519845349996"/>
    <n v="56.348513193000002"/>
    <n v="54.937500799299997"/>
    <n v="54.860235453099996"/>
    <n v="160.54727132254999"/>
    <n v="178.59792791575001"/>
    <n v="191.84985461459999"/>
    <n v="166.1462494454"/>
    <x v="68"/>
    <n v="58.095108608191673"/>
    <n v="5.7725584131937593"/>
  </r>
  <r>
    <x v="4"/>
    <x v="26"/>
    <s v="DIAGEO GB LTD"/>
    <s v="United Kingdom       "/>
    <s v="BW"/>
    <s v=" 2x3"/>
    <n v="330"/>
    <s v="B15B012A/R"/>
    <s v="01A Carrier Kote PEFC"/>
    <s v="01A"/>
    <s v="MCB"/>
    <x v="0"/>
    <s v="PEFC"/>
    <m/>
    <x v="37"/>
    <x v="3"/>
    <x v="43"/>
    <x v="0"/>
    <n v="350"/>
    <x v="3"/>
    <n v="1272"/>
    <x v="36"/>
    <n v="127"/>
    <n v="50"/>
    <n v="127"/>
    <n v="50"/>
    <s v="Y"/>
    <n v="89.8"/>
    <n v="5"/>
    <m/>
    <x v="3"/>
    <n v="4.3641693143160003"/>
    <n v="4.6170936903559996"/>
    <n v="4.2083352632719997"/>
    <n v="4.6187254605239998"/>
    <n v="4.3755917054919999"/>
    <n v="5.6785601846400002"/>
    <n v="5.3358884493600005"/>
    <n v="5.4346105445239994"/>
    <n v="4.9899531737440004"/>
    <n v="4.6293319666159993"/>
    <n v="4.5134762846880001"/>
    <n v="4.5069492040160002"/>
    <n v="13.189598267944"/>
    <n v="14.672877350656"/>
    <n v="15.760452167628001"/>
    <n v="13.64975745532"/>
    <x v="69"/>
    <n v="4.7727237701289997"/>
    <n v="0.47410054338402602"/>
  </r>
  <r>
    <x v="4"/>
    <x v="26"/>
    <s v="DIAGEO GB LTD"/>
    <s v="United Kingdom       "/>
    <s v="CP"/>
    <s v=" 2x2"/>
    <n v="330"/>
    <s v="B15B023A/R"/>
    <s v="01A Carrier Kote PEFC"/>
    <s v="01A"/>
    <s v="MCB"/>
    <x v="0"/>
    <s v="PEFC"/>
    <m/>
    <x v="38"/>
    <x v="3"/>
    <x v="44"/>
    <x v="0"/>
    <n v="380"/>
    <x v="1"/>
    <n v="1015"/>
    <x v="37"/>
    <n v="101.5"/>
    <n v="39.960629921259844"/>
    <n v="101.5"/>
    <n v="39.960629921259844"/>
    <s v="Y"/>
    <n v="125"/>
    <n v="16"/>
    <m/>
    <x v="3"/>
    <n v="6.131786913"/>
    <n v="6.4885198454999999"/>
    <n v="5.912722746"/>
    <n v="6.489524727"/>
    <n v="6.147865017"/>
    <n v="7.9787591099999995"/>
    <n v="7.4984257530000002"/>
    <n v="7.6360945185000002"/>
    <n v="7.0120631070000004"/>
    <n v="6.5045979494999999"/>
    <n v="6.3418071464999999"/>
    <n v="6.3327632129999998"/>
    <n v="18.5330295045"/>
    <n v="20.616148853999999"/>
    <n v="22.146583378500001"/>
    <n v="19.179168308999998"/>
    <x v="70"/>
    <n v="6.7062441704999998"/>
    <n v="0.66631907868440943"/>
  </r>
  <r>
    <x v="4"/>
    <x v="26"/>
    <s v="DIAGEO GB LTD"/>
    <s v="United Kingdom       "/>
    <s v="BW"/>
    <s v=" 2x2"/>
    <n v="330"/>
    <s v="B16B038A/R"/>
    <s v="01A Carrier Kote PEFC"/>
    <s v="01A"/>
    <s v="MCB"/>
    <x v="0"/>
    <s v="PEFC"/>
    <m/>
    <x v="37"/>
    <x v="3"/>
    <x v="43"/>
    <x v="0"/>
    <n v="350"/>
    <x v="3"/>
    <n v="1272"/>
    <x v="36"/>
    <n v="127"/>
    <n v="50"/>
    <n v="127"/>
    <n v="50"/>
    <s v="Y"/>
    <n v="73"/>
    <n v="6"/>
    <m/>
    <x v="3"/>
    <n v="2.6065620462000001"/>
    <n v="2.7577824397200001"/>
    <n v="2.5130441712600002"/>
    <n v="2.75844568706"/>
    <n v="2.6131945196000004"/>
    <n v="3.3911836494200003"/>
    <n v="3.1869034687000002"/>
    <n v="3.2459324819600002"/>
    <n v="2.9806335459600004"/>
    <n v="2.7650781604600003"/>
    <n v="2.6954371897600002"/>
    <n v="2.69145770572"/>
    <n v="7.8773886571800009"/>
    <n v="8.7628238560800007"/>
    <n v="9.4134694966200012"/>
    <n v="8.151973055940001"/>
    <x v="71"/>
    <n v="2.8504712554850005"/>
    <n v="0.28319766507114486"/>
  </r>
  <r>
    <x v="4"/>
    <x v="26"/>
    <s v="DIAGEO GB LTD"/>
    <s v="United Kingdom       "/>
    <s v="DD"/>
    <s v=" 2x5"/>
    <n v="330"/>
    <s v="B16B039A/R"/>
    <s v="01A Carrier Kote PEFC"/>
    <s v="01A"/>
    <s v="MCB"/>
    <x v="0"/>
    <s v="PEFC"/>
    <m/>
    <x v="20"/>
    <x v="3"/>
    <x v="23"/>
    <x v="1"/>
    <n v="380"/>
    <x v="1"/>
    <n v="1000"/>
    <x v="22"/>
    <n v="100"/>
    <n v="39.370078740157481"/>
    <n v="100"/>
    <n v="39.370078740157481"/>
    <s v="Y"/>
    <n v="56"/>
    <n v="2"/>
    <m/>
    <x v="3"/>
    <n v="4.9446616576000002"/>
    <n v="5.2321723328000003"/>
    <n v="4.7685015615999999"/>
    <n v="5.2334772223999995"/>
    <n v="4.9577105536000001"/>
    <n v="6.4344106176000002"/>
    <n v="6.0468584064000002"/>
    <n v="6.1582089856"/>
    <n v="5.6545215999999998"/>
    <n v="5.2456561919999993"/>
    <n v="5.1142973056000001"/>
    <n v="5.1069029311999996"/>
    <n v="14.945335552"/>
    <n v="16.625598393600001"/>
    <n v="17.859588991999999"/>
    <n v="15.4668564288"/>
    <x v="72"/>
    <n v="5.4081149472000005"/>
    <n v="0.53735853427317459"/>
  </r>
  <r>
    <x v="4"/>
    <x v="26"/>
    <s v="DIAGEO GB LTD"/>
    <s v="United Kingdom       "/>
    <s v="CP"/>
    <s v=" 2x2"/>
    <n v="330"/>
    <s v="B96133B/R"/>
    <s v="01A Carrier Kote PEFC"/>
    <s v="01A"/>
    <s v="MCB"/>
    <x v="0"/>
    <s v="PEFC"/>
    <m/>
    <x v="29"/>
    <x v="0"/>
    <x v="33"/>
    <x v="1"/>
    <n v="415"/>
    <x v="5"/>
    <n v="880"/>
    <x v="29"/>
    <n v="88"/>
    <n v="34.645669291338585"/>
    <n v="88"/>
    <n v="34.645669291338585"/>
    <s v="Y"/>
    <n v="55"/>
    <n v="7"/>
    <m/>
    <x v="3"/>
    <n v="0.68686326631999994"/>
    <n v="0.72668737680000006"/>
    <n v="0.66222979591999998"/>
    <n v="0.72668737680000006"/>
    <n v="0.68850549767999991"/>
    <n v="0.89378441767999994"/>
    <n v="0.83959078279999999"/>
    <n v="0.85519198072000002"/>
    <n v="0.78539714792000004"/>
    <n v="0.72832960816000003"/>
    <n v="0.71026506320000005"/>
    <n v="0.70944394752000006"/>
    <n v="2.0757804390399999"/>
    <n v="2.3089772921599998"/>
    <n v="2.4801799114400001"/>
    <n v="2.1480386188800003"/>
    <x v="73"/>
    <n v="0.75108135512666674"/>
    <n v="7.4624147341155689E-2"/>
  </r>
  <r>
    <x v="4"/>
    <x v="26"/>
    <s v="DIAGEO NI"/>
    <s v="United Kingdom       "/>
    <s v="CP"/>
    <s v=" 2x2"/>
    <n v="470"/>
    <s v="B14B015A/R"/>
    <s v="01A Carrier Kote PEFC"/>
    <s v="01A"/>
    <s v="MCB"/>
    <x v="0"/>
    <s v="PEFC"/>
    <m/>
    <x v="21"/>
    <x v="0"/>
    <x v="24"/>
    <x v="1"/>
    <n v="380"/>
    <x v="1"/>
    <n v="935"/>
    <x v="23"/>
    <n v="93.5"/>
    <n v="36.811023622047244"/>
    <n v="93.5"/>
    <n v="36.811023622047244"/>
    <s v="Y"/>
    <n v="119.5"/>
    <n v="14"/>
    <m/>
    <x v="3"/>
    <n v="44.782727275748002"/>
    <n v="47.385405449074"/>
    <n v="43.185885715588"/>
    <n v="47.396687481835997"/>
    <n v="44.899886846737999"/>
    <n v="58.275170610425995"/>
    <n v="54.762987026748"/>
    <n v="55.771427185935998"/>
    <n v="51.210882404065998"/>
    <n v="47.506904263433995"/>
    <n v="46.317083731379995"/>
    <n v="46.25199508083"/>
    <n v="135.35401844041002"/>
    <n v="150.57174493899998"/>
    <n v="161.74529661675001"/>
    <n v="140.07598307564399"/>
    <x v="74"/>
    <n v="48.978920255983667"/>
    <n v="4.8666992586981195"/>
  </r>
  <r>
    <x v="4"/>
    <x v="26"/>
    <s v="DIAGEO NI"/>
    <s v="United Kingdom       "/>
    <s v="CP"/>
    <s v=" 2x2"/>
    <n v="500"/>
    <s v="B14B029A/R"/>
    <s v="01A Carrier Kote PEFC"/>
    <s v="01A"/>
    <s v="MCB"/>
    <x v="0"/>
    <s v="PEFC"/>
    <m/>
    <x v="21"/>
    <x v="0"/>
    <x v="37"/>
    <x v="0"/>
    <n v="380"/>
    <x v="1"/>
    <n v="935"/>
    <x v="32"/>
    <n v="93"/>
    <n v="36.614173228346459"/>
    <n v="93"/>
    <n v="36.614173228346459"/>
    <s v="Y"/>
    <n v="63"/>
    <n v="7"/>
    <m/>
    <x v="3"/>
    <n v="0.96795568749600003"/>
    <n v="1.023930558"/>
    <n v="0.93336958864800001"/>
    <n v="1.0243856382480001"/>
    <n v="0.97023108873599995"/>
    <n v="1.2592070462160001"/>
    <n v="1.1832086447999999"/>
    <n v="1.2050524967039999"/>
    <n v="1.106755163136"/>
    <n v="1.026661039488"/>
    <n v="1.000721465352"/>
    <n v="0.999356224608"/>
    <n v="2.925255834144"/>
    <n v="3.2538237732000002"/>
    <n v="3.4950163046399996"/>
    <n v="3.0267387294480002"/>
    <x v="75"/>
    <n v="1.058402886786"/>
    <n v="0.10509642329444316"/>
  </r>
  <r>
    <x v="4"/>
    <x v="27"/>
    <s v="HALEWOOD INTERNATIONAL"/>
    <s v="United Kingdom       "/>
    <s v="CP"/>
    <s v=" 2x2"/>
    <n v="200"/>
    <s v="B16SD053A/R"/>
    <s v="011 Carrier Kote SFI"/>
    <s v="011"/>
    <s v="MCB"/>
    <x v="0"/>
    <s v="SFI"/>
    <m/>
    <x v="39"/>
    <x v="0"/>
    <x v="45"/>
    <x v="1"/>
    <n v="380"/>
    <x v="1"/>
    <n v="1330"/>
    <x v="38"/>
    <n v="133"/>
    <n v="52.362204724409445"/>
    <n v="66.5"/>
    <n v="26.181102362204722"/>
    <s v="N"/>
    <n v="91"/>
    <n v="12"/>
    <m/>
    <x v="3"/>
    <n v="0.35205404889199998"/>
    <n v="0.37226542953600006"/>
    <n v="0.33936318197600002"/>
    <n v="0.37273546164400001"/>
    <n v="0.352994113108"/>
    <n v="0.45781127319199999"/>
    <n v="0.43054941092800003"/>
    <n v="0.43853995676399998"/>
    <n v="0.402347484448"/>
    <n v="0.37320549375200002"/>
    <n v="0.36427488370000005"/>
    <n v="0.36380485159200004"/>
    <n v="1.0636826604039999"/>
    <n v="1.1835408479440002"/>
    <n v="1.2714368521399999"/>
    <n v="1.1012852290440001"/>
    <x v="76"/>
    <n v="0.38499546579433347"/>
    <n v="3.8217900678278391E-2"/>
  </r>
  <r>
    <x v="4"/>
    <x v="28"/>
    <s v="PRINCES LTD"/>
    <s v="United Kingdom       "/>
    <s v="CP"/>
    <s v=" 1x3"/>
    <n v="220"/>
    <s v="B06F013A/R"/>
    <s v="011 Carrier Kote SFI"/>
    <s v="011"/>
    <s v="MCB"/>
    <x v="0"/>
    <s v="SFI"/>
    <m/>
    <x v="35"/>
    <x v="0"/>
    <x v="40"/>
    <x v="1"/>
    <n v="415"/>
    <x v="5"/>
    <n v="1200"/>
    <x v="33"/>
    <n v="120"/>
    <n v="47.244094488188978"/>
    <n v="60"/>
    <n v="23.622047244094489"/>
    <s v="N"/>
    <n v="99.5"/>
    <n v="18"/>
    <m/>
    <x v="3"/>
    <n v="1.0989123474"/>
    <n v="1.16272016112"/>
    <n v="1.0599186834600001"/>
    <n v="1.1632265723399999"/>
    <n v="1.1019508147199999"/>
    <n v="1.43010528528"/>
    <n v="1.34350896666"/>
    <n v="1.36832311644"/>
    <n v="1.25640623682"/>
    <n v="1.1657586284400001"/>
    <n v="1.1363867776799998"/>
    <n v="1.13486754402"/>
    <n v="3.3215511919800003"/>
    <n v="3.6952826723399994"/>
    <n v="3.9682383199200002"/>
    <n v="3.4370129501400002"/>
    <x v="77"/>
    <n v="1.2018404278650003"/>
    <n v="0.11934499573086718"/>
  </r>
  <r>
    <x v="4"/>
    <x v="29"/>
    <s v="AB Inbev"/>
    <s v="United Kingdom       "/>
    <s v="DD"/>
    <s v="3x4"/>
    <n v="500"/>
    <s v="B13B034A/R"/>
    <s v="011 Carrier Kote SFI"/>
    <s v="011"/>
    <s v="MCB"/>
    <x v="0"/>
    <s v="SFI"/>
    <m/>
    <x v="40"/>
    <x v="1"/>
    <x v="46"/>
    <x v="1"/>
    <n v="415"/>
    <x v="5"/>
    <n v="1270"/>
    <x v="36"/>
    <n v="127"/>
    <n v="50"/>
    <n v="127"/>
    <n v="50"/>
    <s v="Y"/>
    <n v="78"/>
    <n v="3"/>
    <m/>
    <x v="3"/>
    <n v="2.8544527513319999"/>
    <n v="3.0208294498200003"/>
    <n v="2.7527781022559998"/>
    <n v="3.0216697361759999"/>
    <n v="2.8620153285359997"/>
    <n v="3.7149059798760002"/>
    <n v="3.4905495228239998"/>
    <n v="3.5552515722360001"/>
    <n v="3.2645124930600002"/>
    <n v="3.0283920270240001"/>
    <n v="2.9527662549840001"/>
    <n v="2.9485648232040003"/>
    <n v="8.6280603034080006"/>
    <n v="9.5985910445879998"/>
    <n v="10.31031358812"/>
    <n v="8.9297231052120001"/>
    <x v="78"/>
    <n v="3.1222240034440003"/>
    <n v="0.31022933895729465"/>
  </r>
  <r>
    <x v="4"/>
    <x v="29"/>
    <s v="AB Inbev"/>
    <s v="United Kingdom       "/>
    <s v="CP"/>
    <s v="2x3"/>
    <n v="275"/>
    <s v="B17B024A/R"/>
    <s v="011 Carrier Kote SFI"/>
    <s v="011"/>
    <s v="MCB"/>
    <x v="0"/>
    <s v="SFI"/>
    <m/>
    <x v="29"/>
    <x v="0"/>
    <x v="33"/>
    <x v="1"/>
    <n v="415"/>
    <x v="5"/>
    <n v="880"/>
    <x v="29"/>
    <n v="88"/>
    <n v="34.645669291338585"/>
    <n v="88"/>
    <n v="34.645669291338585"/>
    <s v="Y"/>
    <n v="127.5"/>
    <n v="10"/>
    <m/>
    <x v="3"/>
    <n v="7.3160847236400004"/>
    <n v="7.7405642067600002"/>
    <n v="7.0553058483599997"/>
    <n v="7.7424677021999999"/>
    <n v="7.3351196780399999"/>
    <n v="9.5193806954399989"/>
    <n v="8.9454768202799997"/>
    <n v="9.1110809235599994"/>
    <n v="8.3658624587999988"/>
    <n v="7.76055090888"/>
    <n v="7.5663943739999997"/>
    <n v="7.5559251490800001"/>
    <n v="22.111954778760001"/>
    <n v="24.59696807568"/>
    <n v="26.422420202639998"/>
    <n v="22.882870431960001"/>
    <x v="79"/>
    <n v="8.0011844574199991"/>
    <n v="0.79482521921145932"/>
  </r>
  <r>
    <x v="4"/>
    <x v="29"/>
    <s v="AB Inbev"/>
    <s v="United Kingdom       "/>
    <s v="CP"/>
    <s v="2x3"/>
    <n v="300"/>
    <s v="B17B025A/R"/>
    <s v="011 Carrier Kote SFI"/>
    <s v="011"/>
    <s v="MCB"/>
    <x v="0"/>
    <s v="SFI"/>
    <m/>
    <x v="30"/>
    <x v="0"/>
    <x v="34"/>
    <x v="1"/>
    <n v="415"/>
    <x v="5"/>
    <n v="935"/>
    <x v="23"/>
    <n v="93.5"/>
    <n v="36.811023622047244"/>
    <n v="93.5"/>
    <n v="36.811023622047244"/>
    <s v="Y"/>
    <n v="132.5"/>
    <n v="10"/>
    <m/>
    <x v="3"/>
    <n v="20.9998970521725"/>
    <n v="22.219978144980001"/>
    <n v="20.250613831525001"/>
    <n v="22.225232585517503"/>
    <n v="21.054543233762498"/>
    <n v="27.327294347429998"/>
    <n v="25.679501794869999"/>
    <n v="26.152401443245001"/>
    <n v="24.013844144482501"/>
    <n v="22.276726102785002"/>
    <n v="21.718704517702502"/>
    <n v="21.689279650692502"/>
    <n v="63.470489028677505"/>
    <n v="70.607070166710002"/>
    <n v="75.845747382597509"/>
    <n v="65.684710271180009"/>
    <x v="80"/>
    <n v="22.967334737430416"/>
    <n v="2.2822195071512792"/>
  </r>
  <r>
    <x v="4"/>
    <x v="30"/>
    <s v="THOMAS HARDY - KENDAL"/>
    <s v="United Kingdom       "/>
    <s v="CP"/>
    <s v=" 2x2"/>
    <n v="275"/>
    <s v="B01B214D/R"/>
    <s v="011 Carrier Kote SFI"/>
    <s v="011"/>
    <s v="MCB"/>
    <x v="0"/>
    <s v="SFI"/>
    <m/>
    <x v="26"/>
    <x v="0"/>
    <x v="47"/>
    <x v="0"/>
    <n v="415"/>
    <x v="5"/>
    <n v="1000"/>
    <x v="28"/>
    <n v="95"/>
    <n v="37.401574803149607"/>
    <n v="95"/>
    <n v="37.401574803149607"/>
    <s v="Y"/>
    <n v="102"/>
    <n v="16"/>
    <m/>
    <x v="3"/>
    <n v="0.2013811653"/>
    <n v="0.21288866046000002"/>
    <n v="0.19398348984000002"/>
    <n v="0.21288866046000002"/>
    <n v="0.2013811653"/>
    <n v="0.26138453292000002"/>
    <n v="0.24576721806000004"/>
    <n v="0.24987703776"/>
    <n v="0.23014990320000003"/>
    <n v="0.21288866046000002"/>
    <n v="0.20795687682000003"/>
    <n v="0.20795687682000003"/>
    <n v="0.60825331560000007"/>
    <n v="0.67565435868000012"/>
    <n v="0.72579415902000011"/>
    <n v="0.62880241410000015"/>
    <x v="81"/>
    <n v="0.21987535394999999"/>
    <n v="2.1708960165794686E-2"/>
  </r>
  <r>
    <x v="4"/>
    <x v="31"/>
    <s v="CHIVAS BROTHERS LTD"/>
    <s v="United Kingdom       "/>
    <s v="CP"/>
    <s v=" 2x6"/>
    <n v="50"/>
    <s v="B00S004A/R"/>
    <s v="011 Carrier Kote SFI"/>
    <s v="011"/>
    <s v="MCB"/>
    <x v="0"/>
    <s v="SFI"/>
    <m/>
    <x v="41"/>
    <x v="0"/>
    <x v="48"/>
    <x v="1"/>
    <n v="380"/>
    <x v="1"/>
    <n v="1085"/>
    <x v="39"/>
    <n v="108.5"/>
    <n v="42.716535433070867"/>
    <n v="54.2"/>
    <n v="21.338582677165356"/>
    <s v="N"/>
    <n v="75"/>
    <n v="4"/>
    <m/>
    <x v="3"/>
    <n v="1.1480185684799999"/>
    <n v="1.2146390079600002"/>
    <n v="1.1072885367600001"/>
    <n v="1.21495474464"/>
    <n v="1.1511759352800002"/>
    <n v="1.4940659697600001"/>
    <n v="1.4037652792799999"/>
    <n v="1.4296556870399999"/>
    <n v="1.3128331154399999"/>
    <n v="1.21779637476"/>
    <n v="1.18748565348"/>
    <n v="1.1855912334000001"/>
    <n v="3.4699461132000002"/>
    <n v="3.8601966496800006"/>
    <n v="4.1462540817599995"/>
    <n v="3.5908732616400005"/>
    <x v="82"/>
    <n v="1.2556058421900003"/>
    <n v="0.12474124679335002"/>
  </r>
  <r>
    <x v="4"/>
    <x v="31"/>
    <s v="CHIVAS BROTHERS LTD"/>
    <s v="United Kingdom       "/>
    <s v="CP"/>
    <s v=" 2x6"/>
    <n v="50"/>
    <s v="B00S005B/R"/>
    <s v="011 Carrier Kote SFI"/>
    <s v="011"/>
    <s v="MCB"/>
    <x v="0"/>
    <s v="SFI"/>
    <m/>
    <x v="21"/>
    <x v="0"/>
    <x v="37"/>
    <x v="0"/>
    <n v="380"/>
    <x v="1"/>
    <n v="935"/>
    <x v="32"/>
    <n v="93"/>
    <n v="36.614173228346459"/>
    <n v="93"/>
    <n v="36.614173228346459"/>
    <s v="Y"/>
    <n v="69"/>
    <n v="8"/>
    <m/>
    <x v="3"/>
    <n v="0.12909109701599999"/>
    <n v="0.13656741537600001"/>
    <n v="0.12410688477600001"/>
    <n v="0.13656741537600001"/>
    <n v="0.12909109701599999"/>
    <n v="0.16746953126400002"/>
    <n v="0.15750110678400001"/>
    <n v="0.16049163412800002"/>
    <n v="0.14753268230400002"/>
    <n v="0.13656741537600001"/>
    <n v="0.13357688803199999"/>
    <n v="0.13307846680800001"/>
    <n v="0.38976539716800002"/>
    <n v="0.43312804365599999"/>
    <n v="0.46552542321600004"/>
    <n v="0.403222770216"/>
    <x v="83"/>
    <n v="0.140970136188"/>
    <n v="1.3952287621535643E-2"/>
  </r>
  <r>
    <x v="4"/>
    <x v="31"/>
    <s v="CHIVAS BROTHERS LTD"/>
    <s v="United Kingdom       "/>
    <s v="CP"/>
    <s v=" 2x6"/>
    <n v="50"/>
    <s v="B09S005C/R"/>
    <s v="011 Carrier Kote SFI"/>
    <s v="011"/>
    <s v="MCB"/>
    <x v="0"/>
    <s v="SFI"/>
    <m/>
    <x v="42"/>
    <x v="0"/>
    <x v="49"/>
    <x v="0"/>
    <n v="350"/>
    <x v="3"/>
    <n v="933"/>
    <x v="32"/>
    <n v="93"/>
    <n v="36.614173228346459"/>
    <n v="93"/>
    <n v="36.614173228346459"/>
    <s v="Y"/>
    <n v="66.5"/>
    <n v="10"/>
    <m/>
    <x v="3"/>
    <n v="1.17511832928"/>
    <n v="1.2432539552999999"/>
    <n v="1.1330866119299998"/>
    <n v="1.2436963944299999"/>
    <n v="1.1782154031899998"/>
    <n v="1.5290696332799998"/>
    <n v="1.4370422942400001"/>
    <n v="1.46314620291"/>
    <n v="1.34368763781"/>
    <n v="1.2463510292099997"/>
    <n v="1.2153802901099999"/>
    <n v="1.2136105335899998"/>
    <n v="3.5514588965099998"/>
    <n v="3.9509814308999998"/>
    <n v="4.2438761349600007"/>
    <n v="3.6753418529099995"/>
    <x v="84"/>
    <n v="1.2851381929399999"/>
    <n v="0.12767407243641038"/>
  </r>
  <r>
    <x v="4"/>
    <x v="31"/>
    <s v="CHIVAS BROTHERS LTD"/>
    <s v="United Kingdom       "/>
    <s v="CP"/>
    <s v=" 2x6"/>
    <n v="50"/>
    <s v="B92088A/R"/>
    <s v="011 Carrier Kote SFI"/>
    <s v="011"/>
    <s v="MCB"/>
    <x v="0"/>
    <s v="SFI"/>
    <m/>
    <x v="23"/>
    <x v="0"/>
    <x v="26"/>
    <x v="0"/>
    <n v="380"/>
    <x v="1"/>
    <n v="1401"/>
    <x v="25"/>
    <n v="140"/>
    <n v="55.118110236220474"/>
    <n v="69"/>
    <n v="27.165354330708659"/>
    <s v="N"/>
    <n v="72"/>
    <n v="6"/>
    <m/>
    <x v="3"/>
    <n v="0.55025703129600001"/>
    <n v="0.58228461446400004"/>
    <n v="0.53057743199999996"/>
    <n v="0.58228461446400004"/>
    <n v="0.55180052928000001"/>
    <n v="0.71579719007999998"/>
    <n v="0.67257924652800005"/>
    <n v="0.68531310489599995"/>
    <n v="0.62897542847999999"/>
    <n v="0.58382811244800004"/>
    <n v="0.56916488160000001"/>
    <n v="0.56839313260800006"/>
    <n v="1.6631190777599998"/>
    <n v="1.849882333824"/>
    <n v="1.986867779904"/>
    <n v="1.7213861266560002"/>
    <x v="85"/>
    <n v="0.60177127651200013"/>
    <n v="5.9706122500238178E-2"/>
  </r>
  <r>
    <x v="4"/>
    <x v="32"/>
    <s v="DALE FARM (GB) LTD"/>
    <s v="United Kingdom       "/>
    <s v="CP"/>
    <s v=" 1x3"/>
    <n v="100"/>
    <s v="B13D011A/R"/>
    <s v="011 Carrier Kote SFI"/>
    <s v="011"/>
    <s v="MCB"/>
    <x v="0"/>
    <s v="SFI"/>
    <m/>
    <x v="43"/>
    <x v="0"/>
    <x v="50"/>
    <x v="1"/>
    <n v="380"/>
    <x v="1"/>
    <n v="940"/>
    <x v="0"/>
    <n v="94"/>
    <n v="37.00787401574803"/>
    <n v="94"/>
    <n v="37.00787401574803"/>
    <s v="Y"/>
    <n v="64"/>
    <n v="20"/>
    <m/>
    <x v="3"/>
    <n v="15.145309261824002"/>
    <n v="16.025187619840001"/>
    <n v="14.605139648512001"/>
    <n v="16.029393092608"/>
    <n v="15.185027615744001"/>
    <n v="19.708247215104002"/>
    <n v="18.52043479552"/>
    <n v="18.861545364480001"/>
    <n v="17.319071408128003"/>
    <n v="16.066307798016002"/>
    <n v="15.663984236544001"/>
    <n v="15.642022323200001"/>
    <n v="45.775636530176001"/>
    <n v="50.922667923456004"/>
    <n v="54.701051568128001"/>
    <n v="47.372314357760004"/>
    <x v="86"/>
    <n v="16.564305864960001"/>
    <n v="1.6458777226892494"/>
  </r>
  <r>
    <x v="4"/>
    <x v="32"/>
    <s v="DALE FARM (GB) LTD"/>
    <s v="United Kingdom       "/>
    <s v="CP"/>
    <s v=" 1x2"/>
    <n v="125"/>
    <s v="B13D012A/R"/>
    <s v="011 Carrier Kote SFI"/>
    <s v="011"/>
    <s v="MCB"/>
    <x v="0"/>
    <s v="SFI"/>
    <m/>
    <x v="7"/>
    <x v="0"/>
    <x v="51"/>
    <x v="0"/>
    <n v="350"/>
    <x v="3"/>
    <n v="988"/>
    <x v="0"/>
    <n v="94"/>
    <n v="37.00787401574803"/>
    <n v="94"/>
    <n v="37.00787401574803"/>
    <s v="Y"/>
    <n v="64"/>
    <n v="30"/>
    <m/>
    <x v="3"/>
    <n v="0.12868500736000002"/>
    <n v="0.13600154623999999"/>
    <n v="0.12395077632"/>
    <n v="0.13600154623999999"/>
    <n v="0.129115392"/>
    <n v="0.16741962495999999"/>
    <n v="0.15709039359999999"/>
    <n v="0.16010308607999998"/>
    <n v="0.14719154688"/>
    <n v="0.13643193088"/>
    <n v="0.13298885376"/>
    <n v="0.13298885376"/>
    <n v="0.38863732992000005"/>
    <n v="0.4325365632"/>
    <n v="0.46438502656000002"/>
    <n v="0.40240963839999999"/>
    <x v="87"/>
    <n v="0.14066404650666664"/>
    <n v="1.3953097947092236E-2"/>
  </r>
  <r>
    <x v="4"/>
    <x v="32"/>
    <s v="DALE FARM (GB) LTD"/>
    <s v="United Kingdom       "/>
    <s v="CP"/>
    <s v=" 1x1"/>
    <n v="800"/>
    <s v="B14D001B/R"/>
    <s v="011 Carrier Kote SFI"/>
    <s v="011"/>
    <s v="MCB"/>
    <x v="0"/>
    <s v="SFI"/>
    <m/>
    <x v="32"/>
    <x v="0"/>
    <x v="36"/>
    <x v="0"/>
    <n v="320"/>
    <x v="2"/>
    <n v="1305"/>
    <x v="31"/>
    <n v="65"/>
    <n v="25.590551181102363"/>
    <n v="65"/>
    <n v="25.590551181102363"/>
    <s v="Y"/>
    <n v="96"/>
    <n v="14"/>
    <m/>
    <x v="3"/>
    <n v="0.20733812735999999"/>
    <n v="0.21958250496000001"/>
    <n v="0.1999915008"/>
    <n v="0.21958250496000001"/>
    <n v="0.2081544192"/>
    <n v="0.26978445311999999"/>
    <n v="0.25345861632"/>
    <n v="0.25835636736000001"/>
    <n v="0.23713277951999998"/>
    <n v="0.21999065087999997"/>
    <n v="0.21468475391999997"/>
    <n v="0.21427660799999998"/>
    <n v="0.62691213312000005"/>
    <n v="0.69752137727999997"/>
    <n v="0.74894776320000001"/>
    <n v="0.64895201279999992"/>
    <x v="88"/>
    <n v="0.22686110719999997"/>
    <n v="2.2482629491758891E-2"/>
  </r>
  <r>
    <x v="4"/>
    <x v="32"/>
    <s v="DALE FARM (GB) LTD"/>
    <s v="United Kingdom       "/>
    <s v="CP"/>
    <s v=" 1x1"/>
    <n v="600"/>
    <s v="B14D002B/R"/>
    <s v="011 Carrier Kote SFI"/>
    <s v="011"/>
    <s v="MCB"/>
    <x v="0"/>
    <s v="SFI"/>
    <m/>
    <x v="32"/>
    <x v="0"/>
    <x v="36"/>
    <x v="0"/>
    <n v="320"/>
    <x v="2"/>
    <n v="1305"/>
    <x v="31"/>
    <n v="65"/>
    <n v="25.590551181102363"/>
    <n v="65"/>
    <n v="25.590551181102363"/>
    <s v="Y"/>
    <n v="91.5"/>
    <n v="14"/>
    <m/>
    <x v="3"/>
    <n v="0.98264956607999987"/>
    <n v="1.0394456217599999"/>
    <n v="0.94763829887999995"/>
    <n v="1.0398346358399999"/>
    <n v="0.98498365055999992"/>
    <n v="1.2783002668800001"/>
    <n v="1.2012754790399998"/>
    <n v="1.2234492816"/>
    <n v="1.1234726630399998"/>
    <n v="1.0421687203199999"/>
    <n v="1.01610477696"/>
    <n v="1.0145487206399999"/>
    <n v="2.9697334867199996"/>
    <n v="3.30311855328"/>
    <n v="3.5481974236799996"/>
    <n v="3.0728222179199998"/>
    <x v="89"/>
    <n v="1.0744893068000001"/>
    <n v="0.10669170389087748"/>
  </r>
  <r>
    <x v="4"/>
    <x v="33"/>
    <s v="PREMIER FOODS"/>
    <s v="United Kingdom       "/>
    <s v="CC"/>
    <s v=" 1x3"/>
    <n v="425"/>
    <s v="B07F020D/R"/>
    <s v="011 Carrier Kote SFI"/>
    <s v="011"/>
    <s v="MCB"/>
    <x v="0"/>
    <s v="SFI"/>
    <m/>
    <x v="31"/>
    <x v="0"/>
    <x v="52"/>
    <x v="0"/>
    <n v="430"/>
    <x v="7"/>
    <n v="912"/>
    <x v="40"/>
    <n v="86"/>
    <n v="33.85826771653543"/>
    <n v="86"/>
    <n v="33.85826771653543"/>
    <s v="Y"/>
    <n v="104.2"/>
    <n v="24"/>
    <m/>
    <x v="3"/>
    <n v="0.3851450995056"/>
    <n v="0.40719839763679999"/>
    <n v="0.37096797927839997"/>
    <n v="0.40719839763679999"/>
    <n v="0.38593271729599998"/>
    <n v="0.50092491469439993"/>
    <n v="0.47020782086879997"/>
    <n v="0.47887161656319999"/>
    <n v="0.44027834483360001"/>
    <n v="0.40798601542719998"/>
    <n v="0.39774698415199999"/>
    <n v="0.39774698415199999"/>
    <n v="1.1633114764207999"/>
    <n v="1.2940560296271999"/>
    <n v="1.3893577822656"/>
    <n v="1.2034799837312"/>
    <x v="90"/>
    <n v="0.42085043933706651"/>
    <n v="4.1757025354819267E-2"/>
  </r>
  <r>
    <x v="4"/>
    <x v="34"/>
    <s v="FENTIMANS LTD"/>
    <s v="United Kingdom       "/>
    <s v="CP"/>
    <s v=" 2x2"/>
    <n v="200"/>
    <s v="B11SD025B/R"/>
    <s v="011 Carrier Kote SFI"/>
    <s v="011"/>
    <s v="MCB"/>
    <x v="0"/>
    <s v="SFI"/>
    <m/>
    <x v="44"/>
    <x v="0"/>
    <x v="53"/>
    <x v="0"/>
    <n v="380"/>
    <x v="1"/>
    <n v="1466"/>
    <x v="41"/>
    <n v="142"/>
    <n v="55.905511811023622"/>
    <n v="71"/>
    <n v="27.952755905511811"/>
    <s v="N"/>
    <n v="91"/>
    <n v="12"/>
    <m/>
    <x v="3"/>
    <n v="3.1028692509359996"/>
    <n v="3.2835312160559993"/>
    <n v="2.9924647166959994"/>
    <n v="3.2840330548479995"/>
    <n v="3.1114005103999993"/>
    <n v="4.0377949204319998"/>
    <n v="3.7944031063119992"/>
    <n v="3.8646605371919995"/>
    <n v="3.5485020982319995"/>
    <n v="3.2915606367279993"/>
    <n v="3.2092590748399998"/>
    <n v="3.2047425257119997"/>
    <n v="9.3788651836879993"/>
    <n v="10.433228485679997"/>
    <n v="11.207565741735998"/>
    <n v="9.7055622372799988"/>
    <x v="91"/>
    <n v="3.3937684706986659"/>
    <n v="0.33720425657695768"/>
  </r>
  <r>
    <x v="4"/>
    <x v="34"/>
    <s v="FENTIMANS LTD"/>
    <s v="United Kingdom       "/>
    <s v="CP"/>
    <s v=" 2x2"/>
    <n v="275"/>
    <s v="B17SD030A/R"/>
    <s v="011 Carrier Kote SFI"/>
    <s v="011"/>
    <s v="MCB"/>
    <x v="0"/>
    <s v="SFI"/>
    <m/>
    <x v="39"/>
    <x v="0"/>
    <x v="45"/>
    <x v="1"/>
    <n v="380"/>
    <x v="1"/>
    <n v="1330"/>
    <x v="38"/>
    <n v="133"/>
    <n v="52.362204724409445"/>
    <n v="66.5"/>
    <n v="26.181102362204722"/>
    <s v="N"/>
    <n v="100.5"/>
    <n v="10"/>
    <m/>
    <x v="3"/>
    <n v="4.7637934927380003"/>
    <n v="5.0404745357400005"/>
    <n v="4.594047336900001"/>
    <n v="5.0420318399220001"/>
    <n v="4.776251926194"/>
    <n v="6.1991088471480005"/>
    <n v="5.8253558434680004"/>
    <n v="5.9328098320260008"/>
    <n v="5.447450028636001"/>
    <n v="5.0534520705900006"/>
    <n v="4.9273104318480012"/>
    <n v="4.9200430123320009"/>
    <n v="14.398315365378002"/>
    <n v="16.017392613264001"/>
    <n v="17.205615704130004"/>
    <n v="14.900805514770003"/>
    <x v="92"/>
    <n v="5.2101774331285"/>
    <n v="0.51768001047392387"/>
  </r>
  <r>
    <x v="4"/>
    <x v="35"/>
    <s v="ACCOLADE WINES LTD"/>
    <s v="United Kingdom       "/>
    <s v="CP"/>
    <s v=" 2x2"/>
    <n v="200"/>
    <s v="B15SD029A/R"/>
    <s v="011 Carrier Kote SFI"/>
    <s v="011"/>
    <s v="MCB"/>
    <x v="0"/>
    <s v="SFI"/>
    <m/>
    <x v="7"/>
    <x v="0"/>
    <x v="54"/>
    <x v="0"/>
    <n v="350"/>
    <x v="3"/>
    <n v="988"/>
    <x v="28"/>
    <n v="95"/>
    <n v="37.401574803149607"/>
    <n v="95"/>
    <n v="37.401574803149607"/>
    <s v="Y"/>
    <n v="58"/>
    <n v="9"/>
    <m/>
    <x v="3"/>
    <n v="1.1119970134000001"/>
    <n v="1.1766434190000001"/>
    <n v="1.0721842880000001"/>
    <n v="1.1766434190000001"/>
    <n v="1.1147563111999998"/>
    <n v="1.446660418"/>
    <n v="1.3595454445999999"/>
    <n v="1.3847733101999999"/>
    <n v="1.2716421004"/>
    <n v="1.1794027167999999"/>
    <n v="1.1498388117999998"/>
    <n v="1.1482620701999999"/>
    <n v="3.3608247204000001"/>
    <n v="3.7380601482000002"/>
    <n v="4.0159608552000003"/>
    <n v="3.4775035987999998"/>
    <x v="93"/>
    <n v="1.2160291102166667"/>
    <n v="0.12080894883099985"/>
  </r>
  <r>
    <x v="4"/>
    <x v="35"/>
    <s v="ACCOLADE WINES LTD"/>
    <s v="United Kingdom       "/>
    <s v="CP"/>
    <s v=" 2x2"/>
    <n v="113"/>
    <s v="B15SD030A/R"/>
    <s v="011 Carrier Kote SFI"/>
    <s v="011"/>
    <s v="MCB"/>
    <x v="0"/>
    <s v="SFI"/>
    <m/>
    <x v="45"/>
    <x v="0"/>
    <x v="55"/>
    <x v="0"/>
    <n v="350"/>
    <x v="3"/>
    <n v="1512"/>
    <x v="42"/>
    <n v="145"/>
    <n v="57.086614173228348"/>
    <n v="72.5"/>
    <n v="28.543307086614174"/>
    <s v="N"/>
    <n v="93.5"/>
    <n v="14"/>
    <m/>
    <x v="3"/>
    <n v="1.7589200879250002"/>
    <n v="1.8607599606750003"/>
    <n v="1.6958763571750002"/>
    <n v="1.8612449124500001"/>
    <n v="1.7632846539"/>
    <n v="2.2884874262250001"/>
    <n v="2.150761122125"/>
    <n v="2.1900422159000001"/>
    <n v="2.0110950109250001"/>
    <n v="1.8656094784250001"/>
    <n v="1.819054108025"/>
    <n v="1.8166293491500001"/>
    <n v="5.3155564057750002"/>
    <n v="5.9130169925750007"/>
    <n v="6.3518983489499998"/>
    <n v="5.5012929356000004"/>
    <x v="94"/>
    <n v="1.9234803902416668"/>
    <n v="0.19108368033232517"/>
  </r>
  <r>
    <x v="4"/>
    <x v="36"/>
    <s v="LUCOZADE RIBENA SUNTORY LTD"/>
    <s v="United Kingdom       "/>
    <s v="CP"/>
    <s v=" 2x4"/>
    <n v="380"/>
    <s v="B16SD022A/R"/>
    <s v="011 Carrier Kote SFI"/>
    <s v="011"/>
    <s v="MCB"/>
    <x v="0"/>
    <s v="SFI"/>
    <m/>
    <x v="46"/>
    <x v="1"/>
    <x v="56"/>
    <x v="0"/>
    <n v="430"/>
    <x v="7"/>
    <n v="1010"/>
    <x v="43"/>
    <n v="98"/>
    <n v="38.582677165354333"/>
    <n v="98"/>
    <n v="38.582677165354333"/>
    <s v="Y"/>
    <n v="116"/>
    <n v="8"/>
    <m/>
    <x v="3"/>
    <n v="0.48858740918400001"/>
    <n v="0.51656378435200001"/>
    <n v="0.47060259657600001"/>
    <n v="0.51656378435200001"/>
    <n v="0.48958656544000001"/>
    <n v="0.63546337881600001"/>
    <n v="0.59649628483200001"/>
    <n v="0.60748700364800001"/>
    <n v="0.55852834710400001"/>
    <n v="0.51756294060800001"/>
    <n v="0.50457390928000001"/>
    <n v="0.50457390928000001"/>
    <n v="1.4757537901119999"/>
    <n v="1.6416137286080001"/>
    <n v="1.762511635584"/>
    <n v="1.526710759168"/>
    <x v="95"/>
    <n v="0.53388249278933342"/>
    <n v="5.2972131437038071E-2"/>
  </r>
  <r>
    <x v="4"/>
    <x v="36"/>
    <s v="LUCOZADE RIBENA SUNTORY LTD"/>
    <s v="United Kingdom       "/>
    <s v="CP"/>
    <s v=" 2x3"/>
    <n v="500"/>
    <s v="B16SD064A/R"/>
    <s v="011 Carrier Kote SFI"/>
    <s v="011"/>
    <s v="MCB"/>
    <x v="0"/>
    <s v="SFI"/>
    <m/>
    <x v="46"/>
    <x v="1"/>
    <x v="57"/>
    <x v="1"/>
    <n v="430"/>
    <x v="7"/>
    <n v="1010"/>
    <x v="6"/>
    <n v="101"/>
    <n v="39.763779527559052"/>
    <n v="101"/>
    <n v="39.763779527559052"/>
    <s v="Y"/>
    <n v="125"/>
    <n v="10"/>
    <m/>
    <x v="3"/>
    <n v="4.3331305325000002"/>
    <n v="4.5850180180000004"/>
    <n v="4.1788910589999997"/>
    <n v="4.5861276544999994"/>
    <n v="4.3453365340000003"/>
    <n v="5.6391726929999999"/>
    <n v="5.2996239239999996"/>
    <n v="5.3972719359999992"/>
    <n v="4.9556366089999999"/>
    <n v="4.5972240194999996"/>
    <n v="4.4818218234999989"/>
    <n v="4.4762736410000006"/>
    <n v="13.097039609499999"/>
    <n v="14.5706368815"/>
    <n v="15.652532468999997"/>
    <n v="13.555319484"/>
    <x v="96"/>
    <n v="4.7396273703333325"/>
    <n v="0.47103640689954202"/>
  </r>
  <r>
    <x v="4"/>
    <x v="37"/>
    <s v="THATCHERS CIDER CO LTD"/>
    <s v="United Kingdom       "/>
    <s v="DD"/>
    <s v=" 2x5"/>
    <n v="440"/>
    <s v="B10B013A/R"/>
    <s v="011 Carrier Kote SFI"/>
    <s v="011"/>
    <s v="MCB"/>
    <x v="0"/>
    <s v="SFI"/>
    <m/>
    <x v="38"/>
    <x v="3"/>
    <x v="58"/>
    <x v="0"/>
    <n v="380"/>
    <x v="1"/>
    <n v="1015"/>
    <x v="37"/>
    <n v="101.5"/>
    <n v="39.960629921259844"/>
    <n v="101"/>
    <n v="39.763779527559052"/>
    <s v="N"/>
    <n v="130"/>
    <n v="4"/>
    <m/>
    <x v="3"/>
    <n v="31.179365315280002"/>
    <n v="32.990589362640002"/>
    <n v="30.06774695288"/>
    <n v="32.998748029520002"/>
    <n v="31.260951984080002"/>
    <n v="40.573050394239999"/>
    <n v="38.127489996960001"/>
    <n v="38.829135348640001"/>
    <n v="35.654394098959997"/>
    <n v="33.075235531520001"/>
    <n v="32.247130843200004"/>
    <n v="32.202258175360001"/>
    <n v="94.237701630800004"/>
    <n v="104.83275040784"/>
    <n v="112.61101944456"/>
    <n v="97.524624550080006"/>
    <x v="97"/>
    <n v="34.100508002773331"/>
    <n v="3.3882084244943371"/>
  </r>
  <r>
    <x v="4"/>
    <x v="37"/>
    <s v="THATCHERS CIDER CO LTD"/>
    <s v="United Kingdom       "/>
    <s v="DW"/>
    <s v=" 2x2"/>
    <n v="440"/>
    <s v="B16C004A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116.5"/>
    <n v="8"/>
    <m/>
    <x v="3"/>
    <n v="32.275217038400001"/>
    <n v="34.1510307908"/>
    <n v="31.124211204799998"/>
    <n v="34.159174699999994"/>
    <n v="32.359370766799998"/>
    <n v="41.999949502"/>
    <n v="39.468098619599999"/>
    <n v="40.194716295999996"/>
    <n v="36.908196494399995"/>
    <n v="34.237899155599997"/>
    <n v="33.380978931999998"/>
    <n v="33.333925234399999"/>
    <n v="97.550459033999999"/>
    <n v="108.51849496879998"/>
    <n v="116.57101140999998"/>
    <n v="100.95280332199999"/>
    <x v="98"/>
    <n v="35.299397394566668"/>
    <n v="3.5076344738984062"/>
  </r>
  <r>
    <x v="4"/>
    <x v="37"/>
    <s v="THATCHERS CIDER CO LTD"/>
    <s v="United Kingdom       "/>
    <s v="DW"/>
    <s v=" 2x2"/>
    <n v="500"/>
    <s v="B16C005A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123"/>
    <n v="8"/>
    <m/>
    <x v="3"/>
    <n v="27.991256714400002"/>
    <n v="29.6172889656"/>
    <n v="26.992899662399999"/>
    <n v="29.624931890399999"/>
    <n v="28.063864500000001"/>
    <n v="36.424268865599998"/>
    <n v="34.228838716799999"/>
    <n v="34.859380012799996"/>
    <n v="32.008569062399999"/>
    <n v="29.6937182136"/>
    <n v="28.949488411199997"/>
    <n v="28.909363056"/>
    <n v="84.601445342400012"/>
    <n v="94.113065255999999"/>
    <n v="101.09678779199999"/>
    <n v="87.552569680800005"/>
    <x v="99"/>
    <n v="30.6136556726"/>
    <n v="3.0418847375610238"/>
  </r>
  <r>
    <x v="4"/>
    <x v="37"/>
    <s v="THATCHERS CIDER CO LTD"/>
    <s v="United Kingdom       "/>
    <s v="DD"/>
    <s v=" 3x4"/>
    <n v="330"/>
    <s v="B16C012A/R"/>
    <s v="011 Carrier Kote SFI"/>
    <s v="011"/>
    <s v="MCB"/>
    <x v="0"/>
    <s v="SFI"/>
    <m/>
    <x v="29"/>
    <x v="0"/>
    <x v="33"/>
    <x v="1"/>
    <n v="415"/>
    <x v="5"/>
    <n v="880"/>
    <x v="29"/>
    <n v="88"/>
    <n v="34.645669291338585"/>
    <n v="88"/>
    <n v="34.645669291338585"/>
    <s v="Y"/>
    <n v="130.5"/>
    <n v="4"/>
    <m/>
    <x v="3"/>
    <n v="0.49681230984000002"/>
    <n v="0.52603656336000004"/>
    <n v="0.47927775772800008"/>
    <n v="0.52603656336000004"/>
    <n v="0.49778645162400004"/>
    <n v="0.64683014457600008"/>
    <n v="0.60786447321600001"/>
    <n v="0.61858003284000007"/>
    <n v="0.56792466007200004"/>
    <n v="0.52701070514400006"/>
    <n v="0.51337272016800006"/>
    <n v="0.51337272016800006"/>
    <n v="1.5021266309280001"/>
    <n v="1.67065315956"/>
    <n v="1.7943691661280001"/>
    <n v="1.5537561454800002"/>
    <x v="100"/>
    <n v="0.54340875850800008"/>
    <n v="5.4057621634732267E-2"/>
  </r>
  <r>
    <x v="4"/>
    <x v="38"/>
    <s v="SKINNY BRANDS LTD"/>
    <s v="United Kingdom       "/>
    <s v="CP"/>
    <s v=" 2x2"/>
    <n v="330"/>
    <s v="B13B022A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68.5"/>
    <n v="8"/>
    <m/>
    <x v="3"/>
    <n v="0.26017401480000002"/>
    <n v="0.2750715044"/>
    <n v="0.25059705719999997"/>
    <n v="0.2750715044"/>
    <n v="0.26070606800000001"/>
    <n v="0.33838583519999998"/>
    <n v="0.31763576039999997"/>
    <n v="0.3234883456"/>
    <n v="0.2974177388"/>
    <n v="0.27560355759999999"/>
    <n v="0.26868686600000002"/>
    <n v="0.26868686600000002"/>
    <n v="0.7858425764000001"/>
    <n v="0.8741634076"/>
    <n v="0.93854184479999991"/>
    <n v="0.81297728960000004"/>
    <x v="101"/>
    <n v="0.28429375986666666"/>
    <n v="2.8207792197316429E-2"/>
  </r>
  <r>
    <x v="4"/>
    <x v="22"/>
    <s v="BRITVIC IRELAND LTD"/>
    <s v="Ireland            "/>
    <s v="CP"/>
    <s v=" 2x2"/>
    <n v="275"/>
    <s v="B17SD046X/R"/>
    <s v="011 Carrier Kote SFI"/>
    <s v="011"/>
    <s v="MCB"/>
    <x v="0"/>
    <s v="SFI"/>
    <m/>
    <x v="43"/>
    <x v="0"/>
    <x v="50"/>
    <x v="1"/>
    <n v="380"/>
    <x v="1"/>
    <n v="940"/>
    <x v="0"/>
    <n v="94"/>
    <n v="37.00787401574803"/>
    <n v="94"/>
    <n v="37.00787401574803"/>
    <s v="Y"/>
    <n v="65"/>
    <n v="8"/>
    <m/>
    <x v="3"/>
    <n v="1.3900328696799999"/>
    <n v="1.47071077608"/>
    <n v="1.340676974"/>
    <n v="1.471185352"/>
    <n v="1.3938294770399999"/>
    <n v="1.8090834070399999"/>
    <n v="1.69993094544"/>
    <n v="1.7312529561599999"/>
    <n v="1.5898293319999999"/>
    <n v="1.47450738344"/>
    <n v="1.4379650375999999"/>
    <n v="1.435592158"/>
    <n v="4.2014206197600004"/>
    <n v="4.6740982360799999"/>
    <n v="5.0210132335999997"/>
    <n v="4.3480645790399999"/>
    <x v="102"/>
    <n v="1.5203830557066667"/>
    <n v="0.15110202622146418"/>
  </r>
  <r>
    <x v="4"/>
    <x v="22"/>
    <s v="BRITVIC IRELAND LTD"/>
    <s v="Ireland            "/>
    <s v="CP"/>
    <s v=" 2x3"/>
    <n v="275"/>
    <s v="B17SD051X/R"/>
    <s v="011 Carrier Kote SFI"/>
    <s v="011"/>
    <s v="MCB"/>
    <x v="0"/>
    <s v="SFI"/>
    <m/>
    <x v="28"/>
    <x v="0"/>
    <x v="32"/>
    <x v="1"/>
    <n v="380"/>
    <x v="1"/>
    <n v="880"/>
    <x v="29"/>
    <n v="88"/>
    <n v="34.645669291338585"/>
    <n v="88"/>
    <n v="34.645669291338585"/>
    <s v="Y"/>
    <n v="65"/>
    <n v="5"/>
    <m/>
    <x v="3"/>
    <n v="2.0819140742399997"/>
    <n v="2.2032035625600002"/>
    <n v="2.0077186729599998"/>
    <n v="2.2036478464"/>
    <n v="2.0876897641599999"/>
    <n v="2.7092428563199999"/>
    <n v="2.5461906870399997"/>
    <n v="2.59284049024"/>
    <n v="2.3809170985599999"/>
    <n v="2.20853496864"/>
    <n v="2.1534437724799997"/>
    <n v="2.1503337856"/>
    <n v="6.2928363097600002"/>
    <n v="7.0005804668799989"/>
    <n v="7.5199482758399991"/>
    <n v="6.5123125267199997"/>
    <x v="103"/>
    <n v="2.2771397982666666"/>
    <n v="0.22625105890967145"/>
  </r>
  <r>
    <x v="4"/>
    <x v="22"/>
    <s v="BRITVIC IRELAND LTD"/>
    <s v="Ireland            "/>
    <s v="CP"/>
    <s v=" 2x2"/>
    <n v="200"/>
    <s v="B17SD047X/R"/>
    <s v="011 Carrier Kote SFI"/>
    <s v="011"/>
    <s v="MCB"/>
    <x v="0"/>
    <s v="SFI"/>
    <m/>
    <x v="39"/>
    <x v="0"/>
    <x v="45"/>
    <x v="1"/>
    <n v="380"/>
    <x v="1"/>
    <n v="1330"/>
    <x v="38"/>
    <n v="133"/>
    <n v="52.362204724409445"/>
    <n v="66.5"/>
    <n v="26.181102362204722"/>
    <s v="N"/>
    <n v="96"/>
    <n v="12"/>
    <m/>
    <x v="3"/>
    <n v="0.48445331289600002"/>
    <n v="0.51222136358400006"/>
    <n v="0.467098281216"/>
    <n v="0.51271722163199995"/>
    <n v="0.48544502899199998"/>
    <n v="0.63023557900799998"/>
    <n v="0.5920545093120001"/>
    <n v="0.60296338636799995"/>
    <n v="0.553873439616"/>
    <n v="0.51370893772800008"/>
    <n v="0.50081662847999997"/>
    <n v="0.50032077043199996"/>
    <n v="1.4637729576960001"/>
    <n v="1.6283978296320001"/>
    <n v="1.7488913352959998"/>
    <n v="1.5148463366399998"/>
    <x v="104"/>
    <n v="0.529659038272"/>
    <n v="5.2586816962884038E-2"/>
  </r>
  <r>
    <x v="4"/>
    <x v="39"/>
    <s v="CARLOW BREWING"/>
    <s v="Ireland            "/>
    <s v="BW"/>
    <s v=" 2x2"/>
    <n v="330"/>
    <s v="B12SD019B/R"/>
    <s v="011 Carrier Kote SFI"/>
    <s v="011"/>
    <s v="MCB"/>
    <x v="0"/>
    <s v="SFI"/>
    <m/>
    <x v="23"/>
    <x v="0"/>
    <x v="26"/>
    <x v="0"/>
    <n v="380"/>
    <x v="1"/>
    <n v="1401"/>
    <x v="25"/>
    <n v="140"/>
    <n v="55.118110236220474"/>
    <n v="140"/>
    <n v="55.118110236220474"/>
    <s v="Y"/>
    <n v="71"/>
    <n v="5"/>
    <m/>
    <x v="3"/>
    <n v="0.25246351536"/>
    <n v="0.26713264927999997"/>
    <n v="0.24319879920000001"/>
    <n v="0.26713264927999997"/>
    <n v="0.25246351536"/>
    <n v="0.32812536400000003"/>
    <n v="0.30805181232000001"/>
    <n v="0.31422828976000006"/>
    <n v="0.28797826063999998"/>
    <n v="0.26713264927999997"/>
    <n v="0.26095617184000003"/>
    <n v="0.26018411216000004"/>
    <n v="0.76279496384000001"/>
    <n v="0.84772152864000005"/>
    <n v="0.91025836272000005"/>
    <n v="0.78827293328000003"/>
    <x v="105"/>
    <n v="0.27575398237333337"/>
    <n v="2.7377373882262517E-2"/>
  </r>
  <r>
    <x v="4"/>
    <x v="20"/>
    <s v="BULMERS LIMITED"/>
    <s v="Ireland            "/>
    <s v="CP"/>
    <s v=" 2x2"/>
    <n v="330"/>
    <s v="B05C019B/R"/>
    <s v="011 Carrier Kote SFI"/>
    <s v="011"/>
    <s v="MCB"/>
    <x v="0"/>
    <s v="SFI"/>
    <m/>
    <x v="47"/>
    <x v="3"/>
    <x v="59"/>
    <x v="0"/>
    <n v="350"/>
    <x v="3"/>
    <n v="1020"/>
    <x v="22"/>
    <n v="100"/>
    <n v="39.370078740157481"/>
    <n v="100"/>
    <n v="39.370078740157481"/>
    <s v="Y"/>
    <n v="135.5"/>
    <n v="16"/>
    <m/>
    <x v="3"/>
    <n v="1.6130266879999999"/>
    <n v="1.70608592"/>
    <n v="1.5548646680000002"/>
    <n v="1.707055287"/>
    <n v="1.6169041559999999"/>
    <n v="2.0986795549999999"/>
    <n v="1.971692478"/>
    <n v="2.0085284240000001"/>
    <n v="1.843736034"/>
    <n v="1.710932755"/>
    <n v="1.6673112400000001"/>
    <n v="1.6653725060000002"/>
    <n v="4.8739772760000006"/>
    <n v="5.422638998"/>
    <n v="5.8239569360000001"/>
    <n v="5.0436165010000007"/>
    <x v="106"/>
    <n v="1.7636824759166665"/>
    <n v="0.17528004426194094"/>
  </r>
  <r>
    <x v="4"/>
    <x v="20"/>
    <s v="BULMERS LIMITED"/>
    <s v="Ireland            "/>
    <s v="CP"/>
    <s v=" 2x3"/>
    <n v="330"/>
    <s v="B05C020B/R"/>
    <s v="011 Carrier Kote SFI"/>
    <s v="011"/>
    <s v="MCB"/>
    <x v="0"/>
    <s v="SFI"/>
    <m/>
    <x v="42"/>
    <x v="0"/>
    <x v="49"/>
    <x v="0"/>
    <n v="350"/>
    <x v="3"/>
    <n v="933"/>
    <x v="32"/>
    <n v="930"/>
    <n v="366.14173228346453"/>
    <n v="93"/>
    <n v="36.614173228346459"/>
    <s v="N"/>
    <n v="136"/>
    <n v="10"/>
    <m/>
    <x v="3"/>
    <n v="30.981650380799998"/>
    <n v="32.782277841599999"/>
    <n v="29.8777481184"/>
    <n v="32.791326220800002"/>
    <n v="31.063085793599999"/>
    <n v="40.319577715199998"/>
    <n v="37.8855637104"/>
    <n v="38.582288908800003"/>
    <n v="35.433452947199996"/>
    <n v="32.863713254399997"/>
    <n v="32.040310747200003"/>
    <n v="32.004117230399999"/>
    <n v="93.641676340799989"/>
    <n v="104.1739897296"/>
    <n v="111.9013055664"/>
    <n v="96.908141231999991"/>
    <x v="107"/>
    <n v="33.885426072400001"/>
    <n v="3.3671808791644748"/>
  </r>
  <r>
    <x v="4"/>
    <x v="40"/>
    <s v="BATCHELORS IRELAND"/>
    <s v="Ireland            "/>
    <s v="CP"/>
    <s v=" 1x2"/>
    <n v="420"/>
    <s v="B06F019A/R"/>
    <s v="011 Carrier Kote SFI"/>
    <s v="011"/>
    <s v="MCB"/>
    <x v="0"/>
    <s v="SFI"/>
    <m/>
    <x v="48"/>
    <x v="0"/>
    <x v="60"/>
    <x v="0"/>
    <n v="380"/>
    <x v="1"/>
    <n v="914"/>
    <x v="44"/>
    <n v="90"/>
    <n v="35.433070866141733"/>
    <n v="90"/>
    <n v="35.433070866141733"/>
    <s v="Y"/>
    <n v="81"/>
    <n v="12"/>
    <m/>
    <x v="3"/>
    <n v="1.41500597112"/>
    <n v="1.4971091587200001"/>
    <n v="1.3646116008000002"/>
    <n v="1.4976753876000002"/>
    <n v="1.4189695732800001"/>
    <n v="1.84137631776"/>
    <n v="1.73039545728"/>
    <n v="1.76210427456"/>
    <n v="1.61828213904"/>
    <n v="1.5010727608800001"/>
    <n v="1.4637016548000001"/>
    <n v="1.4614367392800001"/>
    <n v="4.2767267306400001"/>
    <n v="4.7580212786400002"/>
    <n v="5.1107818708799995"/>
    <n v="4.4262111549599998"/>
    <x v="108"/>
    <n v="1.5476450862600002"/>
    <n v="0.15374360636099235"/>
  </r>
  <r>
    <x v="4"/>
    <x v="40"/>
    <s v="BATCHELORS IRELAND"/>
    <s v="Ireland            "/>
    <s v="CP"/>
    <s v=" 1x3"/>
    <n v="420"/>
    <s v="B06F020A/R"/>
    <s v="011 Carrier Kote SFI"/>
    <s v="011"/>
    <s v="MCB"/>
    <x v="0"/>
    <s v="SFI"/>
    <m/>
    <x v="23"/>
    <x v="0"/>
    <x v="26"/>
    <x v="0"/>
    <n v="380"/>
    <x v="1"/>
    <n v="1401"/>
    <x v="25"/>
    <n v="140"/>
    <n v="55.118110236220474"/>
    <n v="70"/>
    <n v="27.559055118110237"/>
    <s v="N"/>
    <n v="80"/>
    <n v="6"/>
    <m/>
    <x v="3"/>
    <n v="0.75118144639999995"/>
    <n v="0.7951127295999999"/>
    <n v="0.72464869119999997"/>
    <n v="0.7951127295999999"/>
    <n v="0.75335626239999998"/>
    <n v="0.97779727360000002"/>
    <n v="0.91864227840000001"/>
    <n v="0.93560584319999995"/>
    <n v="0.85905231999999998"/>
    <n v="0.79685258240000001"/>
    <n v="0.77684427519999999"/>
    <n v="0.77597434880000005"/>
    <n v="2.2709428672"/>
    <n v="2.5262662655999999"/>
    <n v="2.7133004415999999"/>
    <n v="2.3496712064"/>
    <x v="109"/>
    <n v="0.82168173173333336"/>
    <n v="8.1648146323257786E-2"/>
  </r>
  <r>
    <x v="4"/>
    <x v="40"/>
    <s v="BATCHELORS IRELAND"/>
    <s v="Ireland            "/>
    <s v="CP"/>
    <s v=" 2x2"/>
    <n v="420"/>
    <s v="B06F021B/R"/>
    <s v="011 Carrier Kote SFI"/>
    <s v="011"/>
    <s v="MCB"/>
    <x v="0"/>
    <s v="SFI"/>
    <m/>
    <x v="21"/>
    <x v="0"/>
    <x v="24"/>
    <x v="1"/>
    <n v="380"/>
    <x v="1"/>
    <n v="935"/>
    <x v="23"/>
    <n v="93.5"/>
    <n v="36.811023622047244"/>
    <n v="93.5"/>
    <n v="36.811023622047244"/>
    <s v="Y"/>
    <n v="107.5"/>
    <n v="12"/>
    <m/>
    <x v="3"/>
    <n v="2.5817771818300002"/>
    <n v="2.73167171431"/>
    <n v="2.4896545004099999"/>
    <n v="2.732452415"/>
    <n v="2.5880227873500004"/>
    <n v="3.3593550690699998"/>
    <n v="3.1571535903600001"/>
    <n v="3.2149254414200001"/>
    <n v="2.9518293088900003"/>
    <n v="2.7386980205200002"/>
    <n v="2.6699963597999998"/>
    <n v="2.6660928563500002"/>
    <n v="7.8031033965500001"/>
    <n v="8.6798302714200002"/>
    <n v="9.3239083406700001"/>
    <n v="8.0747872366699998"/>
    <x v="110"/>
    <n v="2.8234691037758335"/>
    <n v="0.28054067193379584"/>
  </r>
  <r>
    <x v="4"/>
    <x v="40"/>
    <s v="BATCHELORS IRELAND"/>
    <s v="Ireland            "/>
    <s v="CP"/>
    <s v=" 2x2"/>
    <n v="225"/>
    <s v="B07F016B/R"/>
    <s v="011 Carrier Kote SFI"/>
    <s v="011"/>
    <s v="MCB"/>
    <x v="0"/>
    <s v="SFI"/>
    <m/>
    <x v="23"/>
    <x v="0"/>
    <x v="26"/>
    <x v="0"/>
    <n v="380"/>
    <x v="1"/>
    <n v="1401"/>
    <x v="25"/>
    <n v="140"/>
    <n v="55.118110236220474"/>
    <n v="70"/>
    <n v="27.559055118110237"/>
    <s v="N"/>
    <n v="89"/>
    <n v="10"/>
    <m/>
    <x v="3"/>
    <n v="0.21049500360000001"/>
    <n v="0.22259241760000001"/>
    <n v="0.2032365552"/>
    <n v="0.22259241760000001"/>
    <n v="0.21097890016000001"/>
    <n v="0.27388545296"/>
    <n v="0.25743296992000003"/>
    <n v="0.26227193552"/>
    <n v="0.24049659032000001"/>
    <n v="0.22307631416000001"/>
    <n v="0.21775345200000001"/>
    <n v="0.21726955544000001"/>
    <n v="0.63632397639999994"/>
    <n v="0.70745677072000002"/>
    <n v="0.76020149576000007"/>
    <n v="0.65809932160000006"/>
    <x v="111"/>
    <n v="0.23017346370666669"/>
    <n v="2.2879226807296035E-2"/>
  </r>
  <r>
    <x v="4"/>
    <x v="40"/>
    <s v="BATCHELORS IRELAND"/>
    <s v="Ireland            "/>
    <s v="CP"/>
    <s v=" 1x3"/>
    <n v="225"/>
    <s v="B12F002A/R"/>
    <s v="011 Carrier Kote SFI"/>
    <s v="011"/>
    <s v="MCB"/>
    <x v="0"/>
    <s v="SFI"/>
    <m/>
    <x v="49"/>
    <x v="0"/>
    <x v="61"/>
    <x v="0"/>
    <n v="320"/>
    <x v="2"/>
    <n v="845"/>
    <x v="45"/>
    <n v="83"/>
    <n v="32.677165354330711"/>
    <n v="83"/>
    <n v="32.677165354330711"/>
    <s v="Y"/>
    <n v="123"/>
    <n v="16"/>
    <m/>
    <x v="3"/>
    <n v="3.193181800704"/>
    <n v="3.378148626048"/>
    <n v="3.0789965041919998"/>
    <n v="3.3794841265920001"/>
    <n v="3.2011948039680003"/>
    <n v="4.1547421923840009"/>
    <n v="3.9043358403839998"/>
    <n v="3.9764528697600001"/>
    <n v="3.6512584872959999"/>
    <n v="3.3868293795840003"/>
    <n v="3.3020250950399999"/>
    <n v="3.298018593408"/>
    <n v="9.6503269309440007"/>
    <n v="10.735421122944"/>
    <n v="11.532047197439999"/>
    <n v="9.9868730680320006"/>
    <x v="112"/>
    <n v="3.4920556932800006"/>
    <n v="0.34695294459050835"/>
  </r>
  <r>
    <x v="4"/>
    <x v="41"/>
    <s v="HEINEKEN GLOBAL PROCUREMENT BV"/>
    <s v="United Kingdom"/>
    <s v="DD"/>
    <s v=" 2x3"/>
    <n v="568"/>
    <s v="B08B101A/R"/>
    <s v="01A Carrier Kote PEFC"/>
    <s v="01A"/>
    <s v="MCB"/>
    <x v="0"/>
    <s v="PEFC"/>
    <m/>
    <x v="30"/>
    <x v="0"/>
    <x v="34"/>
    <x v="1"/>
    <n v="415"/>
    <x v="5"/>
    <n v="935"/>
    <x v="23"/>
    <n v="93.5"/>
    <n v="36.811023622047244"/>
    <n v="93.5"/>
    <n v="36.811023622047244"/>
    <s v="Y"/>
    <n v="70"/>
    <n v="2"/>
    <m/>
    <x v="3"/>
    <n v="0.56628989340000002"/>
    <n v="0.59904587742999993"/>
    <n v="0.54574800510999999"/>
    <n v="0.59904587742999993"/>
    <n v="0.56740026574000002"/>
    <n v="0.73673204758999999"/>
    <n v="0.69231715399000004"/>
    <n v="0.70508643589999997"/>
    <n v="0.64734707422000004"/>
    <n v="0.60071143593999998"/>
    <n v="0.58516622318"/>
    <n v="0.58461103700999995"/>
    <n v="1.7110837759400002"/>
    <n v="1.9031781907599998"/>
    <n v="2.0447506641100004"/>
    <n v="1.7704886961299999"/>
    <x v="113"/>
    <n v="0.61912511057833342"/>
    <n v="6.1581695050767021E-2"/>
  </r>
  <r>
    <x v="4"/>
    <x v="41"/>
    <s v="HEINEKEN GLOBAL PROCUREMENT BV"/>
    <s v="United Kingdom"/>
    <s v="CP"/>
    <s v=" 2x3"/>
    <n v="275"/>
    <s v="B09B176D/R"/>
    <s v="01A Carrier Kote PEFC"/>
    <s v="01A"/>
    <s v="MCB"/>
    <x v="0"/>
    <s v="PEFC"/>
    <m/>
    <x v="21"/>
    <x v="0"/>
    <x v="24"/>
    <x v="1"/>
    <n v="380"/>
    <x v="1"/>
    <n v="935"/>
    <x v="23"/>
    <n v="93.5"/>
    <n v="36.811023622047244"/>
    <n v="93.5"/>
    <n v="36.811023622047244"/>
    <s v="Y"/>
    <n v="122"/>
    <n v="10"/>
    <m/>
    <x v="3"/>
    <n v="1.038397278688"/>
    <n v="1.0986455849600001"/>
    <n v="1.0011850895200001"/>
    <n v="1.0986455849600001"/>
    <n v="1.0410552922"/>
    <n v="1.3511568686000002"/>
    <n v="1.269644454232"/>
    <n v="1.2926805713360001"/>
    <n v="1.1872460353600001"/>
    <n v="1.1013035984720001"/>
    <n v="1.0738374588480002"/>
    <n v="1.07206544984"/>
    <n v="3.1382279531680002"/>
    <n v="3.4908577457600005"/>
    <n v="3.749571060928"/>
    <n v="3.2472065071600005"/>
    <x v="114"/>
    <n v="1.1354886055846667"/>
    <n v="0.11281011379630936"/>
  </r>
  <r>
    <x v="4"/>
    <x v="41"/>
    <s v="HEINEKEN GLOBAL PROCUREMENT BV"/>
    <s v="United Kingdom"/>
    <s v="DD"/>
    <s v=" 3x4"/>
    <n v="440"/>
    <s v="B10B009A/R"/>
    <s v="011 Carrier Kote SFI"/>
    <s v="011"/>
    <s v="MCB"/>
    <x v="0"/>
    <s v="SFI"/>
    <m/>
    <x v="50"/>
    <x v="3"/>
    <x v="45"/>
    <x v="0"/>
    <n v="380"/>
    <x v="1"/>
    <n v="1270"/>
    <x v="36"/>
    <n v="127"/>
    <n v="50"/>
    <n v="133"/>
    <n v="52.362204724409445"/>
    <s v="N"/>
    <n v="74.5"/>
    <n v="3"/>
    <m/>
    <x v="3"/>
    <n v="104.571937618512"/>
    <n v="110.649571574276"/>
    <n v="100.84393218838399"/>
    <n v="110.67727764270801"/>
    <n v="104.845919850784"/>
    <n v="136.07989432979201"/>
    <n v="127.87658923488399"/>
    <n v="130.23160505160399"/>
    <n v="119.58323941757199"/>
    <n v="110.93278916269199"/>
    <n v="108.15448618937199"/>
    <n v="108.00364203901999"/>
    <n v="316.06544138117198"/>
    <n v="351.60309182328399"/>
    <n v="377.69143370405999"/>
    <n v="327.09091739108396"/>
    <x v="115"/>
    <n v="114.37090702496666"/>
    <n v="11.364361376039758"/>
  </r>
  <r>
    <x v="4"/>
    <x v="41"/>
    <s v="HEINEKEN GLOBAL PROCUREMENT BV"/>
    <s v="United Kingdom"/>
    <s v="DD"/>
    <s v=" 2x5"/>
    <n v="440"/>
    <s v="B10B013A/R"/>
    <s v="011 Carrier Kote SFI"/>
    <s v="011"/>
    <s v="MCB"/>
    <x v="0"/>
    <s v="SFI"/>
    <m/>
    <x v="38"/>
    <x v="3"/>
    <x v="58"/>
    <x v="0"/>
    <n v="380"/>
    <x v="1"/>
    <n v="1015"/>
    <x v="37"/>
    <n v="101.5"/>
    <n v="39.960629921259844"/>
    <n v="101"/>
    <n v="39.763779527559052"/>
    <s v="N"/>
    <n v="130"/>
    <n v="4"/>
    <m/>
    <x v="3"/>
    <n v="145.49962547120001"/>
    <n v="153.95506385896002"/>
    <n v="140.31173316888001"/>
    <n v="153.99381752663999"/>
    <n v="145.88104314784002"/>
    <n v="189.33920211752002"/>
    <n v="177.92522715240003"/>
    <n v="181.20195173808"/>
    <n v="166.385812684"/>
    <n v="154.34973936928003"/>
    <n v="150.48457093488003"/>
    <n v="150.27346542936002"/>
    <n v="439.76642249904"/>
    <n v="489.21406279200005"/>
    <n v="525.51299157448"/>
    <n v="455.10777573352004"/>
    <x v="116"/>
    <n v="159.13343771658666"/>
    <n v="15.812297269074035"/>
  </r>
  <r>
    <x v="4"/>
    <x v="41"/>
    <s v="HEINEKEN GLOBAL PROCUREMENT BV"/>
    <s v="United Kingdom"/>
    <s v="FM"/>
    <s v=" 2x5"/>
    <n v="500"/>
    <s v="B10B014A/R"/>
    <s v="011 Carrier Kote SFI"/>
    <s v="011"/>
    <s v="MCB"/>
    <x v="0"/>
    <s v="SFI"/>
    <m/>
    <x v="41"/>
    <x v="0"/>
    <x v="48"/>
    <x v="1"/>
    <n v="380"/>
    <x v="1"/>
    <n v="1085"/>
    <x v="39"/>
    <n v="108.5"/>
    <n v="42.716535433070867"/>
    <n v="108.5"/>
    <n v="42.716535433070867"/>
    <s v="Y"/>
    <n v="65"/>
    <n v="2"/>
    <m/>
    <x v="3"/>
    <n v="22.32922869814"/>
    <n v="23.626923734960002"/>
    <n v="21.533301771799998"/>
    <n v="23.632949334539997"/>
    <n v="22.387841348599999"/>
    <n v="29.057084520099998"/>
    <n v="27.30582616944"/>
    <n v="27.80868984348"/>
    <n v="25.5348476747"/>
    <n v="23.68772751254"/>
    <n v="23.094479844799999"/>
    <n v="23.06216071978"/>
    <n v="67.489454204899999"/>
    <n v="75.077875203239984"/>
    <n v="80.649363687619996"/>
    <n v="69.844368077119995"/>
    <x v="117"/>
    <n v="24.421755097740004"/>
    <n v="2.4266701041493257"/>
  </r>
  <r>
    <x v="4"/>
    <x v="41"/>
    <s v="HEINEKEN GLOBAL PROCUREMENT BV"/>
    <s v="United Kingdom"/>
    <s v="DD"/>
    <s v=" 3x6"/>
    <n v="440"/>
    <s v="B10B038B/R"/>
    <s v="01A Carrier Kote PEFC"/>
    <s v="01A"/>
    <s v="MCB"/>
    <x v="0"/>
    <s v="PEFC"/>
    <m/>
    <x v="51"/>
    <x v="3"/>
    <x v="62"/>
    <x v="0"/>
    <n v="380"/>
    <x v="1"/>
    <n v="1143"/>
    <x v="46"/>
    <n v="114.3"/>
    <n v="45"/>
    <n v="116.8"/>
    <n v="45.984251968503933"/>
    <s v="N"/>
    <n v="74"/>
    <n v="2"/>
    <m/>
    <x v="3"/>
    <n v="191.55795210370562"/>
    <n v="202.69069427962881"/>
    <n v="184.7284649086464"/>
    <n v="202.7417157115392"/>
    <n v="192.06011040724482"/>
    <n v="249.27527561771518"/>
    <n v="234.24879258547199"/>
    <n v="238.56278892042241"/>
    <n v="219.05648989951999"/>
    <n v="203.21030728355842"/>
    <n v="198.12091945049599"/>
    <n v="197.8436582481408"/>
    <n v="578.9771112919808"/>
    <n v="644.07710173649912"/>
    <n v="691.86807140541441"/>
    <n v="599.17488498219518"/>
    <x v="118"/>
    <n v="209.50809745134083"/>
    <n v="20.817819163982751"/>
  </r>
  <r>
    <x v="4"/>
    <x v="41"/>
    <s v="HEINEKEN GLOBAL PROCUREMENT BV"/>
    <s v="United Kingdom"/>
    <s v="DD"/>
    <s v=" 3x6"/>
    <n v="500"/>
    <s v="B10B039B/R"/>
    <s v="01A Carrier Kote PEFC"/>
    <s v="01A"/>
    <s v="MCB"/>
    <x v="0"/>
    <s v="PEFC"/>
    <m/>
    <x v="52"/>
    <x v="2"/>
    <x v="63"/>
    <x v="1"/>
    <n v="380"/>
    <x v="1"/>
    <n v="1230"/>
    <x v="9"/>
    <n v="123"/>
    <n v="48.425196850393704"/>
    <n v="123"/>
    <n v="48.425196850393704"/>
    <s v="Y"/>
    <n v="77.5"/>
    <n v="2"/>
    <m/>
    <x v="3"/>
    <n v="24.14545637574"/>
    <n v="25.54853018004"/>
    <n v="23.284361476319997"/>
    <n v="25.554453446759997"/>
    <n v="24.208391084639999"/>
    <n v="31.419968316240002"/>
    <n v="29.526003782519997"/>
    <n v="30.070203912419998"/>
    <n v="27.61130781528"/>
    <n v="25.61368611396"/>
    <n v="24.972492491519997"/>
    <n v="24.937693299539998"/>
    <n v="72.978348032100001"/>
    <n v="81.182812847639994"/>
    <n v="87.207515510219991"/>
    <n v="75.523871905020002"/>
    <x v="119"/>
    <n v="26.407712357914999"/>
    <n v="2.6239562269609715"/>
  </r>
  <r>
    <x v="4"/>
    <x v="41"/>
    <s v="HEINEKEN GLOBAL PROCUREMENT BV"/>
    <s v="United Kingdom"/>
    <s v="DD"/>
    <s v=" 2x4"/>
    <n v="440"/>
    <s v="B10B040A/R"/>
    <s v="01A Carrier Kote PEFC"/>
    <s v="01A"/>
    <s v="MCB"/>
    <x v="0"/>
    <s v="PEFC"/>
    <m/>
    <x v="48"/>
    <x v="0"/>
    <x v="60"/>
    <x v="0"/>
    <n v="380"/>
    <x v="1"/>
    <n v="914"/>
    <x v="44"/>
    <n v="90"/>
    <n v="35.433070866141733"/>
    <n v="90"/>
    <n v="35.433070866141733"/>
    <s v="Y"/>
    <n v="61.5"/>
    <n v="2"/>
    <m/>
    <x v="3"/>
    <n v="4.3812588733200002"/>
    <n v="4.6357682691600006"/>
    <n v="4.22519990256"/>
    <n v="4.6370580127199998"/>
    <n v="4.3928665653599994"/>
    <n v="5.7015263642400003"/>
    <n v="5.3575947482400004"/>
    <n v="5.4564750878400003"/>
    <n v="5.0102238160799999"/>
    <n v="4.6478058757199996"/>
    <n v="4.5312990408000005"/>
    <n v="4.5252802375199996"/>
    <n v="13.24222704504"/>
    <n v="14.731450942319999"/>
    <n v="15.824293652160001"/>
    <n v="13.704385154040001"/>
    <x v="120"/>
    <n v="4.7918630661299995"/>
    <n v="0.47614684904742016"/>
  </r>
  <r>
    <x v="4"/>
    <x v="41"/>
    <s v="HEINEKEN GLOBAL PROCUREMENT BV"/>
    <s v="United Kingdom"/>
    <s v="DD"/>
    <s v=" 2x4"/>
    <n v="500"/>
    <s v="B10B041A/R"/>
    <s v="01A Carrier Kote PEFC"/>
    <s v="01A"/>
    <s v="MCB"/>
    <x v="0"/>
    <s v="PEFC"/>
    <m/>
    <x v="27"/>
    <x v="3"/>
    <x v="31"/>
    <x v="1"/>
    <n v="380"/>
    <x v="1"/>
    <n v="950"/>
    <x v="28"/>
    <n v="95"/>
    <n v="37.401574803149607"/>
    <n v="95"/>
    <n v="37.401574803149607"/>
    <s v="Y"/>
    <n v="65"/>
    <n v="2"/>
    <m/>
    <x v="3"/>
    <n v="7.3320212601999994"/>
    <n v="7.7579279049999998"/>
    <n v="7.0706258531999993"/>
    <n v="7.7598464033999992"/>
    <n v="7.3512062442000001"/>
    <n v="9.5406925432000005"/>
    <n v="8.9656226478000001"/>
    <n v="9.1306135101999981"/>
    <n v="8.3843176326000002"/>
    <n v="7.7775925135999993"/>
    <n v="7.5828649259999992"/>
    <n v="7.5723131847999996"/>
    <n v="22.160575018399999"/>
    <n v="24.6517451908"/>
    <n v="26.480553790599998"/>
    <n v="22.932770624399996"/>
    <x v="121"/>
    <n v="8.0188037186833316"/>
    <n v="0.7966649384029254"/>
  </r>
  <r>
    <x v="4"/>
    <x v="41"/>
    <s v="HEINEKEN GLOBAL PROCUREMENT BV"/>
    <s v="United Kingdom"/>
    <s v="DD"/>
    <s v=" 2x5"/>
    <n v="500"/>
    <s v="B10B054A/R"/>
    <s v="011 Carrier Kote SFI"/>
    <s v="011"/>
    <s v="MCB"/>
    <x v="0"/>
    <s v="SFI"/>
    <m/>
    <x v="41"/>
    <x v="0"/>
    <x v="48"/>
    <x v="1"/>
    <n v="380"/>
    <x v="1"/>
    <n v="1085"/>
    <x v="39"/>
    <n v="108.5"/>
    <n v="42.716535433070867"/>
    <n v="108.5"/>
    <n v="42.716535433070867"/>
    <s v="Y"/>
    <n v="65"/>
    <n v="2"/>
    <m/>
    <x v="3"/>
    <n v="0.55873741560000001"/>
    <n v="0.5910565406199999"/>
    <n v="0.53846948973999997"/>
    <n v="0.5910565406199999"/>
    <n v="0.55983297915999997"/>
    <n v="0.72690642206"/>
    <n v="0.68308387965999995"/>
    <n v="0.69568286060000006"/>
    <n v="0.63871355547999997"/>
    <n v="0.59269988596000001"/>
    <n v="0.57736199612000005"/>
    <n v="0.57681421434000002"/>
    <n v="1.6882634459599999"/>
    <n v="1.8777959418399996"/>
    <n v="2.01748029574"/>
    <n v="1.7468760964200003"/>
    <x v="122"/>
    <n v="0.61086798166333334"/>
    <n v="6.0760394176112759E-2"/>
  </r>
  <r>
    <x v="4"/>
    <x v="41"/>
    <s v="HEINEKEN GLOBAL PROCUREMENT BV"/>
    <s v="United Kingdom"/>
    <s v="BW"/>
    <s v=" 2x3"/>
    <n v="330"/>
    <s v="B15B010A/R"/>
    <s v="01A Carrier Kote PEFC"/>
    <s v="01A"/>
    <s v="MCB"/>
    <x v="0"/>
    <s v="PEFC"/>
    <m/>
    <x v="36"/>
    <x v="2"/>
    <x v="42"/>
    <x v="1"/>
    <n v="350"/>
    <x v="3"/>
    <n v="1390"/>
    <x v="35"/>
    <n v="139"/>
    <n v="54.724409448818896"/>
    <n v="139"/>
    <n v="54.724409448818896"/>
    <s v="Y"/>
    <n v="92.5"/>
    <n v="6"/>
    <m/>
    <x v="3"/>
    <n v="3.1246473933499996"/>
    <n v="3.3067728522499995"/>
    <n v="3.0133485017999999"/>
    <n v="3.3076926777999995"/>
    <n v="3.1329258232999999"/>
    <n v="4.0665487565499996"/>
    <n v="3.8209553346999998"/>
    <n v="3.89178190205"/>
    <n v="3.5735222617499995"/>
    <n v="3.3150512821999998"/>
    <n v="3.2322669826999997"/>
    <n v="3.22766785495"/>
    <n v="9.4447687473999995"/>
    <n v="10.50716725765"/>
    <n v="11.2862594985"/>
    <n v="9.7749861198499985"/>
    <x v="123"/>
    <n v="3.4177651352833327"/>
    <n v="0.33959479443520785"/>
  </r>
  <r>
    <x v="4"/>
    <x v="41"/>
    <s v="HEINEKEN GLOBAL PROCUREMENT BV"/>
    <s v="United Kingdom"/>
    <s v="CP"/>
    <s v=" 2x3"/>
    <n v="300"/>
    <s v="B15B027A/R"/>
    <s v="01A Carrier Kote PEFC"/>
    <s v="01A"/>
    <s v="MCB"/>
    <x v="0"/>
    <s v="PEFC"/>
    <m/>
    <x v="48"/>
    <x v="0"/>
    <x v="60"/>
    <x v="0"/>
    <n v="380"/>
    <x v="1"/>
    <n v="914"/>
    <x v="44"/>
    <n v="90"/>
    <n v="35.433070866141733"/>
    <n v="90"/>
    <n v="35.433070866141733"/>
    <s v="Y"/>
    <n v="130"/>
    <n v="10"/>
    <m/>
    <x v="3"/>
    <n v="1.2422782008"/>
    <n v="1.3149791928000001"/>
    <n v="1.1986576056"/>
    <n v="1.3149791928000001"/>
    <n v="1.2459132504000001"/>
    <n v="1.6166883096000002"/>
    <n v="1.5194507328"/>
    <n v="1.5476223672"/>
    <n v="1.4203956312000001"/>
    <n v="1.3177054800000001"/>
    <n v="1.2849900336"/>
    <n v="1.2831725087999999"/>
    <n v="3.7559149991999998"/>
    <n v="4.1775807528000009"/>
    <n v="4.4874687311999999"/>
    <n v="3.8858680224"/>
    <x v="124"/>
    <n v="1.3589027087999999"/>
    <n v="0.13498345641429127"/>
  </r>
  <r>
    <x v="4"/>
    <x v="41"/>
    <s v="HEINEKEN GLOBAL PROCUREMENT BV"/>
    <s v="United Kingdom"/>
    <s v="CP"/>
    <s v=" 2x2"/>
    <n v="300"/>
    <s v="B15B028A/R"/>
    <s v="01A Carrier Kote PEFC"/>
    <s v="01A"/>
    <s v="MCB"/>
    <x v="0"/>
    <s v="PEFC"/>
    <m/>
    <x v="20"/>
    <x v="3"/>
    <x v="23"/>
    <x v="1"/>
    <n v="380"/>
    <x v="1"/>
    <n v="1000"/>
    <x v="22"/>
    <n v="100"/>
    <n v="39.370078740157481"/>
    <n v="100"/>
    <n v="39.370078740157481"/>
    <s v="Y"/>
    <n v="130.5"/>
    <n v="16"/>
    <m/>
    <x v="3"/>
    <n v="1.2376295315999999"/>
    <n v="1.3095965231999998"/>
    <n v="1.1930302691999999"/>
    <n v="1.3095965231999998"/>
    <n v="1.2406703904"/>
    <n v="1.6096279247999998"/>
    <n v="1.5133340627999998"/>
    <n v="1.5407017920000001"/>
    <n v="1.4150129615999998"/>
    <n v="1.3126373820000001"/>
    <n v="1.2802015548000001"/>
    <n v="1.2781743156000001"/>
    <n v="3.7402563239999993"/>
    <n v="4.1598948383999996"/>
    <n v="4.4690488164"/>
    <n v="3.8710132524"/>
    <x v="125"/>
    <n v="1.3533511025999998"/>
    <n v="0.13431812863259263"/>
  </r>
  <r>
    <x v="4"/>
    <x v="41"/>
    <s v="HEINEKEN GLOBAL PROCUREMENT BV"/>
    <s v="United Kingdom"/>
    <s v="BM"/>
    <s v=" 2x3"/>
    <n v="330"/>
    <s v="B16B001B/R"/>
    <s v="01A Carrier Kote PEFC"/>
    <s v="01A"/>
    <s v="MCB"/>
    <x v="0"/>
    <s v="PEFC"/>
    <m/>
    <x v="5"/>
    <x v="0"/>
    <x v="29"/>
    <x v="0"/>
    <n v="320"/>
    <x v="2"/>
    <n v="964"/>
    <x v="21"/>
    <n v="96"/>
    <n v="37.795275590551178"/>
    <n v="94.6"/>
    <n v="37.244094488188971"/>
    <s v="N"/>
    <n v="108.7"/>
    <n v="4"/>
    <m/>
    <x v="3"/>
    <n v="0.69619647283199992"/>
    <n v="0.73646666096640001"/>
    <n v="0.67094228705280001"/>
    <n v="0.73646666096640001"/>
    <n v="0.69756156395520008"/>
    <n v="0.90573796024319997"/>
    <n v="0.85113431531520001"/>
    <n v="0.86683286323199993"/>
    <n v="0.79584812482559997"/>
    <n v="0.73851429765120002"/>
    <n v="0.71940302192640004"/>
    <n v="0.71872047636479997"/>
    <n v="2.1036054208512001"/>
    <n v="2.3397661851647999"/>
    <n v="2.5138153033727999"/>
    <n v="2.1766377959423999"/>
    <x v="126"/>
    <n v="0.76115205877759984"/>
    <n v="7.5708500866845621E-2"/>
  </r>
  <r>
    <x v="4"/>
    <x v="41"/>
    <s v="HEINEKEN GLOBAL PROCUREMENT BV"/>
    <s v="United Kingdom"/>
    <s v="BW"/>
    <s v=" 2x3"/>
    <n v="330"/>
    <s v="B16B002A/R"/>
    <s v="01A Carrier Kote PEFC"/>
    <s v="01A"/>
    <s v="MCB"/>
    <x v="0"/>
    <s v="PEFC"/>
    <m/>
    <x v="37"/>
    <x v="3"/>
    <x v="43"/>
    <x v="0"/>
    <n v="350"/>
    <x v="3"/>
    <n v="1272"/>
    <x v="36"/>
    <n v="127"/>
    <n v="50"/>
    <n v="125"/>
    <n v="49.212598425196852"/>
    <s v="N"/>
    <n v="90.5"/>
    <n v="5"/>
    <m/>
    <x v="3"/>
    <n v="16.758997386179999"/>
    <n v="17.732535454339999"/>
    <n v="16.161225278450001"/>
    <n v="17.737468924279998"/>
    <n v="16.802576370650002"/>
    <n v="21.808403869769997"/>
    <n v="20.49363413076"/>
    <n v="20.871044581169997"/>
    <n v="19.164886226919997"/>
    <n v="17.778581173780001"/>
    <n v="17.332924389199999"/>
    <n v="17.309079284489997"/>
    <n v="50.652758118969999"/>
    <n v="56.348449164699993"/>
    <n v="60.529564938849994"/>
    <n v="52.420584847469996"/>
    <x v="127"/>
    <n v="18.329279755832498"/>
    <n v="1.8212821905631866"/>
  </r>
  <r>
    <x v="4"/>
    <x v="41"/>
    <s v="HEINEKEN GLOBAL PROCUREMENT BV"/>
    <s v="United Kingdom"/>
    <s v="FM"/>
    <s v=" 2x5"/>
    <n v="330"/>
    <s v="B16B048A/R"/>
    <s v="01A Carrier Kote PEFC"/>
    <s v="01A"/>
    <s v="MCB"/>
    <x v="0"/>
    <s v="PEFC"/>
    <m/>
    <x v="26"/>
    <x v="0"/>
    <x v="30"/>
    <x v="1"/>
    <n v="415"/>
    <x v="5"/>
    <n v="1000"/>
    <x v="22"/>
    <n v="100"/>
    <n v="39.370078740157481"/>
    <n v="100"/>
    <n v="39.370078740157481"/>
    <s v="Y"/>
    <n v="104"/>
    <n v="4"/>
    <m/>
    <x v="3"/>
    <n v="5.3945942959999993"/>
    <n v="5.7077718879999999"/>
    <n v="5.2022767887999999"/>
    <n v="5.7095362688"/>
    <n v="5.4087093423999999"/>
    <n v="7.0195890128"/>
    <n v="6.5970198111999991"/>
    <n v="6.7178798959999995"/>
    <n v="6.1691574671999998"/>
    <n v="5.7227691247999992"/>
    <n v="5.5789720895999997"/>
    <n v="5.5719145664000003"/>
    <n v="16.3046429728"/>
    <n v="18.137834624"/>
    <n v="19.4840571744"/>
    <n v="16.8736557808"/>
    <x v="128"/>
    <n v="5.9000158793333322"/>
    <n v="0.58617763267914458"/>
  </r>
  <r>
    <x v="4"/>
    <x v="41"/>
    <s v="HEINEKEN GLOBAL PROCUREMENT BV"/>
    <s v="United Kingdom"/>
    <s v="CP"/>
    <s v=" 2x2"/>
    <n v="330"/>
    <s v="B17B019A/R"/>
    <s v="01A Carrier Kote PEFC"/>
    <s v="01A"/>
    <s v="MCB"/>
    <x v="0"/>
    <s v="PEFC"/>
    <m/>
    <x v="20"/>
    <x v="3"/>
    <x v="23"/>
    <x v="1"/>
    <n v="380"/>
    <x v="1"/>
    <n v="1000"/>
    <x v="22"/>
    <n v="100"/>
    <n v="39.370078740157481"/>
    <n v="100"/>
    <n v="39.370078740157481"/>
    <s v="Y"/>
    <n v="129.5"/>
    <n v="16"/>
    <m/>
    <x v="3"/>
    <n v="2.4552857083999999"/>
    <n v="2.5981167491999999"/>
    <n v="2.3677765495999998"/>
    <n v="2.5991226016"/>
    <n v="2.4613208227999999"/>
    <n v="3.1945872224"/>
    <n v="3.0024694140000001"/>
    <n v="3.057791296"/>
    <n v="2.8073340484"/>
    <n v="2.6051577159999999"/>
    <n v="2.5397773099999998"/>
    <n v="2.5357539004"/>
    <n v="7.4211790071999992"/>
    <n v="8.2550306467999999"/>
    <n v="8.8675947583999992"/>
    <n v="7.6806889264000002"/>
    <x v="129"/>
    <n v="2.6853744449000003"/>
    <n v="0.26671357567805348"/>
  </r>
  <r>
    <x v="4"/>
    <x v="41"/>
    <s v="HEINEKEN GLOBAL PROCUREMENT BV"/>
    <s v="United Kingdom"/>
    <s v="FM"/>
    <s v=" 2x5"/>
    <n v="440"/>
    <s v="B17B029A/R"/>
    <s v="01A Carrier Kote PEFC"/>
    <s v="01A"/>
    <s v="MCB"/>
    <x v="0"/>
    <s v="PEFC"/>
    <m/>
    <x v="17"/>
    <x v="0"/>
    <x v="19"/>
    <x v="1"/>
    <n v="415"/>
    <x v="5"/>
    <n v="1010"/>
    <x v="6"/>
    <n v="101"/>
    <n v="39.763779527559052"/>
    <n v="101"/>
    <n v="39.763779527559052"/>
    <s v="Y"/>
    <n v="130"/>
    <n v="4"/>
    <m/>
    <x v="3"/>
    <n v="56.750801172519999"/>
    <n v="60.048660462700006"/>
    <n v="54.727089477059998"/>
    <n v="60.064253178020003"/>
    <n v="56.898931968059998"/>
    <n v="73.849327286280001"/>
    <n v="69.397607062419993"/>
    <n v="70.67620971865999"/>
    <n v="64.89688116184"/>
    <n v="60.20236008514"/>
    <n v="58.695435526000004"/>
    <n v="58.613016887880001"/>
    <n v="171.52655111228"/>
    <n v="190.81251243235999"/>
    <n v="204.97069794291997"/>
    <n v="177.51081249902001"/>
    <x v="130"/>
    <n v="62.068381165548338"/>
    <n v="6.1673033297901707"/>
  </r>
  <r>
    <x v="5"/>
    <x v="3"/>
    <s v="CARLSBERG IMPORTERS SA/NV"/>
    <s v="France"/>
    <s v="CC"/>
    <s v="2x2"/>
    <n v="250"/>
    <s v="A-6747/R"/>
    <s v="01A Carrier Kote PEFC"/>
    <s v="01A"/>
    <s v="MCB"/>
    <x v="0"/>
    <s v="PEFC"/>
    <m/>
    <x v="53"/>
    <x v="0"/>
    <x v="64"/>
    <x v="0"/>
    <n v="400"/>
    <x v="0"/>
    <n v="925"/>
    <x v="47"/>
    <n v="85"/>
    <n v="33.464566929133859"/>
    <n v="84.6"/>
    <n v="33.307086614173222"/>
    <s v="N"/>
    <n v="100.9"/>
    <n v="21"/>
    <m/>
    <x v="1"/>
    <n v="0.40880813511999997"/>
    <n v="0.43264943287999996"/>
    <n v="0.39408262767999996"/>
    <n v="0.43264943287999996"/>
    <n v="0.40950934975999997"/>
    <n v="0.53152069711999994"/>
    <n v="0.49996603831999992"/>
    <n v="0.50908182863999996"/>
    <n v="0.46700895023999994"/>
    <n v="0.43335064751999991"/>
    <n v="0.42283242791999998"/>
    <n v="0.42213121327999997"/>
    <n v="1.2355401956799998"/>
    <n v="1.3736794797599998"/>
    <n v="1.4760568171999997"/>
    <n v="1.2783142887199999"/>
    <x v="131"/>
    <n v="0.44696589844666662"/>
    <n v="4.4383425653639286E-2"/>
  </r>
  <r>
    <x v="3"/>
    <x v="41"/>
    <s v="Heineken/Krusovice/CR - C3"/>
    <s v="Czech Republic"/>
    <s v="CP"/>
    <s v=" 2x2"/>
    <n v="330"/>
    <s v="3530/R"/>
    <s v="01A Carrier Kote PEFC"/>
    <s v="01A"/>
    <s v="MCB"/>
    <x v="0"/>
    <s v="PEFC"/>
    <m/>
    <x v="54"/>
    <x v="1"/>
    <x v="65"/>
    <x v="0"/>
    <n v="380"/>
    <x v="1"/>
    <n v="1035"/>
    <x v="48"/>
    <n v="102"/>
    <n v="40.15748031496063"/>
    <n v="102"/>
    <n v="40.15748031496063"/>
    <s v="Y"/>
    <n v="132.19999999999999"/>
    <n v="16"/>
    <m/>
    <x v="0"/>
    <n v="1.026413110464"/>
    <n v="1.0861126485215999"/>
    <n v="0.98975549937599994"/>
    <n v="1.0861126485215999"/>
    <n v="1.0295551914143999"/>
    <n v="1.3353844039199998"/>
    <n v="1.2547376595263999"/>
    <n v="1.277779586496"/>
    <n v="1.1740909151327998"/>
    <n v="1.0892547294720001"/>
    <n v="1.0620233612351999"/>
    <n v="1.0599286406016"/>
    <n v="3.1022812583615997"/>
    <n v="3.4510522438560001"/>
    <n v="3.7066081611552"/>
    <n v="3.2112067313088"/>
    <x v="132"/>
    <n v="1.1225956995567998"/>
    <n v="0.11135458778389364"/>
  </r>
  <r>
    <x v="3"/>
    <x v="42"/>
    <s v="Schreiber/Benesov/CR - C3"/>
    <s v="Czech Republic         "/>
    <s v="CC"/>
    <s v=" 2x2"/>
    <n v="100"/>
    <s v="PL1607218_E/R"/>
    <s v="011 Carrier Kote SFI"/>
    <s v="011"/>
    <s v="MCB"/>
    <x v="0"/>
    <s v="SFI"/>
    <m/>
    <x v="16"/>
    <x v="3"/>
    <x v="66"/>
    <x v="1"/>
    <n v="350"/>
    <x v="3"/>
    <n v="1365"/>
    <x v="49"/>
    <n v="136.5"/>
    <n v="53.740157480314963"/>
    <n v="132"/>
    <n v="51.968503937007874"/>
    <s v="N"/>
    <n v="98.7"/>
    <n v="39"/>
    <m/>
    <x v="0"/>
    <n v="2.2168003221000002E-2"/>
    <n v="2.3131829448000001E-2"/>
    <n v="2.1204176994000002E-2"/>
    <n v="2.3131829448000001E-2"/>
    <n v="2.2168003221000002E-2"/>
    <n v="2.7950960583000003E-2"/>
    <n v="2.6023308129000004E-2"/>
    <n v="2.6987134356000003E-2"/>
    <n v="2.5059481902000001E-2"/>
    <n v="2.3131829448000001E-2"/>
    <n v="2.2168003221000002E-2"/>
    <n v="2.2168003221000002E-2"/>
    <n v="6.6504009663000005E-2"/>
    <n v="7.3250793252000013E-2"/>
    <n v="7.8069924387E-2"/>
    <n v="6.7467835890000008E-2"/>
    <x v="133"/>
    <n v="2.3774380265999998E-2"/>
    <n v="2.1875915170121731E-3"/>
  </r>
  <r>
    <x v="3"/>
    <x v="14"/>
    <s v="Scquadrant Amroq/Bucharest/RO - C3"/>
    <s v="Romania           "/>
    <s v="CP"/>
    <s v=" 2x3"/>
    <n v="250"/>
    <s v="P1504052B/R"/>
    <s v="011 Carrier Kote SFI"/>
    <s v="011"/>
    <s v="MCB"/>
    <x v="0"/>
    <s v="SFI"/>
    <m/>
    <x v="7"/>
    <x v="0"/>
    <x v="18"/>
    <x v="0"/>
    <n v="350"/>
    <x v="3"/>
    <n v="988"/>
    <x v="18"/>
    <n v="98.4"/>
    <n v="38.740157480314963"/>
    <n v="97.3"/>
    <n v="38.30708661417323"/>
    <s v="N"/>
    <n v="109"/>
    <n v="12"/>
    <m/>
    <x v="0"/>
    <n v="2.0157218568480002"/>
    <n v="2.132352889296"/>
    <n v="1.9435947709920003"/>
    <n v="2.1331201987200004"/>
    <n v="2.0203257133919998"/>
    <n v="2.6226636112320003"/>
    <n v="2.4645978698880002"/>
    <n v="2.5098691259040002"/>
    <n v="2.3049975096960003"/>
    <n v="2.137724055264"/>
    <n v="2.0847797050080001"/>
    <n v="2.0817104673120004"/>
    <n v="6.0916695171360002"/>
    <n v="6.7761095233440001"/>
    <n v="7.2794645054880007"/>
    <n v="6.3042142275839996"/>
    <x v="134"/>
    <n v="2.2042881477960004"/>
    <n v="0.21901839733768702"/>
  </r>
  <r>
    <x v="3"/>
    <x v="14"/>
    <s v="Scquadrant Amroq/Bucharest/RO - C3"/>
    <s v="Romania           "/>
    <s v="CP"/>
    <s v=" 2x2"/>
    <n v="250"/>
    <s v="PL1506029/R"/>
    <s v="011 Carrier Kote SFI"/>
    <s v="011"/>
    <s v="MCB"/>
    <x v="0"/>
    <s v="SFI"/>
    <m/>
    <x v="7"/>
    <x v="0"/>
    <x v="18"/>
    <x v="0"/>
    <n v="350"/>
    <x v="3"/>
    <n v="988"/>
    <x v="18"/>
    <n v="98.4"/>
    <n v="38.740157480314963"/>
    <n v="97.3"/>
    <n v="38.30708661417323"/>
    <s v="N"/>
    <n v="109"/>
    <n v="18"/>
    <m/>
    <x v="0"/>
    <n v="1.2660605496000001"/>
    <n v="1.3397222543040002"/>
    <n v="1.2215566030080001"/>
    <n v="1.3404895637279999"/>
    <n v="1.2698970967200001"/>
    <n v="1.6474133333280001"/>
    <n v="1.5484304176320001"/>
    <n v="1.5768208663200001"/>
    <n v="1.4479128830879999"/>
    <n v="1.3435588014239999"/>
    <n v="1.3097971867680001"/>
    <n v="1.307495258496"/>
    <n v="3.8273394069120004"/>
    <n v="4.2577999937760005"/>
    <n v="4.5731641670399998"/>
    <n v="3.9608512466879997"/>
    <x v="135"/>
    <n v="1.384929567868"/>
    <n v="0.1374586101117326"/>
  </r>
  <r>
    <x v="3"/>
    <x v="42"/>
    <s v="Schreiber Foods/Sofia/BG - C3"/>
    <s v="Bulgaria                 "/>
    <s v="CP"/>
    <s v=" 1x2"/>
    <n v="200"/>
    <s v="0777030A09CUK/R"/>
    <s v="01B Custom Kote PEFC"/>
    <s v="01B"/>
    <s v="MCB"/>
    <x v="1"/>
    <s v="PEFC"/>
    <m/>
    <x v="55"/>
    <x v="3"/>
    <x v="67"/>
    <x v="1"/>
    <n v="290"/>
    <x v="4"/>
    <n v="1339"/>
    <x v="50"/>
    <n v="133.9"/>
    <n v="52.716535433070867"/>
    <n v="131.4"/>
    <n v="51.732283464566933"/>
    <s v="N"/>
    <n v="91.3"/>
    <n v="21"/>
    <m/>
    <x v="0"/>
    <n v="3.5442790424241197"/>
    <n v="3.7500805652309999"/>
    <n v="3.4181893770424399"/>
    <n v="3.7515298717296397"/>
    <n v="3.55369953466528"/>
    <n v="4.6124179319217999"/>
    <n v="4.3341510841829196"/>
    <n v="4.4138629416081203"/>
    <n v="4.0529856234467596"/>
    <n v="3.7595010574721597"/>
    <n v="3.6660207883098797"/>
    <n v="3.6602235623153199"/>
    <n v="10.712548984697559"/>
    <n v="11.917647338316719"/>
    <n v="12.800999649237799"/>
    <n v="11.08574540809736"/>
    <x v="136"/>
    <n v="3.8764117816957864"/>
    <n v="0.38516943349945171"/>
  </r>
  <r>
    <x v="3"/>
    <x v="42"/>
    <s v="Schreiber Foods/Sofia/BG - C3"/>
    <s v="Bulgaria                 "/>
    <s v="CP"/>
    <s v=" 1x3"/>
    <n v="200"/>
    <s v="0777030A10CUK/R"/>
    <s v="01B Custom Kote PEFC"/>
    <s v="01B"/>
    <s v="MCB"/>
    <x v="1"/>
    <s v="PEFC"/>
    <m/>
    <x v="56"/>
    <x v="0"/>
    <x v="68"/>
    <x v="1"/>
    <n v="290"/>
    <x v="4"/>
    <n v="1405"/>
    <x v="51"/>
    <n v="140.5"/>
    <n v="55.314960629921259"/>
    <n v="139.69999999999999"/>
    <n v="54.999999999999993"/>
    <s v="N"/>
    <n v="91.3"/>
    <n v="15"/>
    <m/>
    <x v="0"/>
    <n v="0.95046472675000004"/>
    <n v="1.0059718667922002"/>
    <n v="0.91700836836840005"/>
    <n v="1.0059718667922002"/>
    <n v="0.9527458420942001"/>
    <n v="1.2371248883378001"/>
    <n v="1.1626084537606003"/>
    <n v="1.1838988636398"/>
    <n v="1.0865712756206003"/>
    <n v="1.0082529821364001"/>
    <n v="0.98316071335020017"/>
    <n v="0.98163996978739998"/>
    <n v="2.8734449619106002"/>
    <n v="3.1958425972242006"/>
    <n v="3.4330785930210004"/>
    <n v="2.9730536652740005"/>
    <x v="137"/>
    <n v="1.0396183181191501"/>
    <n v="0.10334503822708736"/>
  </r>
  <r>
    <x v="3"/>
    <x v="43"/>
    <s v="Savencia Fromage&amp;Dai/Praha/CZ"/>
    <s v="Czech Republic         "/>
    <s v="YP"/>
    <s v=" 2x2"/>
    <n v="80"/>
    <s v="0967056C02/R"/>
    <s v="011 Carrier Kote SFI"/>
    <s v="011"/>
    <s v="MCB"/>
    <x v="0"/>
    <s v="SFI"/>
    <m/>
    <x v="57"/>
    <x v="0"/>
    <x v="69"/>
    <x v="0"/>
    <n v="320"/>
    <x v="2"/>
    <n v="905"/>
    <x v="52"/>
    <n v="90.2"/>
    <n v="35.511811023622045"/>
    <n v="89.6"/>
    <n v="35.275590551181097"/>
    <s v="N"/>
    <n v="124.6"/>
    <n v="28"/>
    <m/>
    <x v="0"/>
    <n v="0.20509716294143998"/>
    <n v="0.21759412269056"/>
    <n v="0.19774601014784002"/>
    <n v="0.21759412269056"/>
    <n v="0.2058322782208"/>
    <n v="0.26684684640767997"/>
    <n v="0.25140942554112"/>
    <n v="0.25582011721728004"/>
    <n v="0.23450177411584"/>
    <n v="0.21759412269056"/>
    <n v="0.21244831573504"/>
    <n v="0.21244831573504"/>
    <n v="0.62043729577983997"/>
    <n v="0.69027324731903994"/>
    <n v="0.7417313168742401"/>
    <n v="0.64249075416063994"/>
    <x v="138"/>
    <n v="0.22457771784448"/>
    <n v="2.2304860533640666E-2"/>
  </r>
  <r>
    <x v="3"/>
    <x v="44"/>
    <s v="Friesland Campinarom/Cluj-Napoca/RO"/>
    <s v="Romania           "/>
    <s v="CP"/>
    <s v=" 2x2"/>
    <n v="140"/>
    <s v="PL1701006/R"/>
    <s v="011 Carrier Kote SFI"/>
    <s v="011"/>
    <s v="MCB"/>
    <x v="0"/>
    <s v="SFI"/>
    <m/>
    <x v="57"/>
    <x v="0"/>
    <x v="69"/>
    <x v="0"/>
    <n v="320"/>
    <x v="2"/>
    <n v="905"/>
    <x v="52"/>
    <n v="90.2"/>
    <n v="35.511811023622045"/>
    <n v="90.2"/>
    <n v="35.511811023622045"/>
    <s v="Y"/>
    <n v="136.19999999999999"/>
    <n v="18"/>
    <m/>
    <x v="0"/>
    <n v="0.46204296230399999"/>
    <n v="0.48936376355327998"/>
    <n v="0.4459719027456"/>
    <n v="0.48936376355327998"/>
    <n v="0.46365006825984001"/>
    <n v="0.60186118046208004"/>
    <n v="0.56570129645568001"/>
    <n v="0.57534393219072"/>
    <n v="0.52873785947136009"/>
    <n v="0.49016731653120005"/>
    <n v="0.47811402186239998"/>
    <n v="0.47731046888447998"/>
    <n v="1.39737862860288"/>
    <n v="1.5548750122752"/>
    <n v="1.6697830881177602"/>
    <n v="1.44559180727808"/>
    <x v="139"/>
    <n v="0.50563571135615992"/>
    <n v="5.0282510364614064E-2"/>
  </r>
  <r>
    <x v="3"/>
    <x v="44"/>
    <s v="Friesland Campinarom/Cluj-Napoca/RO"/>
    <s v="Romania           "/>
    <s v="CP"/>
    <s v=" 2x4"/>
    <n v="140"/>
    <s v="PL1701007/R"/>
    <s v="011 Carrier Kote SFI"/>
    <s v="011"/>
    <s v="MCB"/>
    <x v="0"/>
    <s v="SFI"/>
    <m/>
    <x v="43"/>
    <x v="0"/>
    <x v="50"/>
    <x v="1"/>
    <n v="380"/>
    <x v="1"/>
    <n v="940"/>
    <x v="0"/>
    <n v="94"/>
    <n v="37.00787401574803"/>
    <n v="89.3"/>
    <n v="35.15748031496063"/>
    <s v="N"/>
    <n v="136.19999999999999"/>
    <n v="9"/>
    <m/>
    <x v="0"/>
    <n v="2.093252166768"/>
    <n v="2.2145712947231999"/>
    <n v="2.018670735648"/>
    <n v="2.2155657138048004"/>
    <n v="2.0982242621760001"/>
    <n v="2.7237138645023999"/>
    <n v="2.5596347160384001"/>
    <n v="2.6063724128736001"/>
    <n v="2.3935667294112002"/>
    <n v="2.2205378092128001"/>
    <n v="2.1648503406432003"/>
    <n v="2.1618670833984002"/>
    <n v="6.3264941971391995"/>
    <n v="7.0375038404832004"/>
    <n v="7.5595738583231995"/>
    <n v="6.5472552332544005"/>
    <x v="140"/>
    <n v="2.2892355941000004"/>
    <n v="0.22740908250507735"/>
  </r>
  <r>
    <x v="3"/>
    <x v="45"/>
    <s v="United Romanian Breweries/Ilfov/RO - C1"/>
    <s v="Romania           "/>
    <s v="CP"/>
    <s v=" 2x3"/>
    <n v="330"/>
    <s v="C8854A/R"/>
    <s v="011 Carrier Kote SFI"/>
    <s v="011"/>
    <s v="MCB"/>
    <x v="0"/>
    <s v="SFI"/>
    <m/>
    <x v="50"/>
    <x v="3"/>
    <x v="70"/>
    <x v="0"/>
    <n v="380"/>
    <x v="1"/>
    <n v="1270"/>
    <x v="53"/>
    <n v="126.4"/>
    <n v="49.763779527559059"/>
    <n v="126.4"/>
    <n v="49.763779527559059"/>
    <s v="Y"/>
    <n v="68.8"/>
    <n v="6"/>
    <m/>
    <x v="0"/>
    <n v="1.4508892980019199"/>
    <n v="1.5353218688819199"/>
    <n v="1.39955429490688"/>
    <n v="1.5359973294489599"/>
    <n v="1.4549420614041599"/>
    <n v="1.8879122848768"/>
    <n v="1.7744349096140799"/>
    <n v="1.806857016832"/>
    <n v="1.65960661321728"/>
    <n v="1.5393746322841599"/>
    <n v="1.5008733799628799"/>
    <n v="1.49884699826176"/>
    <n v="4.3857654617907205"/>
    <n v="4.8788516757299192"/>
    <n v="5.2408985396633598"/>
    <n v="4.5390950105087997"/>
    <x v="141"/>
    <n v="1.5870508906410665"/>
    <n v="0.15757220104760961"/>
  </r>
  <r>
    <x v="3"/>
    <x v="45"/>
    <s v="United Romanian Breweries/Ilfov/RO - C1"/>
    <s v="Romania           "/>
    <s v="CP"/>
    <s v=" 2x3"/>
    <n v="330"/>
    <s v="C8856A/R"/>
    <s v="011 Carrier Kote SFI"/>
    <s v="011"/>
    <s v="MCB"/>
    <x v="0"/>
    <s v="SFI"/>
    <m/>
    <x v="50"/>
    <x v="3"/>
    <x v="70"/>
    <x v="0"/>
    <n v="380"/>
    <x v="1"/>
    <n v="1270"/>
    <x v="53"/>
    <n v="126.4"/>
    <n v="49.763779527559059"/>
    <n v="126.4"/>
    <n v="49.763779527559059"/>
    <s v="Y"/>
    <n v="67.599999999999994"/>
    <n v="6"/>
    <m/>
    <x v="0"/>
    <n v="7.3130819651635202"/>
    <n v="7.7378367031347199"/>
    <n v="7.0522560088780795"/>
    <n v="7.73982774096896"/>
    <n v="7.3323286642278402"/>
    <n v="9.5164971683891206"/>
    <n v="8.943078272128"/>
    <n v="9.1076707330918403"/>
    <n v="8.3630225830860798"/>
    <n v="7.7577470814771203"/>
    <n v="7.5639527322777598"/>
    <n v="7.5533338638284802"/>
    <n v="22.10317467717632"/>
    <n v="24.588653573585923"/>
    <n v="26.41377158830592"/>
    <n v="22.87503367758336"/>
    <x v="142"/>
    <n v="7.9983861263876266"/>
    <n v="0.79478198764494723"/>
  </r>
  <r>
    <x v="3"/>
    <x v="18"/>
    <s v="Ursus Breweries/Bucharest/RO - C1"/>
    <s v="Romania           "/>
    <s v="FE"/>
    <s v=" 1x5"/>
    <n v="500"/>
    <s v="P1703055C/R"/>
    <s v="011 Carrier Kote SFI"/>
    <s v="011"/>
    <s v="MCB"/>
    <x v="0"/>
    <s v="SFI"/>
    <m/>
    <x v="58"/>
    <x v="0"/>
    <x v="71"/>
    <x v="1"/>
    <n v="430"/>
    <x v="7"/>
    <n v="1079"/>
    <x v="54"/>
    <n v="107.9"/>
    <n v="42.480314960629926"/>
    <n v="109.1"/>
    <n v="42.952755905511808"/>
    <s v="N"/>
    <n v="80.900000000000006"/>
    <n v="2"/>
    <m/>
    <x v="0"/>
    <n v="2.5341241460043604"/>
    <n v="2.6814301817394006"/>
    <n v="2.4435923115422002"/>
    <n v="2.6821974006755203"/>
    <n v="2.5410291164294407"/>
    <n v="3.2975069874437608"/>
    <n v="3.0987972829886803"/>
    <n v="3.1555714842615608"/>
    <n v="2.8977859217252404"/>
    <n v="2.6883351521644805"/>
    <n v="2.6208198857859202"/>
    <n v="2.6169837911053206"/>
    <n v="7.6591466392859608"/>
    <n v="8.5207335045487227"/>
    <n v="9.1521546889754823"/>
    <n v="7.9261388290557218"/>
    <x v="143"/>
    <n v="2.7715144718221567"/>
    <n v="0.27532413115596477"/>
  </r>
  <r>
    <x v="3"/>
    <x v="18"/>
    <s v="Ursus Breweries/Bucharest/RO - C1"/>
    <s v="Romania           "/>
    <s v="FE"/>
    <s v=" 1x5"/>
    <n v="330"/>
    <s v="P1708020A/R"/>
    <s v="011 Carrier Kote SFI"/>
    <s v="011"/>
    <s v="MCB"/>
    <x v="0"/>
    <s v="SFI"/>
    <m/>
    <x v="19"/>
    <x v="0"/>
    <x v="72"/>
    <x v="0"/>
    <n v="465"/>
    <x v="6"/>
    <n v="960"/>
    <x v="7"/>
    <n v="94.5"/>
    <n v="37.204724409448815"/>
    <n v="94.5"/>
    <n v="37.204724409448815"/>
    <s v="Y"/>
    <n v="132.4"/>
    <n v="4"/>
    <m/>
    <x v="0"/>
    <n v="2.0917967187852002"/>
    <n v="2.2130947661508"/>
    <n v="2.0168773365888"/>
    <n v="2.2142839626935999"/>
    <n v="2.0977427014991998"/>
    <n v="2.7220708864692003"/>
    <n v="2.5579617635628003"/>
    <n v="2.6055296252748001"/>
    <n v="2.3914742475708"/>
    <n v="2.2190407488648005"/>
    <n v="2.1631485113532003"/>
    <n v="2.1607701182676"/>
    <n v="6.3217688215248007"/>
    <n v="7.0340975506620005"/>
    <n v="7.5549656364084008"/>
    <n v="6.5429593784855999"/>
    <x v="144"/>
    <n v="2.2878159489234"/>
    <n v="0.22735736666948686"/>
  </r>
  <r>
    <x v="3"/>
    <x v="18"/>
    <s v="Ursus Breweries/Bucharest/RO - C1"/>
    <s v="Romania           "/>
    <s v="IN"/>
    <s v=" 1x5"/>
    <n v="330"/>
    <s v="P1708021A/R"/>
    <s v="011 Carrier Kote SFI"/>
    <s v="011"/>
    <s v="MCB"/>
    <x v="0"/>
    <s v="SFI"/>
    <m/>
    <x v="59"/>
    <x v="3"/>
    <x v="73"/>
    <x v="1"/>
    <n v="320"/>
    <x v="2"/>
    <n v="955"/>
    <x v="55"/>
    <n v="95.5"/>
    <n v="37.598425196850393"/>
    <n v="93.4"/>
    <n v="36.771653543307089"/>
    <s v="N"/>
    <n v="125.4"/>
    <n v="24"/>
    <m/>
    <x v="0"/>
    <n v="0.22089245713920003"/>
    <n v="0.23342536250880003"/>
    <n v="0.21305939128320003"/>
    <n v="0.23342536250880003"/>
    <n v="0.22167576372480002"/>
    <n v="0.28747351691520001"/>
    <n v="0.27024077203200003"/>
    <n v="0.27494061154560007"/>
    <n v="0.25222472056320006"/>
    <n v="0.23420866909440002"/>
    <n v="0.22872552299520005"/>
    <n v="0.22794221640960002"/>
    <n v="0.66737721093120006"/>
    <n v="0.74257464314880006"/>
    <n v="0.79740610414080004"/>
    <n v="0.69087640849920007"/>
    <x v="145"/>
    <n v="0.24151953056000006"/>
    <n v="2.3988612802379496E-2"/>
  </r>
  <r>
    <x v="3"/>
    <x v="18"/>
    <s v="Ursus Breweries/Bucharest/RO - C1"/>
    <s v="Romania           "/>
    <s v="FE"/>
    <s v=" 1x5"/>
    <n v="330"/>
    <s v="P1708022A/R"/>
    <s v="011 Carrier Kote SFI"/>
    <s v="011"/>
    <s v="MCB"/>
    <x v="0"/>
    <s v="SFI"/>
    <m/>
    <x v="60"/>
    <x v="0"/>
    <x v="74"/>
    <x v="1"/>
    <n v="430"/>
    <x v="7"/>
    <n v="960"/>
    <x v="21"/>
    <n v="96"/>
    <n v="37.795275590551178"/>
    <n v="94.9"/>
    <n v="37.362204724409452"/>
    <s v="N"/>
    <n v="138.9"/>
    <n v="4"/>
    <m/>
    <x v="0"/>
    <n v="2.2291194352896002"/>
    <n v="2.3592100017024"/>
    <n v="2.1494243135232001"/>
    <n v="2.3592100017024"/>
    <n v="2.2349793707136003"/>
    <n v="2.9006680348800002"/>
    <n v="2.7260419592448"/>
    <n v="2.7764374038912001"/>
    <n v="2.5490719094399998"/>
    <n v="2.3650699371264001"/>
    <n v="2.3052985958016001"/>
    <n v="2.3017826345472003"/>
    <n v="6.7377537505151999"/>
    <n v="7.494857407296001"/>
    <n v="8.0515512725760008"/>
    <n v="6.9721511674752001"/>
    <x v="146"/>
    <n v="2.4380261331552"/>
    <n v="0.24232406291158398"/>
  </r>
  <r>
    <x v="3"/>
    <x v="18"/>
    <s v="Ursus Breweries/Bucharest/RO - C1"/>
    <s v="Romania           "/>
    <s v="IN"/>
    <s v=" 1x5"/>
    <n v="330"/>
    <s v="P1708023A/R"/>
    <s v="011 Carrier Kote SFI"/>
    <s v="011"/>
    <s v="MCB"/>
    <x v="0"/>
    <s v="SFI"/>
    <m/>
    <x v="59"/>
    <x v="3"/>
    <x v="75"/>
    <x v="0"/>
    <n v="320"/>
    <x v="2"/>
    <n v="955"/>
    <x v="56"/>
    <n v="92.7"/>
    <n v="36.496062992125985"/>
    <n v="91.8"/>
    <n v="36.141732283464563"/>
    <s v="N"/>
    <n v="129"/>
    <n v="24"/>
    <m/>
    <x v="0"/>
    <n v="0.25185825262080003"/>
    <n v="0.26671945386240004"/>
    <n v="0.24247223078400001"/>
    <n v="0.26671945386240004"/>
    <n v="0.25264042110720003"/>
    <n v="0.32772859580160002"/>
    <n v="0.30739221515519999"/>
    <n v="0.31364956304639996"/>
    <n v="0.28783800299520002"/>
    <n v="0.26671945386240004"/>
    <n v="0.26046210597120006"/>
    <n v="0.25967993748480001"/>
    <n v="0.76104993726720005"/>
    <n v="0.84708847077120009"/>
    <n v="0.90887978119680002"/>
    <n v="0.78686149731840005"/>
    <x v="147"/>
    <n v="0.27532330721280002"/>
    <n v="2.7356589954414898E-2"/>
  </r>
  <r>
    <x v="3"/>
    <x v="18"/>
    <s v="Ursus Breweries/Bucharest/RO - C1"/>
    <s v="Romania           "/>
    <s v="CP"/>
    <s v=" 2x3"/>
    <n v="330"/>
    <s v="P1708024A.465/R"/>
    <s v="011 Carrier Kote SFI"/>
    <s v="011"/>
    <s v="MCB"/>
    <x v="0"/>
    <s v="SFI"/>
    <m/>
    <x v="19"/>
    <x v="0"/>
    <x v="72"/>
    <x v="0"/>
    <n v="465"/>
    <x v="6"/>
    <n v="960"/>
    <x v="7"/>
    <n v="94.5"/>
    <n v="37.204724409448815"/>
    <n v="93.7"/>
    <n v="36.889763779527563"/>
    <s v="N"/>
    <n v="109"/>
    <n v="10"/>
    <m/>
    <x v="0"/>
    <n v="0.8889513612840001"/>
    <n v="0.94083949140300005"/>
    <n v="0.85762267894800004"/>
    <n v="0.94083949140300005"/>
    <n v="0.89188842525300005"/>
    <n v="1.1572032037860003"/>
    <n v="1.0876926898530002"/>
    <n v="1.1072731163130001"/>
    <n v="1.0172031545970002"/>
    <n v="0.943776555372"/>
    <n v="0.92028004362000015"/>
    <n v="0.91832200097400007"/>
    <n v="2.6874135316350003"/>
    <n v="2.9899311204420007"/>
    <n v="3.2121689607630008"/>
    <n v="2.782378599966"/>
    <x v="148"/>
    <n v="0.97265768440050016"/>
    <n v="9.6631392900821692E-2"/>
  </r>
  <r>
    <x v="3"/>
    <x v="18"/>
    <s v="Ursus Breweries/Bucharest/RO - C1"/>
    <s v="Romania           "/>
    <s v="CP"/>
    <s v=" 2x3"/>
    <n v="330"/>
    <s v="P1708024A/R"/>
    <s v="011 Carrier Kote SFI"/>
    <s v="011"/>
    <s v="MCB"/>
    <x v="0"/>
    <s v="SFI"/>
    <m/>
    <x v="60"/>
    <x v="0"/>
    <x v="74"/>
    <x v="1"/>
    <n v="430"/>
    <x v="7"/>
    <n v="960"/>
    <x v="21"/>
    <n v="96"/>
    <n v="37.795275590551178"/>
    <n v="93.7"/>
    <n v="36.889763779527563"/>
    <s v="N"/>
    <n v="109"/>
    <n v="10"/>
    <m/>
    <x v="0"/>
    <n v="2.6800113016320002"/>
    <n v="2.8354409207040003"/>
    <n v="2.5843623052800004"/>
    <n v="2.8363606225920002"/>
    <n v="2.6864492148480004"/>
    <n v="3.4865898574080005"/>
    <n v="3.2768978269440003"/>
    <n v="3.3366784496640007"/>
    <n v="3.0644466908160002"/>
    <n v="2.8427985358080003"/>
    <n v="2.7710617885440003"/>
    <n v="2.7673829809920001"/>
    <n v="8.099814527616001"/>
    <n v="9.0093996948480015"/>
    <n v="9.6780229674240008"/>
    <n v="8.3812433053440003"/>
    <x v="149"/>
    <n v="2.9307067079360003"/>
    <n v="0.2910613650708771"/>
  </r>
  <r>
    <x v="3"/>
    <x v="18"/>
    <s v="Ursus Breweries/Bucharest/RO - C1"/>
    <s v="Romania           "/>
    <s v="CP"/>
    <s v=" 2x4"/>
    <n v="330"/>
    <s v="P1708025A.465/R"/>
    <s v="011 Carrier Kote SFI"/>
    <s v="011"/>
    <s v="MCB"/>
    <x v="0"/>
    <s v="SFI"/>
    <m/>
    <x v="19"/>
    <x v="0"/>
    <x v="72"/>
    <x v="0"/>
    <n v="465"/>
    <x v="6"/>
    <n v="960"/>
    <x v="7"/>
    <n v="94.5"/>
    <n v="37.204724409448815"/>
    <n v="94.3"/>
    <n v="37.125984251968504"/>
    <s v="N"/>
    <n v="107.3"/>
    <n v="6"/>
    <m/>
    <x v="0"/>
    <n v="0.96086092655069999"/>
    <n v="1.0167585531705001"/>
    <n v="0.92712960014220014"/>
    <n v="1.0167585531705001"/>
    <n v="0.9637521831000001"/>
    <n v="1.2499865814807001"/>
    <n v="1.1748139111989002"/>
    <n v="1.1969802114101999"/>
    <n v="1.0986774887340001"/>
    <n v="1.0196498097198001"/>
    <n v="0.9936285007761001"/>
    <n v="0.99266474859300002"/>
    <n v="2.9047490798634001"/>
    <n v="3.2304973177512002"/>
    <n v="3.4704716113431004"/>
    <n v="3.0059430590889002"/>
    <x v="150"/>
    <n v="1.05097175567055"/>
    <n v="0.10427772709439617"/>
  </r>
  <r>
    <x v="3"/>
    <x v="18"/>
    <s v="Ursus Breweries/Bucharest/RO - C1"/>
    <s v="Romania           "/>
    <s v="CP"/>
    <s v=" 2x4"/>
    <n v="330"/>
    <s v="P1708025A/R"/>
    <s v="011 Carrier Kote SFI"/>
    <s v="011"/>
    <s v="MCB"/>
    <x v="0"/>
    <s v="SFI"/>
    <m/>
    <x v="60"/>
    <x v="0"/>
    <x v="74"/>
    <x v="1"/>
    <n v="430"/>
    <x v="7"/>
    <n v="960"/>
    <x v="21"/>
    <n v="96"/>
    <n v="37.795275590551178"/>
    <n v="94.3"/>
    <n v="37.125984251968504"/>
    <s v="N"/>
    <n v="107.3"/>
    <n v="6"/>
    <m/>
    <x v="0"/>
    <n v="1.1787760035071999"/>
    <n v="1.2475832049408002"/>
    <n v="1.1371295394815999"/>
    <n v="1.2475832049408002"/>
    <n v="1.1823974351616"/>
    <n v="1.5336763056384"/>
    <n v="1.4413297984511999"/>
    <n v="1.4684905358592"/>
    <n v="1.3480779333504"/>
    <n v="1.2502992786816001"/>
    <n v="1.2195171096192001"/>
    <n v="1.2177063937920001"/>
    <n v="3.5634887479295996"/>
    <n v="3.9636569457407997"/>
    <n v="4.2578982676607993"/>
    <n v="3.6875227820928003"/>
    <x v="151"/>
    <n v="1.2893805619519998"/>
    <n v="0.12798911522952142"/>
  </r>
  <r>
    <x v="3"/>
    <x v="18"/>
    <s v="Ursus Breweries/Bucharest/RO - C1"/>
    <s v="Romania           "/>
    <s v="IN"/>
    <s v=" 1x5"/>
    <n v="500"/>
    <s v="P1708032A/R"/>
    <s v="011 Carrier Kote SFI"/>
    <s v="011"/>
    <s v="MCB"/>
    <x v="0"/>
    <s v="SFI"/>
    <m/>
    <x v="49"/>
    <x v="0"/>
    <x v="76"/>
    <x v="1"/>
    <n v="320"/>
    <x v="2"/>
    <n v="845"/>
    <x v="57"/>
    <n v="84.5"/>
    <n v="33.267716535433074"/>
    <n v="79.3"/>
    <n v="31.220472440944881"/>
    <s v="N"/>
    <n v="131.4"/>
    <n v="18"/>
    <m/>
    <x v="0"/>
    <n v="0.25563811553280003"/>
    <n v="0.27016300846079999"/>
    <n v="0.24692317977599998"/>
    <n v="0.27088925310720002"/>
    <n v="0.2563643601792"/>
    <n v="0.33262004805119999"/>
    <n v="0.31228519795199994"/>
    <n v="0.31809515512319997"/>
    <n v="0.2919503478528"/>
    <n v="0.27088925310720002"/>
    <n v="0.26435305128960002"/>
    <n v="0.26435305128960002"/>
    <n v="0.7727243037696"/>
    <n v="0.85987366133760013"/>
    <n v="0.92233070092799996"/>
    <n v="0.79959535568639994"/>
    <x v="152"/>
    <n v="0.27954366847679996"/>
    <n v="2.7636288740532984E-2"/>
  </r>
  <r>
    <x v="3"/>
    <x v="18"/>
    <s v="Ursus Breweries/Bucharest/RO - C1"/>
    <s v="Romania           "/>
    <s v="CP"/>
    <m/>
    <m/>
    <s v="P1709018A/R"/>
    <s v="011 Carrier Kote SFI"/>
    <s v="011"/>
    <s v="MCB"/>
    <x v="0"/>
    <s v="SFI"/>
    <m/>
    <x v="61"/>
    <x v="1"/>
    <x v="77"/>
    <x v="1"/>
    <n v="430"/>
    <x v="7"/>
    <n v="838"/>
    <x v="58"/>
    <n v="83.8"/>
    <n v="32.99212598425197"/>
    <n v="83.8"/>
    <n v="32.99212598425197"/>
    <s v="Y"/>
    <n v="104.4"/>
    <n v="8"/>
    <m/>
    <x v="0"/>
    <n v="0.93887879035104005"/>
    <n v="0.99347370772608001"/>
    <n v="0.90504532042848007"/>
    <n v="0.99347370772608001"/>
    <n v="0.94118561784576005"/>
    <n v="1.2210806872051201"/>
    <n v="1.1480311498723201"/>
    <n v="1.1687925973247999"/>
    <n v="1.07344372754304"/>
    <n v="0.99578053522080001"/>
    <n v="0.97117437527712003"/>
    <n v="0.96963649028064003"/>
    <n v="2.8373978185056004"/>
    <n v="3.1557400127769601"/>
    <n v="3.3902674747401598"/>
    <n v="2.9365914007785601"/>
    <x v="153"/>
    <n v="1.0266663922334403"/>
    <n v="0.101895146255723"/>
  </r>
  <r>
    <x v="3"/>
    <x v="18"/>
    <s v="Ursus Breweries/Bucharest/RO - C1"/>
    <s v="Romania           "/>
    <s v="CP"/>
    <s v=" 2x3"/>
    <n v="330"/>
    <s v="PL1512192_C/R"/>
    <s v="011 Carrier Kote SFI"/>
    <s v="011"/>
    <s v="MCB"/>
    <x v="0"/>
    <s v="SFI"/>
    <m/>
    <x v="62"/>
    <x v="1"/>
    <x v="78"/>
    <x v="1"/>
    <n v="400"/>
    <x v="0"/>
    <n v="800"/>
    <x v="59"/>
    <n v="80"/>
    <n v="31.496062992125985"/>
    <n v="72.599999999999994"/>
    <n v="28.58267716535433"/>
    <s v="N"/>
    <n v="68.099999999999994"/>
    <n v="4"/>
    <m/>
    <x v="0"/>
    <n v="0.65255272320000002"/>
    <n v="0.69041414400000001"/>
    <n v="0.62939044224000007"/>
    <n v="0.69041414400000001"/>
    <n v="0.65433443711999995"/>
    <n v="0.84898668288000001"/>
    <n v="0.79776240767999995"/>
    <n v="0.8124615475200001"/>
    <n v="0.74609270400000005"/>
    <n v="0.69219585792000005"/>
    <n v="0.67482414720000006"/>
    <n v="0.67393329024000004"/>
    <n v="1.97235730944"/>
    <n v="2.1937352639999999"/>
    <n v="2.3563166592"/>
    <n v="2.04095329536"/>
    <x v="154"/>
    <n v="0.71361354399999988"/>
    <n v="7.082821104789537E-2"/>
  </r>
  <r>
    <x v="3"/>
    <x v="18"/>
    <s v="Ursus Breweries/Bucharest/RO - C1"/>
    <s v="Romania           "/>
    <s v="CP"/>
    <s v=" 2x3"/>
    <n v="330"/>
    <s v="PL1512193_A/R"/>
    <s v="011 Carrier Kote SFI"/>
    <s v="011"/>
    <s v="MCB"/>
    <x v="0"/>
    <s v="SFI"/>
    <m/>
    <x v="0"/>
    <x v="0"/>
    <x v="0"/>
    <x v="0"/>
    <n v="400"/>
    <x v="0"/>
    <n v="967"/>
    <x v="0"/>
    <n v="94"/>
    <n v="37.00787401574803"/>
    <n v="93.5"/>
    <n v="36.811023622047244"/>
    <s v="N"/>
    <n v="132"/>
    <n v="10"/>
    <m/>
    <x v="0"/>
    <n v="0.87448010495999995"/>
    <n v="0.92520400895999999"/>
    <n v="0.84303128447999998"/>
    <n v="0.92520400895999999"/>
    <n v="0.87650906111999993"/>
    <n v="1.13722992768"/>
    <n v="1.0682454182399999"/>
    <n v="1.0885349798399999"/>
    <n v="0.99926090879999996"/>
    <n v="0.92723296511999997"/>
    <n v="0.90389996927999994"/>
    <n v="0.90288549119999995"/>
    <n v="2.6427153984"/>
    <n v="2.9389429977599999"/>
    <n v="3.1560413068799997"/>
    <n v="2.7340184255999995"/>
    <x v="155"/>
    <n v="0.95597651071999989"/>
    <n v="9.4804328200462168E-2"/>
  </r>
  <r>
    <x v="3"/>
    <x v="18"/>
    <s v="Ursus Breweries/Bucharest/RO - C1"/>
    <s v="Romania           "/>
    <s v="CP"/>
    <s v=" 2x3"/>
    <n v="500"/>
    <s v="PL1512195/R"/>
    <s v="011 Carrier Kote SFI"/>
    <s v="011"/>
    <s v="MCB"/>
    <x v="0"/>
    <s v="SFI"/>
    <m/>
    <x v="17"/>
    <x v="0"/>
    <x v="19"/>
    <x v="1"/>
    <n v="415"/>
    <x v="5"/>
    <n v="1010"/>
    <x v="6"/>
    <n v="101"/>
    <n v="39.763779527559052"/>
    <n v="100.2"/>
    <n v="39.448818897637793"/>
    <s v="N"/>
    <n v="61.5"/>
    <n v="5"/>
    <m/>
    <x v="0"/>
    <n v="5.7958636890000005E-2"/>
    <n v="6.1120017084000007E-2"/>
    <n v="5.5851050094000002E-2"/>
    <n v="6.1120017084000007E-2"/>
    <n v="5.7958636890000005E-2"/>
    <n v="7.5346227957000009E-2"/>
    <n v="7.060415766600002E-2"/>
    <n v="7.2184847763000007E-2"/>
    <n v="6.6388984074000013E-2"/>
    <n v="6.1120017084000007E-2"/>
    <n v="6.0066223686000009E-2"/>
    <n v="5.9539326987000006E-2"/>
    <n v="0.17492970406800001"/>
    <n v="0.19442488193100002"/>
    <n v="0.20917798950300004"/>
    <n v="0.18072556775700002"/>
    <x v="156"/>
    <n v="6.3271511938250022E-2"/>
    <n v="6.3126068127535252E-3"/>
  </r>
  <r>
    <x v="3"/>
    <x v="18"/>
    <s v="Ursus Breweries/Bucharest/RO - C1"/>
    <s v="Romania           "/>
    <s v="CP"/>
    <s v=" 2x3"/>
    <n v="500"/>
    <s v="PL1512195_D/R"/>
    <s v="011 Carrier Kote SFI"/>
    <s v="011"/>
    <s v="MCB"/>
    <x v="0"/>
    <s v="SFI"/>
    <m/>
    <x v="17"/>
    <x v="0"/>
    <x v="19"/>
    <x v="1"/>
    <n v="415"/>
    <x v="5"/>
    <n v="1010"/>
    <x v="6"/>
    <n v="101"/>
    <n v="39.763779527559052"/>
    <n v="100.2"/>
    <n v="39.448818897637793"/>
    <s v="N"/>
    <n v="61.5"/>
    <n v="5"/>
    <m/>
    <x v="0"/>
    <n v="1.2345189657570002"/>
    <n v="1.3067038135200002"/>
    <n v="1.1907865397400001"/>
    <n v="1.3067038135200002"/>
    <n v="1.2382072426500002"/>
    <n v="1.6065080352510002"/>
    <n v="1.510085939334"/>
    <n v="1.5374845676820001"/>
    <n v="1.41208315332"/>
    <n v="1.3098651937140002"/>
    <n v="1.2771975983760002"/>
    <n v="1.2750900115800001"/>
    <n v="3.7320093190170009"/>
    <n v="4.1514190914210003"/>
    <n v="4.4596536603360004"/>
    <n v="3.8621528036700004"/>
    <x v="157"/>
    <n v="1.3504362395370002"/>
    <n v="0.13412355618156699"/>
  </r>
  <r>
    <x v="3"/>
    <x v="18"/>
    <s v="Ursus Breweries/Bucharest/RO - C1"/>
    <s v="Romania           "/>
    <s v="CP"/>
    <s v=" 2x3"/>
    <n v="500"/>
    <s v="PL1512195_E/R"/>
    <s v="011 Carrier Kote SFI"/>
    <s v="011"/>
    <s v="MCB"/>
    <x v="0"/>
    <s v="SFI"/>
    <m/>
    <x v="17"/>
    <x v="0"/>
    <x v="19"/>
    <x v="1"/>
    <n v="415"/>
    <x v="5"/>
    <n v="1010"/>
    <x v="6"/>
    <n v="101"/>
    <n v="39.763779527559052"/>
    <n v="100.2"/>
    <n v="39.448818897637793"/>
    <s v="N"/>
    <n v="61.5"/>
    <n v="5"/>
    <m/>
    <x v="0"/>
    <n v="0.12382072426500002"/>
    <n v="0.13067038135200001"/>
    <n v="0.11907865397400001"/>
    <n v="0.13067038135200001"/>
    <n v="0.12382072426500002"/>
    <n v="0.16070349319500002"/>
    <n v="0.15121935261300001"/>
    <n v="0.15385383610800002"/>
    <n v="0.14120831533200004"/>
    <n v="0.13119727805100001"/>
    <n v="0.12803589785700001"/>
    <n v="0.12750900115800001"/>
    <n v="0.37356975959100008"/>
    <n v="0.41519459881200005"/>
    <n v="0.44628150405300004"/>
    <n v="0.386742177066"/>
    <x v="158"/>
    <n v="0.13514900329350002"/>
    <n v="1.3407895218469331E-2"/>
  </r>
  <r>
    <x v="3"/>
    <x v="18"/>
    <s v="Ursus Breweries/Bucharest/RO - C1"/>
    <s v="Romania           "/>
    <s v="CP"/>
    <s v=" 2x2"/>
    <n v="330"/>
    <s v="PL1701005_A/R"/>
    <s v="011 Carrier Kote SFI"/>
    <s v="011"/>
    <s v="MCB"/>
    <x v="0"/>
    <s v="SFI"/>
    <m/>
    <x v="63"/>
    <x v="0"/>
    <x v="79"/>
    <x v="1"/>
    <n v="415"/>
    <x v="5"/>
    <n v="930"/>
    <x v="32"/>
    <n v="93"/>
    <n v="36.614173228346459"/>
    <n v="91.2"/>
    <n v="35.905511811023622"/>
    <s v="N"/>
    <n v="107.1"/>
    <n v="14"/>
    <m/>
    <x v="0"/>
    <n v="2.5389016854389999"/>
    <n v="2.6859129643961999"/>
    <n v="2.4484981978043998"/>
    <n v="2.6867578568039998"/>
    <n v="2.5456608247013999"/>
    <n v="3.3035293144979998"/>
    <n v="3.1041347062571996"/>
    <n v="3.1615873899875999"/>
    <n v="2.9030503132007994"/>
    <n v="2.6926721036585999"/>
    <n v="2.6259256034424001"/>
    <n v="2.6217011414033995"/>
    <n v="7.6733128476395986"/>
    <n v="8.535947996003399"/>
    <n v="9.168772409445598"/>
    <n v="7.9402988485043995"/>
    <x v="159"/>
    <n v="2.7765276751327499"/>
    <n v="0.27578955263717475"/>
  </r>
  <r>
    <x v="3"/>
    <x v="16"/>
    <s v="Valio Eesti AG/Tallinn/EE"/>
    <s v="Estonia             "/>
    <s v="CP"/>
    <s v=" 2x4"/>
    <n v="100"/>
    <s v="P1706004B/R"/>
    <s v="011 Carrier Kote SFI"/>
    <s v="011"/>
    <s v="MCB"/>
    <x v="0"/>
    <s v="SFI"/>
    <m/>
    <x v="64"/>
    <x v="1"/>
    <x v="80"/>
    <x v="1"/>
    <n v="320"/>
    <x v="2"/>
    <n v="1378"/>
    <x v="60"/>
    <n v="137.80000000000001"/>
    <n v="54.251968503937015"/>
    <n v="136.80000000000001"/>
    <n v="53.858267716535437"/>
    <s v="N"/>
    <n v="78"/>
    <n v="16"/>
    <m/>
    <x v="0"/>
    <n v="8.6472855705599996E-2"/>
    <n v="9.1394075136000008E-2"/>
    <n v="8.2957698969600008E-2"/>
    <n v="9.1394075136000008E-2"/>
    <n v="8.6472855705599996E-2"/>
    <n v="0.11178198420480001"/>
    <n v="0.10545470208"/>
    <n v="0.1068607647744"/>
    <n v="9.8424388607999999E-2"/>
    <n v="9.1394075136000008E-2"/>
    <n v="8.9284981094400001E-2"/>
    <n v="8.9284981094400001E-2"/>
    <n v="0.26082462981120003"/>
    <n v="0.2896489150464"/>
    <n v="0.31073985546240002"/>
    <n v="0.26996403732480001"/>
    <x v="160"/>
    <n v="9.42647864704E-2"/>
    <n v="9.2028941045425271E-3"/>
  </r>
  <r>
    <x v="3"/>
    <x v="46"/>
    <s v="Dreher Sorgyarak/Budapest/HU"/>
    <s v="Hungary            "/>
    <s v="CP"/>
    <s v=" 2x3"/>
    <n v="500"/>
    <s v="0265012B01/R"/>
    <s v="011 Carrier Kote SFI"/>
    <s v="011"/>
    <s v="MCB"/>
    <x v="0"/>
    <s v="SFI"/>
    <m/>
    <x v="65"/>
    <x v="0"/>
    <x v="81"/>
    <x v="0"/>
    <n v="430"/>
    <x v="7"/>
    <n v="1276"/>
    <x v="61"/>
    <n v="125.5"/>
    <n v="49.409448818897637"/>
    <n v="125.5"/>
    <n v="49.409448818897637"/>
    <s v="Y"/>
    <n v="76.599999999999994"/>
    <n v="6"/>
    <m/>
    <x v="0"/>
    <n v="0.65989201977159995"/>
    <n v="0.69875889929719992"/>
    <n v="0.6370788513543999"/>
    <n v="0.69875889929719992"/>
    <n v="0.66242681626240008"/>
    <n v="0.85929601038119996"/>
    <n v="0.80775514840160001"/>
    <n v="0.82211899518279996"/>
    <n v="0.75536935425839991"/>
    <n v="0.70044876362440001"/>
    <n v="0.68270518818879999"/>
    <n v="0.68186025602519995"/>
    <n v="1.9957297704231998"/>
    <n v="2.2204817259407998"/>
    <n v="2.3852434978427999"/>
    <n v="2.0650142078384"/>
    <x v="161"/>
    <n v="0.72220576683709992"/>
    <n v="7.176917569212736E-2"/>
  </r>
  <r>
    <x v="3"/>
    <x v="42"/>
    <s v="Schreiber Czech Republic s.r.o."/>
    <s v="Czech Republic         "/>
    <s v="CP"/>
    <m/>
    <m/>
    <s v="P1708027B/R"/>
    <s v="011 Carrier Kote SFI"/>
    <s v="011"/>
    <s v="MCB"/>
    <x v="0"/>
    <s v="SFI"/>
    <m/>
    <x v="15"/>
    <x v="0"/>
    <x v="16"/>
    <x v="1"/>
    <n v="320"/>
    <x v="2"/>
    <n v="1357"/>
    <x v="16"/>
    <n v="135.69999999999999"/>
    <n v="53.425196850393696"/>
    <n v="132.80000000000001"/>
    <n v="52.28346456692914"/>
    <s v="N"/>
    <n v="755"/>
    <n v="28"/>
    <m/>
    <x v="0"/>
    <n v="1.64181323936"/>
    <n v="1.735631138752"/>
    <n v="1.5815017326080001"/>
    <n v="1.735631138752"/>
    <n v="1.64181323936"/>
    <n v="2.1310065719039999"/>
    <n v="2.0036822798719998"/>
    <n v="2.0371886725119999"/>
    <n v="1.8763579878400001"/>
    <n v="1.735631138752"/>
    <n v="1.6954234675840001"/>
    <n v="1.6954234675840001"/>
    <n v="4.9589461107200004"/>
    <n v="5.5084509500159999"/>
    <n v="5.9172289402239997"/>
    <n v="5.1264780739200004"/>
    <x v="162"/>
    <n v="1.7925920062400003"/>
    <n v="0.17698804235164761"/>
  </r>
  <r>
    <x v="3"/>
    <x v="42"/>
    <s v="Schreiber Czech Republic s.r.o."/>
    <s v="Czech Republic         "/>
    <s v="CP"/>
    <m/>
    <m/>
    <s v="P1708002C/R"/>
    <s v="011 Carrier Kote SFI"/>
    <s v="011"/>
    <s v="MCB"/>
    <x v="0"/>
    <s v="SFI"/>
    <m/>
    <x v="66"/>
    <x v="0"/>
    <x v="82"/>
    <x v="1"/>
    <n v="320"/>
    <x v="2"/>
    <n v="890"/>
    <x v="62"/>
    <n v="89"/>
    <n v="35.039370078740156"/>
    <n v="100"/>
    <n v="39.370078740157481"/>
    <s v="N"/>
    <n v="100"/>
    <n v="20"/>
    <m/>
    <x v="0"/>
    <n v="3.4345740799999996E-2"/>
    <n v="3.6092134399999996E-2"/>
    <n v="3.3181478400000006E-2"/>
    <n v="3.6092134399999996E-2"/>
    <n v="3.4345740799999996E-2"/>
    <n v="4.4824102400000003E-2"/>
    <n v="4.1913446399999998E-2"/>
    <n v="4.2495577600000001E-2"/>
    <n v="3.9002790399999994E-2"/>
    <n v="3.6674265599999992E-2"/>
    <n v="3.5510003200000001E-2"/>
    <n v="3.5510003200000001E-2"/>
    <n v="0.10361935360000001"/>
    <n v="0.11526197760000001"/>
    <n v="0.12341181439999999"/>
    <n v="0.10769427199999999"/>
    <x v="163"/>
    <n v="3.7498951466666659E-2"/>
    <n v="3.7105459090662767E-3"/>
  </r>
  <r>
    <x v="3"/>
    <x v="42"/>
    <s v="Schreiber Czech Republic s.r.o."/>
    <s v="Czech Republic         "/>
    <s v="CP"/>
    <m/>
    <m/>
    <s v="P1708003C/R"/>
    <s v="011 Carrier Kote SFI"/>
    <s v="011"/>
    <s v="MCB"/>
    <x v="0"/>
    <s v="SFI"/>
    <m/>
    <x v="6"/>
    <x v="0"/>
    <x v="83"/>
    <x v="0"/>
    <n v="320"/>
    <x v="2"/>
    <n v="1010"/>
    <x v="22"/>
    <n v="100"/>
    <n v="39.370078740157481"/>
    <n v="100"/>
    <n v="39.370078740157481"/>
    <s v="Y"/>
    <n v="100"/>
    <n v="20"/>
    <m/>
    <x v="0"/>
    <n v="3.8590720000000002E-2"/>
    <n v="4.0552959999999999E-2"/>
    <n v="3.7282560000000006E-2"/>
    <n v="4.0552959999999999E-2"/>
    <n v="3.8590720000000002E-2"/>
    <n v="5.0364160000000005E-2"/>
    <n v="4.7093760000000005E-2"/>
    <n v="4.7747840000000007E-2"/>
    <n v="4.3823360000000006E-2"/>
    <n v="4.120704E-2"/>
    <n v="3.9898880000000005E-2"/>
    <n v="3.9898880000000005E-2"/>
    <n v="0.11642624"/>
    <n v="0.12950783999999999"/>
    <n v="0.13866496"/>
    <n v="0.1210048"/>
    <x v="164"/>
    <n v="4.2133653333333333E-2"/>
    <n v="4.1691527068160412E-3"/>
  </r>
  <r>
    <x v="3"/>
    <x v="47"/>
    <s v="Budweiser Budvar/Ceske Budejovice/CZ"/>
    <s v="Czech Republic         "/>
    <s v="CP"/>
    <s v=" 2x3"/>
    <n v="330"/>
    <s v="0965015B11/R"/>
    <s v="011 Carrier Kote SFI"/>
    <s v="011"/>
    <s v="MCB"/>
    <x v="0"/>
    <s v="SFI"/>
    <m/>
    <x v="67"/>
    <x v="0"/>
    <x v="84"/>
    <x v="0"/>
    <n v="400"/>
    <x v="0"/>
    <n v="1310"/>
    <x v="63"/>
    <n v="129"/>
    <n v="50.787401574803148"/>
    <n v="127.9"/>
    <n v="50.354330708661422"/>
    <s v="N"/>
    <n v="72.599999999999994"/>
    <n v="7"/>
    <m/>
    <x v="0"/>
    <n v="9.9167763119039982"/>
    <n v="10.493359785215999"/>
    <n v="9.5630159338559988"/>
    <n v="10.495656930527998"/>
    <n v="9.9428106254399982"/>
    <n v="12.904596647711998"/>
    <n v="12.126630102047997"/>
    <n v="12.350218912415997"/>
    <n v="11.340240690239998"/>
    <n v="10.520159813855997"/>
    <n v="10.256753818079998"/>
    <n v="10.242205231103998"/>
    <n v="29.973152030975996"/>
    <n v="33.343064203679994"/>
    <n v="35.817089704703989"/>
    <n v="31.019118863039996"/>
    <x v="165"/>
    <n v="10.846035400199996"/>
    <n v="1.0776693800870532"/>
  </r>
  <r>
    <x v="3"/>
    <x v="47"/>
    <s v="Budweiser Budvar/Ceske Budejovice/CZ"/>
    <s v="Czech Republic         "/>
    <s v="CP"/>
    <s v=" 2x2"/>
    <n v="330"/>
    <s v="0965015E06/R"/>
    <s v="011 Carrier Kote SFI"/>
    <s v="011"/>
    <s v="MCB"/>
    <x v="0"/>
    <s v="SFI"/>
    <m/>
    <x v="0"/>
    <x v="0"/>
    <x v="85"/>
    <x v="1"/>
    <n v="400"/>
    <x v="0"/>
    <n v="967"/>
    <x v="64"/>
    <n v="96.7"/>
    <n v="38.070866141732282"/>
    <n v="96.4"/>
    <n v="37.952755905511815"/>
    <s v="N"/>
    <n v="133.80000000000001"/>
    <n v="16"/>
    <m/>
    <x v="0"/>
    <n v="2.5737453751967996"/>
    <n v="2.7229020122303997"/>
    <n v="2.4817125566015998"/>
    <n v="2.7239598607199995"/>
    <n v="2.5800924661344"/>
    <n v="3.3491483180735995"/>
    <n v="3.1470992565599998"/>
    <n v="3.2052809234879995"/>
    <n v="2.9429344980671996"/>
    <n v="2.7303069516576"/>
    <n v="2.6615467998335998"/>
    <n v="2.6583732543647995"/>
    <n v="7.7783599440288"/>
    <n v="8.653200644927999"/>
    <n v="9.295314678115199"/>
    <n v="8.0502270058559979"/>
    <x v="166"/>
    <n v="2.814758522744"/>
    <n v="0.27973673035860719"/>
  </r>
  <r>
    <x v="3"/>
    <x v="47"/>
    <s v="Budweiser Budvar/Ceske Budejovice/CZ"/>
    <s v="Czech Republic         "/>
    <s v="CP"/>
    <s v=" 2x3"/>
    <n v="330"/>
    <s v="0965015E07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90.5"/>
    <n v="35.629921259842519"/>
    <s v="N"/>
    <n v="133.80000000000001"/>
    <n v="10"/>
    <m/>
    <x v="0"/>
    <n v="1.3832709088799999"/>
    <n v="1.46422312008"/>
    <n v="1.3346995821599998"/>
    <n v="1.46422312008"/>
    <n v="1.38731851944"/>
    <n v="1.8001747965599999"/>
    <n v="1.69190121408"/>
    <n v="1.7232701959199999"/>
    <n v="1.5816038263200001"/>
    <n v="1.4672588279999998"/>
    <n v="1.4308303329599998"/>
    <n v="1.4288065276799999"/>
    <n v="4.1821936111199998"/>
    <n v="4.6517164360799992"/>
    <n v="4.9967752363200004"/>
    <n v="4.3268956886399996"/>
    <x v="167"/>
    <n v="1.5131317476799999"/>
    <n v="0.15030344114363253"/>
  </r>
  <r>
    <x v="3"/>
    <x v="47"/>
    <s v="Budweiser Budvar/Ceske Budejovice/CZ"/>
    <s v="Czech Republic         "/>
    <s v="BW"/>
    <s v=" 2x3"/>
    <n v="330"/>
    <s v="PL1612396_A/R"/>
    <s v="011 Carrier Kote SFI"/>
    <s v="011"/>
    <s v="MCB"/>
    <x v="0"/>
    <s v="SFI"/>
    <m/>
    <x v="68"/>
    <x v="3"/>
    <x v="87"/>
    <x v="1"/>
    <n v="350"/>
    <x v="3"/>
    <n v="1545"/>
    <x v="66"/>
    <n v="154.5"/>
    <n v="60.826771653543304"/>
    <n v="153.4"/>
    <n v="60.393700787401578"/>
    <s v="N"/>
    <n v="95.4"/>
    <n v="5"/>
    <m/>
    <x v="1"/>
    <n v="4.2030357946920001"/>
    <n v="4.4476680837960005"/>
    <n v="4.0533039625680001"/>
    <n v="4.4487225333179996"/>
    <n v="4.2146347394339996"/>
    <n v="5.4694296706140006"/>
    <n v="5.1404414197500001"/>
    <n v="5.2353418767299997"/>
    <n v="4.8072353707979998"/>
    <n v="4.4592670285380001"/>
    <n v="4.3474953792060003"/>
    <n v="4.3411686820739996"/>
    <n v="12.704007841056001"/>
    <n v="14.132786943366"/>
    <n v="15.183018667277999"/>
    <n v="13.147931089817998"/>
    <x v="168"/>
    <n v="4.5973120451265004"/>
    <n v="0.45687827984885654"/>
  </r>
  <r>
    <x v="3"/>
    <x v="48"/>
    <s v="Plzensky Prazdroj/Plzen/CZ"/>
    <s v="Czech Republic         "/>
    <s v="CP"/>
    <s v=" 2x2"/>
    <n v="330"/>
    <s v="14M1032A/R"/>
    <s v="011 Carrier Kote SFI"/>
    <s v="011"/>
    <s v="MCB"/>
    <x v="0"/>
    <s v="SFI"/>
    <m/>
    <x v="0"/>
    <x v="0"/>
    <x v="85"/>
    <x v="1"/>
    <n v="400"/>
    <x v="0"/>
    <n v="967"/>
    <x v="64"/>
    <n v="96.7"/>
    <n v="38.070866141732282"/>
    <n v="96.4"/>
    <n v="37.952755905511815"/>
    <s v="N"/>
    <n v="126.2"/>
    <n v="16"/>
    <m/>
    <x v="0"/>
    <n v="0.24445155044800002"/>
    <n v="0.25842021047359998"/>
    <n v="0.23547169757440004"/>
    <n v="0.25842021047359998"/>
    <n v="0.24445155044800002"/>
    <n v="0.31728813486720003"/>
    <n v="0.29833066768960004"/>
    <n v="0.30331947484160005"/>
    <n v="0.27937320051200004"/>
    <n v="0.25842021047359998"/>
    <n v="0.25243364189119999"/>
    <n v="0.25243364189119999"/>
    <n v="0.73834345849600003"/>
    <n v="0.82015989578880011"/>
    <n v="0.88102334304320018"/>
    <n v="0.76328749425599995"/>
    <x v="169"/>
    <n v="0.26690118263200002"/>
    <n v="2.6351962772868037E-2"/>
  </r>
  <r>
    <x v="3"/>
    <x v="48"/>
    <s v="Plzensky Prazdroj/Plzen/CZ"/>
    <s v="Czech Republic         "/>
    <s v="CP"/>
    <s v=" 2x3"/>
    <n v="330"/>
    <s v="3854D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90.5"/>
    <n v="35.629921259842519"/>
    <s v="N"/>
    <n v="139.69999999999999"/>
    <n v="10"/>
    <m/>
    <x v="0"/>
    <n v="5.5911205627199996"/>
    <n v="5.9154731728399996"/>
    <n v="5.3914376854799997"/>
    <n v="5.9175862191600004"/>
    <n v="5.6059118869599995"/>
    <n v="7.2752184797599995"/>
    <n v="6.8367613683600004"/>
    <n v="6.9624876244000005"/>
    <n v="6.3930216411599998"/>
    <n v="5.9313210202400004"/>
    <n v="5.78235125468"/>
    <n v="5.7738990693999996"/>
    <n v="16.898031421039999"/>
    <n v="18.798716585880001"/>
    <n v="20.19227063392"/>
    <n v="17.487571344319999"/>
    <x v="170"/>
    <n v="6.1147158320966666"/>
    <n v="0.60747358203427482"/>
  </r>
  <r>
    <x v="3"/>
    <x v="48"/>
    <s v="Plzensky Prazdroj/Plzen/CZ"/>
    <s v="Czech Republic         "/>
    <s v="CP"/>
    <s v=" 2x2"/>
    <n v="330"/>
    <s v="3856D/R"/>
    <s v="011 Carrier Kote SFI"/>
    <s v="011"/>
    <s v="MCB"/>
    <x v="0"/>
    <s v="SFI"/>
    <m/>
    <x v="0"/>
    <x v="0"/>
    <x v="85"/>
    <x v="1"/>
    <n v="400"/>
    <x v="0"/>
    <n v="967"/>
    <x v="64"/>
    <n v="96.7"/>
    <n v="38.070866141732282"/>
    <n v="96.4"/>
    <n v="37.952755905511815"/>
    <s v="N"/>
    <n v="136.19999999999999"/>
    <n v="16"/>
    <m/>
    <x v="0"/>
    <n v="8.0761751280000002E-2"/>
    <n v="8.5069044681600009E-2"/>
    <n v="7.75312812288E-2"/>
    <n v="8.5069044681600009E-2"/>
    <n v="8.0761751280000002E-2"/>
    <n v="0.10445186498879999"/>
    <n v="9.7990924886400002E-2"/>
    <n v="0.1001445715872"/>
    <n v="9.1529984784000012E-2"/>
    <n v="8.5069044681600009E-2"/>
    <n v="8.2915397980799999E-2"/>
    <n v="8.2915397980799999E-2"/>
    <n v="0.24336207719039998"/>
    <n v="0.27028266095039999"/>
    <n v="0.28966548125760005"/>
    <n v="0.25089984064320003"/>
    <x v="171"/>
    <n v="8.7850838336800005E-2"/>
    <n v="8.6446161767908761E-3"/>
  </r>
  <r>
    <x v="3"/>
    <x v="48"/>
    <s v="Plzensky Prazdroj/Plzen/CZ"/>
    <s v="Czech Republic         "/>
    <s v="CP"/>
    <s v=" 2x2"/>
    <n v="330"/>
    <s v="3857D/R"/>
    <s v="011 Carrier Kote SFI"/>
    <s v="011"/>
    <s v="MCB"/>
    <x v="0"/>
    <s v="SFI"/>
    <m/>
    <x v="0"/>
    <x v="0"/>
    <x v="85"/>
    <x v="1"/>
    <n v="400"/>
    <x v="0"/>
    <n v="967"/>
    <x v="64"/>
    <n v="96.7"/>
    <n v="38.070866141732282"/>
    <n v="95.6"/>
    <n v="37.637795275590548"/>
    <s v="N"/>
    <n v="134"/>
    <n v="16"/>
    <m/>
    <x v="0"/>
    <n v="0.69816419075200009"/>
    <n v="0.73948195014400009"/>
    <n v="0.67379730700800011"/>
    <n v="0.73948195014400009"/>
    <n v="0.70028305020800008"/>
    <n v="0.90899070662400006"/>
    <n v="0.85390036076800002"/>
    <n v="0.86979180668800016"/>
    <n v="0.7988100149120001"/>
    <n v="0.74160080960000008"/>
    <n v="0.72253107449600018"/>
    <n v="0.72147164476800008"/>
    <n v="2.1114434479040005"/>
    <n v="2.3487557069760001"/>
    <n v="2.5225021823680001"/>
    <n v="2.1856035288640001"/>
    <x v="172"/>
    <n v="0.7640254055093334"/>
    <n v="7.5841384104139098E-2"/>
  </r>
  <r>
    <x v="3"/>
    <x v="48"/>
    <s v="Plzensky Prazdroj/Plzen/CZ"/>
    <s v="Czech Republic         "/>
    <s v="BW"/>
    <s v=" 2x3"/>
    <n v="355"/>
    <s v="PL1601002TR1/R"/>
    <s v="011 Carrier Kote SFI"/>
    <s v="011"/>
    <s v="MCB"/>
    <x v="0"/>
    <s v="SFI"/>
    <m/>
    <x v="45"/>
    <x v="0"/>
    <x v="88"/>
    <x v="1"/>
    <n v="350"/>
    <x v="3"/>
    <n v="1512"/>
    <x v="67"/>
    <n v="151.19999999999999"/>
    <n v="59.527559055118104"/>
    <n v="150.6"/>
    <n v="59.291338582677163"/>
    <s v="N"/>
    <n v="88.6"/>
    <n v="6"/>
    <m/>
    <x v="1"/>
    <n v="11.275255201392"/>
    <n v="11.930782150627198"/>
    <n v="10.873697026348799"/>
    <n v="11.9336572688256"/>
    <n v="11.3049647561088"/>
    <n v="14.672686539168"/>
    <n v="13.788108506793598"/>
    <n v="14.042077280985598"/>
    <n v="12.893946747091197"/>
    <n v="11.961450078076798"/>
    <n v="11.662437785443199"/>
    <n v="11.6461454489856"/>
    <n v="34.079734378367995"/>
    <n v="37.911308564102399"/>
    <n v="40.724132534870392"/>
    <n v="35.270033312505596"/>
    <x v="173"/>
    <n v="12.332100732487199"/>
    <n v="1.2252288200972226"/>
  </r>
  <r>
    <x v="3"/>
    <x v="49"/>
    <s v="AS A. Le Coq/Tartu/EE - C3"/>
    <s v="Estonia             "/>
    <s v="CP"/>
    <m/>
    <m/>
    <s v="C8935A/R"/>
    <s v="011 Carrier Kote SFI"/>
    <s v="011"/>
    <s v="MCB"/>
    <x v="0"/>
    <s v="SFI"/>
    <m/>
    <x v="26"/>
    <x v="0"/>
    <x v="89"/>
    <x v="0"/>
    <n v="415"/>
    <x v="5"/>
    <n v="1000"/>
    <x v="68"/>
    <n v="99.6"/>
    <n v="39.212598425196845"/>
    <n v="91.2"/>
    <n v="35.905511811023622"/>
    <s v="N"/>
    <n v="69.599999999999994"/>
    <n v="5"/>
    <m/>
    <x v="4"/>
    <n v="0.64565408976768002"/>
    <n v="0.68328784363392003"/>
    <n v="0.62272102100544002"/>
    <n v="0.68328784363392003"/>
    <n v="0.64741817198016005"/>
    <n v="0.83970313314048006"/>
    <n v="0.78913277638272006"/>
    <n v="0.80383346148671997"/>
    <n v="0.73797439222080008"/>
    <n v="0.68505192584639996"/>
    <n v="0.66741110372160006"/>
    <n v="0.66682307631744009"/>
    <n v="1.9516629544070399"/>
    <n v="2.17040914875456"/>
    <n v="2.33094063009024"/>
    <n v="2.0192861058854401"/>
    <x v="174"/>
    <n v="0.70602490326143996"/>
    <n v="6.9990008891410785E-2"/>
  </r>
  <r>
    <x v="3"/>
    <x v="49"/>
    <s v="AS A. Le Coq/Tartu/EE - C3"/>
    <s v="Estonia             "/>
    <s v="CP"/>
    <m/>
    <m/>
    <s v="P1208039A/R"/>
    <s v="011 Carrier Kote SFI"/>
    <s v="011"/>
    <s v="MCB"/>
    <x v="0"/>
    <s v="SFI"/>
    <m/>
    <x v="69"/>
    <x v="1"/>
    <x v="90"/>
    <x v="1"/>
    <n v="465"/>
    <x v="6"/>
    <n v="642"/>
    <x v="69"/>
    <n v="64.2"/>
    <n v="25.275590551181104"/>
    <n v="64.2"/>
    <n v="25.275590551181104"/>
    <s v="Y"/>
    <n v="76.2"/>
    <n v="3"/>
    <m/>
    <x v="4"/>
    <n v="4.9026313840089601"/>
    <n v="5.1876572791528801"/>
    <n v="4.7278031024851206"/>
    <n v="5.1885872168205607"/>
    <n v="4.9156505113564801"/>
    <n v="6.3798373691186399"/>
    <n v="5.9953081435329594"/>
    <n v="6.1055057571530398"/>
    <n v="5.6061292296088805"/>
    <n v="5.2006764065004001"/>
    <n v="5.0704851330251994"/>
    <n v="5.0635106005176"/>
    <n v="14.81809176564696"/>
    <n v="16.48407509729568"/>
    <n v="17.706943130294881"/>
    <n v="15.3346721400432"/>
    <x v="175"/>
    <n v="5.3619818444400602"/>
    <n v="0.532788088294472"/>
  </r>
  <r>
    <x v="3"/>
    <x v="49"/>
    <s v="AS A. Le Coq/Tartu/EE - C3"/>
    <s v="Estonia             "/>
    <s v="CP"/>
    <s v=" 2x3"/>
    <n v="250"/>
    <s v="PL1510120_B/R"/>
    <s v="011 Carrier Kote SFI"/>
    <s v="011"/>
    <s v="MCB"/>
    <x v="0"/>
    <s v="SFI"/>
    <m/>
    <x v="26"/>
    <x v="0"/>
    <x v="89"/>
    <x v="0"/>
    <n v="415"/>
    <x v="5"/>
    <n v="1000"/>
    <x v="68"/>
    <n v="99.6"/>
    <n v="39.212598425196845"/>
    <n v="91.2"/>
    <n v="35.905511811023622"/>
    <s v="N"/>
    <n v="60.5"/>
    <n v="5"/>
    <m/>
    <x v="4"/>
    <n v="0.19985750372280001"/>
    <n v="0.21161382747119997"/>
    <n v="0.1927014805716"/>
    <n v="0.21161382747119997"/>
    <n v="0.20036864823359998"/>
    <n v="0.26017255599719996"/>
    <n v="0.24432707616239999"/>
    <n v="0.24892737675959997"/>
    <n v="0.22848159632760001"/>
    <n v="0.212124971982"/>
    <n v="0.20650238236320001"/>
    <n v="0.20650238236320001"/>
    <n v="0.6041728117656"/>
    <n v="0.67215503170199997"/>
    <n v="0.7217360492496"/>
    <n v="0.62512973670840011"/>
    <x v="176"/>
    <n v="0.21859946911880002"/>
    <n v="2.1730155319382827E-2"/>
  </r>
  <r>
    <x v="3"/>
    <x v="49"/>
    <s v="AS A. Le Coq/Tartu/EE - C3"/>
    <s v="Estonia             "/>
    <s v="CP"/>
    <m/>
    <m/>
    <s v="1065010A03/R"/>
    <s v="011 Carrier Kote SFI"/>
    <s v="011"/>
    <s v="MCB"/>
    <x v="0"/>
    <s v="SFI"/>
    <m/>
    <x v="61"/>
    <x v="1"/>
    <x v="91"/>
    <x v="0"/>
    <n v="430"/>
    <x v="7"/>
    <n v="838"/>
    <x v="70"/>
    <n v="71.5"/>
    <n v="28.149606299212596"/>
    <n v="71.5"/>
    <n v="28.149606299212596"/>
    <s v="Y"/>
    <n v="76.2"/>
    <n v="5"/>
    <m/>
    <x v="4"/>
    <n v="0.1498838008668"/>
    <n v="0.15850331657160002"/>
    <n v="0.14461631904720001"/>
    <n v="0.15850331657160002"/>
    <n v="0.15036266285040001"/>
    <n v="0.19489682732520003"/>
    <n v="0.18340413971880001"/>
    <n v="0.18675617360400001"/>
    <n v="0.17143259012880002"/>
    <n v="0.15898217855520003"/>
    <n v="0.15515128268640002"/>
    <n v="0.15467242070280002"/>
    <n v="0.45300343648560004"/>
    <n v="0.50376280674719998"/>
    <n v="0.54159290345160005"/>
    <n v="0.46880588194440004"/>
    <x v="177"/>
    <n v="0.16393041905240005"/>
    <n v="1.6281734230018E-2"/>
  </r>
  <r>
    <x v="3"/>
    <x v="49"/>
    <s v="AS A. Le Coq/Tartu/EE - C3"/>
    <s v="Estonia             "/>
    <s v="CP"/>
    <m/>
    <m/>
    <s v="P1711001A/R"/>
    <s v="011 Carrier Kote SFI"/>
    <s v="011"/>
    <s v="MCB"/>
    <x v="0"/>
    <s v="SFI"/>
    <m/>
    <x v="63"/>
    <x v="0"/>
    <x v="92"/>
    <x v="0"/>
    <n v="415"/>
    <x v="5"/>
    <n v="930"/>
    <x v="71"/>
    <n v="91.2"/>
    <n v="35.905511811023622"/>
    <n v="91.2"/>
    <n v="35.905511811023622"/>
    <s v="Y"/>
    <n v="61"/>
    <n v="5"/>
    <m/>
    <x v="4"/>
    <n v="1.9720868293728"/>
    <n v="2.0867595021504002"/>
    <n v="1.9017731328959999"/>
    <n v="2.0872314061536001"/>
    <n v="1.977277773408"/>
    <n v="2.5662139694016002"/>
    <n v="2.4114294563519998"/>
    <n v="2.4557884326528003"/>
    <n v="2.2552292312928"/>
    <n v="2.0919504461856002"/>
    <n v="2.0395691018303999"/>
    <n v="2.0367376778112001"/>
    <n v="5.9606194644191994"/>
    <n v="6.6307231489632006"/>
    <n v="7.1224471202976005"/>
    <n v="6.1682572258271993"/>
    <x v="178"/>
    <n v="2.1568372466255998"/>
    <n v="0.21427111039966076"/>
  </r>
  <r>
    <x v="3"/>
    <x v="6"/>
    <s v="Coca-Cola/Bucuresti/RO - C1"/>
    <s v="Romania           "/>
    <s v="CP"/>
    <s v=" 1x4"/>
    <n v="500"/>
    <s v="P1703028A/R"/>
    <s v="011 Carrier Kote SFI"/>
    <s v="011"/>
    <s v="MCB"/>
    <x v="0"/>
    <s v="SFI"/>
    <m/>
    <x v="23"/>
    <x v="0"/>
    <x v="93"/>
    <x v="0"/>
    <n v="380"/>
    <x v="1"/>
    <n v="1401"/>
    <x v="72"/>
    <n v="139.5"/>
    <n v="54.921259842519682"/>
    <n v="0"/>
    <n v="0"/>
    <s v="N"/>
    <n v="100"/>
    <n v="10"/>
    <m/>
    <x v="0"/>
    <n v="0.84623255640000006"/>
    <n v="0.89607467880000002"/>
    <n v="0.8169773976000001"/>
    <n v="0.89607467880000002"/>
    <n v="0.84948312960000005"/>
    <n v="1.1019443148000001"/>
    <n v="1.0358493263999999"/>
    <n v="1.0542692412000001"/>
    <n v="0.96867081360000007"/>
    <n v="0.89824172760000009"/>
    <n v="0.87548771520000013"/>
    <n v="0.87440419080000009"/>
    <n v="2.5592846328000003"/>
    <n v="2.8475021232"/>
    <n v="3.0587893812000004"/>
    <n v="2.6481336336000001"/>
    <x v="179"/>
    <n v="0.92614248090000018"/>
    <n v="9.2035380330391867E-2"/>
  </r>
  <r>
    <x v="3"/>
    <x v="6"/>
    <s v="Coca-Cola/Bucuresti/RO - C1"/>
    <s v="Romania           "/>
    <s v="CC"/>
    <s v=" 1x3"/>
    <n v="2000"/>
    <s v="P1703031B/R"/>
    <s v="011 Carrier Kote SFI"/>
    <s v="011"/>
    <s v="MCB"/>
    <x v="0"/>
    <s v="SFI"/>
    <m/>
    <x v="65"/>
    <x v="0"/>
    <x v="81"/>
    <x v="0"/>
    <n v="430"/>
    <x v="7"/>
    <n v="1276"/>
    <x v="61"/>
    <n v="125.5"/>
    <n v="49.409448818897637"/>
    <n v="0"/>
    <n v="0"/>
    <s v="N"/>
    <n v="100"/>
    <n v="10"/>
    <m/>
    <x v="0"/>
    <n v="0.90008439359999981"/>
    <n v="0.95192748979999986"/>
    <n v="0.86809610019999994"/>
    <n v="0.95192748979999986"/>
    <n v="0.9022904827999999"/>
    <n v="1.1703303205999998"/>
    <n v="1.0997354661999998"/>
    <n v="1.1206933135999999"/>
    <n v="1.0291406117999997"/>
    <n v="0.95413357899999995"/>
    <n v="0.93096964239999991"/>
    <n v="0.92986659779999992"/>
    <n v="2.7201079835999997"/>
    <n v="3.0245482931999996"/>
    <n v="3.2495693915999997"/>
    <n v="2.8149698191999999"/>
    <x v="180"/>
    <n v="0.9840996239666665"/>
    <n v="9.7551958836659791E-2"/>
  </r>
  <r>
    <x v="3"/>
    <x v="6"/>
    <s v="Coca-Cola/Bucuresti/RO - C1"/>
    <s v="Romania           "/>
    <s v="CP"/>
    <s v=" 1x2"/>
    <n v="2000"/>
    <s v="P1704031B/R"/>
    <s v="011 Carrier Kote SFI"/>
    <s v="011"/>
    <s v="MCB"/>
    <x v="0"/>
    <s v="SFI"/>
    <m/>
    <x v="65"/>
    <x v="0"/>
    <x v="81"/>
    <x v="0"/>
    <n v="430"/>
    <x v="7"/>
    <n v="1276"/>
    <x v="61"/>
    <n v="125.5"/>
    <n v="49.409448818897637"/>
    <n v="0"/>
    <n v="0"/>
    <s v="N"/>
    <n v="100"/>
    <n v="10"/>
    <m/>
    <x v="0"/>
    <n v="0.86147783259999988"/>
    <n v="0.91221788419999994"/>
    <n v="0.83169562839999989"/>
    <n v="0.91221788419999994"/>
    <n v="0.86478696639999997"/>
    <n v="1.1217963581999999"/>
    <n v="1.0545106376"/>
    <n v="1.0732623957999998"/>
    <n v="0.98612187239999982"/>
    <n v="0.91442397339999992"/>
    <n v="0.89126003679999988"/>
    <n v="0.89015699219999989"/>
    <n v="2.6053913451999997"/>
    <n v="2.8988012088000001"/>
    <n v="3.1138949057999996"/>
    <n v="2.6958410023999999"/>
    <x v="181"/>
    <n v="0.94282737184999987"/>
    <n v="9.3693440851341195E-2"/>
  </r>
  <r>
    <x v="3"/>
    <x v="50"/>
    <s v="Bergenbier S.A./RO"/>
    <s v="Romania           "/>
    <s v="CP"/>
    <s v=" 2x2"/>
    <n v="330"/>
    <s v="PL1512198/R"/>
    <s v="011 Carrier Kote SFI"/>
    <s v="011"/>
    <s v="MCB"/>
    <x v="0"/>
    <s v="SFI"/>
    <m/>
    <x v="40"/>
    <x v="1"/>
    <x v="94"/>
    <x v="0"/>
    <n v="415"/>
    <x v="5"/>
    <n v="1270"/>
    <x v="73"/>
    <n v="120.4"/>
    <n v="47.401574803149607"/>
    <n v="60.2"/>
    <n v="23.700787401574804"/>
    <s v="N"/>
    <n v="88.9"/>
    <n v="10"/>
    <m/>
    <x v="4"/>
    <n v="0.25603913091792002"/>
    <n v="0.27056617380688003"/>
    <n v="0.24695972911232003"/>
    <n v="0.27056617380688003"/>
    <n v="0.25603913091792002"/>
    <n v="0.33230610608496003"/>
    <n v="0.31233142211264003"/>
    <n v="0.31868700337656003"/>
    <n v="0.29235673814032004"/>
    <n v="0.27147411398743998"/>
    <n v="0.26421059254296003"/>
    <n v="0.26421059254296003"/>
    <n v="0.77356503383712005"/>
    <n v="0.85891141080976008"/>
    <n v="0.9233751636295201"/>
    <n v="0.7998952990733601"/>
    <x v="182"/>
    <n v="0.27964557561247999"/>
    <n v="2.7664084122174176E-2"/>
  </r>
  <r>
    <x v="3"/>
    <x v="50"/>
    <s v="Bergenbier S.A./RO"/>
    <s v="Romania           "/>
    <s v="CP"/>
    <s v=" 2x2"/>
    <n v="330"/>
    <s v="PL1512199/R"/>
    <s v="011 Carrier Kote SFI"/>
    <s v="011"/>
    <s v="MCB"/>
    <x v="0"/>
    <s v="SFI"/>
    <m/>
    <x v="70"/>
    <x v="0"/>
    <x v="95"/>
    <x v="0"/>
    <n v="430"/>
    <x v="7"/>
    <n v="945"/>
    <x v="74"/>
    <n v="93.3"/>
    <n v="36.732283464566926"/>
    <n v="93.3"/>
    <n v="36.732283464566926"/>
    <s v="Y"/>
    <n v="69.900000000000006"/>
    <n v="5"/>
    <m/>
    <x v="4"/>
    <n v="0.22412222427924"/>
    <n v="0.23730588453096002"/>
    <n v="0.21609738760427999"/>
    <n v="0.23730588453096002"/>
    <n v="0.22469542689888"/>
    <n v="0.29176013339675999"/>
    <n v="0.27399085218792002"/>
    <n v="0.27914967576467997"/>
    <n v="0.25622157097907999"/>
    <n v="0.23787908715059999"/>
    <n v="0.23157385833455998"/>
    <n v="0.23157385833455998"/>
    <n v="0.67752549641448001"/>
    <n v="0.75376144482660001"/>
    <n v="0.8093620989316801"/>
    <n v="0.70102680381971993"/>
    <x v="183"/>
    <n v="0.24513965366603996"/>
    <n v="2.4368415763204792E-2"/>
  </r>
  <r>
    <x v="3"/>
    <x v="50"/>
    <s v="Bergenbier S.A./RO"/>
    <s v="Romania           "/>
    <s v="CP"/>
    <s v=" 2x3"/>
    <n v="330"/>
    <s v="PL1512207_A/R"/>
    <s v="011 Carrier Kote SFI"/>
    <s v="011"/>
    <s v="MCB"/>
    <x v="0"/>
    <s v="SFI"/>
    <m/>
    <x v="31"/>
    <x v="0"/>
    <x v="96"/>
    <x v="1"/>
    <n v="430"/>
    <x v="7"/>
    <n v="912"/>
    <x v="71"/>
    <n v="91.2"/>
    <n v="35.905511811023622"/>
    <n v="91.2"/>
    <n v="35.905511811023622"/>
    <s v="Y"/>
    <n v="66.8"/>
    <n v="5"/>
    <m/>
    <x v="4"/>
    <n v="3.9934019610777605"/>
    <n v="4.2257881840742408"/>
    <n v="3.8509716953702404"/>
    <n v="4.2268590883276813"/>
    <n v="4.0041110036121603"/>
    <n v="5.1965628898176002"/>
    <n v="4.8833233956864008"/>
    <n v="4.9732793529753607"/>
    <n v="4.566871188794881"/>
    <n v="4.2364972266086411"/>
    <n v="4.1304777055180804"/>
    <n v="4.1245877321241604"/>
    <n v="12.070161840522243"/>
    <n v="13.427532981757441"/>
    <n v="14.423473937456642"/>
    <n v="12.491562664250882"/>
    <x v="184"/>
    <n v="4.3677276186656"/>
    <n v="0.43391956615525484"/>
  </r>
  <r>
    <x v="3"/>
    <x v="50"/>
    <s v="Bergenbier S.A./RO"/>
    <s v="Romania           "/>
    <s v="CP"/>
    <s v=" 2x2"/>
    <n v="330"/>
    <s v="PL1603105/R"/>
    <s v="011 Carrier Kote SFI"/>
    <s v="011"/>
    <s v="MCB"/>
    <x v="0"/>
    <s v="SFI"/>
    <m/>
    <x v="17"/>
    <x v="0"/>
    <x v="19"/>
    <x v="1"/>
    <n v="415"/>
    <x v="5"/>
    <n v="1010"/>
    <x v="6"/>
    <n v="101"/>
    <n v="39.763779527559052"/>
    <n v="101"/>
    <n v="39.763779527559052"/>
    <s v="Y"/>
    <n v="68.2"/>
    <n v="8"/>
    <m/>
    <x v="4"/>
    <n v="0.11510679528040001"/>
    <n v="0.12153407826560002"/>
    <n v="0.111016706108"/>
    <n v="0.12153407826560002"/>
    <n v="0.11510679528040001"/>
    <n v="0.1495804040192"/>
    <n v="0.14023162876799999"/>
    <n v="0.14315312103400002"/>
    <n v="0.13146715197000003"/>
    <n v="0.12211837671880001"/>
    <n v="0.11861258599960002"/>
    <n v="0.11861258599960002"/>
    <n v="0.34765757965400002"/>
    <n v="0.38622127756520003"/>
    <n v="0.41485190177200004"/>
    <n v="0.35934354871800006"/>
    <x v="185"/>
    <n v="0.12567285897576672"/>
    <n v="1.2458426744218964E-2"/>
  </r>
  <r>
    <x v="3"/>
    <x v="50"/>
    <s v="Bergenbier S.A./RO"/>
    <s v="Romania           "/>
    <s v="CP"/>
    <s v=" 2x3"/>
    <n v="330"/>
    <s v="PL1603106/R"/>
    <s v="011 Carrier Kote SFI"/>
    <s v="011"/>
    <s v="MCB"/>
    <x v="0"/>
    <s v="SFI"/>
    <m/>
    <x v="31"/>
    <x v="0"/>
    <x v="96"/>
    <x v="1"/>
    <n v="430"/>
    <x v="7"/>
    <n v="912"/>
    <x v="71"/>
    <n v="91.2"/>
    <n v="35.905511811023622"/>
    <n v="91.2"/>
    <n v="35.905511811023622"/>
    <s v="Y"/>
    <n v="68.2"/>
    <n v="5"/>
    <m/>
    <x v="4"/>
    <n v="2.8929997461657604"/>
    <n v="3.0608287185907201"/>
    <n v="2.7896783266598404"/>
    <n v="3.06192206694528"/>
    <n v="2.9006531846476804"/>
    <n v="3.7643983847500806"/>
    <n v="3.5375286011788805"/>
    <n v="3.6025828282752004"/>
    <n v="3.3079254467212804"/>
    <n v="3.0690288312499203"/>
    <n v="2.9919477722534404"/>
    <n v="2.9875743788352005"/>
    <n v="8.7435067914163209"/>
    <n v="9.7269736363430415"/>
    <n v="10.448036876175362"/>
    <n v="9.0485509823385613"/>
    <x v="186"/>
    <n v="3.1639223571894401"/>
    <n v="0.31432355981474347"/>
  </r>
  <r>
    <x v="3"/>
    <x v="50"/>
    <s v="Bergenbier S.A./RO"/>
    <s v="Romania           "/>
    <s v="CP"/>
    <s v=" 2x2"/>
    <n v="330"/>
    <s v="PL1609290/R"/>
    <s v="011 Carrier Kote SFI"/>
    <s v="011"/>
    <s v="MCB"/>
    <x v="0"/>
    <s v="SFI"/>
    <m/>
    <x v="17"/>
    <x v="0"/>
    <x v="19"/>
    <x v="1"/>
    <n v="415"/>
    <x v="5"/>
    <n v="1010"/>
    <x v="6"/>
    <n v="101"/>
    <n v="39.763779527559052"/>
    <n v="101"/>
    <n v="39.763779527559052"/>
    <s v="Y"/>
    <n v="68.5"/>
    <n v="8"/>
    <m/>
    <x v="4"/>
    <n v="0.11502626147600001"/>
    <n v="0.12148181696700001"/>
    <n v="0.11091818070900002"/>
    <n v="0.12148181696700001"/>
    <n v="0.11502626147600001"/>
    <n v="0.14965151365500001"/>
    <n v="0.14026161475900001"/>
    <n v="0.14319595816400002"/>
    <n v="0.13145858454400003"/>
    <n v="0.12206868564800001"/>
    <n v="0.118547473562"/>
    <n v="0.118547473562"/>
    <n v="0.34742625915200004"/>
    <n v="0.38615959209800005"/>
    <n v="0.41491615746700006"/>
    <n v="0.35916363277200003"/>
    <x v="187"/>
    <n v="0.12563880345741665"/>
    <n v="1.2513229207903216E-2"/>
  </r>
  <r>
    <x v="3"/>
    <x v="50"/>
    <s v="Bergenbier S.A./RO"/>
    <s v="Romania           "/>
    <s v="CP"/>
    <s v=" 2x3"/>
    <n v="330"/>
    <s v="PL1701026/R"/>
    <s v="011 Carrier Kote SFI"/>
    <s v="011"/>
    <s v="MCB"/>
    <x v="0"/>
    <s v="SFI"/>
    <m/>
    <x v="31"/>
    <x v="0"/>
    <x v="96"/>
    <x v="1"/>
    <n v="430"/>
    <x v="7"/>
    <n v="912"/>
    <x v="71"/>
    <n v="91.2"/>
    <n v="35.905511811023622"/>
    <n v="91.2"/>
    <n v="35.905511811023622"/>
    <s v="Y"/>
    <n v="67.400000000000006"/>
    <n v="5"/>
    <m/>
    <x v="4"/>
    <n v="0.47705097245568001"/>
    <n v="0.50460431288064"/>
    <n v="0.46030286356992001"/>
    <n v="0.50514457445759997"/>
    <n v="0.4781314956096"/>
    <n v="0.62076055192704005"/>
    <n v="0.58348250311680006"/>
    <n v="0.59428773465599993"/>
    <n v="0.54566419272959998"/>
    <n v="0.50622509761152001"/>
    <n v="0.49325881976447999"/>
    <n v="0.49271855818752003"/>
    <n v="1.4419581489062401"/>
    <n v="1.6040366219942399"/>
    <n v="1.7234344305023999"/>
    <n v="1.4922024755635199"/>
    <x v="188"/>
    <n v="0.52180263974719998"/>
    <n v="5.1864514504826639E-2"/>
  </r>
  <r>
    <x v="3"/>
    <x v="29"/>
    <s v="Pivovar Samson/Praha/CZ - C1"/>
    <s v="Czech Republic         "/>
    <s v="BM"/>
    <s v=" 2x3"/>
    <n v="330"/>
    <s v="4449.011350/R"/>
    <s v="011 Carrier Kote SFI"/>
    <s v="011"/>
    <s v="MCB"/>
    <x v="0"/>
    <s v="SFI"/>
    <m/>
    <x v="47"/>
    <x v="3"/>
    <x v="97"/>
    <x v="1"/>
    <n v="350"/>
    <x v="3"/>
    <n v="1020"/>
    <x v="48"/>
    <n v="102"/>
    <n v="40.15748031496063"/>
    <n v="96.6"/>
    <n v="38.031496062992126"/>
    <s v="N"/>
    <n v="128.5"/>
    <n v="4"/>
    <m/>
    <x v="0"/>
    <n v="3.3446859402600007"/>
    <n v="3.5397222945000006"/>
    <n v="3.2256012432000007"/>
    <n v="3.5397222945000006"/>
    <n v="3.3540626880600004"/>
    <n v="4.3526863287600008"/>
    <n v="4.0901373903600007"/>
    <n v="4.1651513727600005"/>
    <n v="3.8247754276200006"/>
    <n v="3.5481613675200006"/>
    <n v="3.4590822634200005"/>
    <n v="3.4543938895200004"/>
    <n v="10.110009477960002"/>
    <n v="11.246471311320002"/>
    <n v="12.080064190740002"/>
    <n v="10.461637520460002"/>
    <x v="189"/>
    <n v="3.6581818750400004"/>
    <n v="0.36343409128578302"/>
  </r>
  <r>
    <x v="3"/>
    <x v="51"/>
    <s v="FoodCare/402/PL - C1"/>
    <s v="Poland                 "/>
    <s v="CC"/>
    <s v=" 1x2"/>
    <n v="500"/>
    <s v="P1705036A/R"/>
    <s v="011 Carrier Kote SFI"/>
    <s v="011"/>
    <s v="MCB"/>
    <x v="0"/>
    <s v="SFI"/>
    <m/>
    <x v="13"/>
    <x v="0"/>
    <x v="98"/>
    <x v="0"/>
    <n v="350"/>
    <x v="3"/>
    <n v="1398"/>
    <x v="75"/>
    <n v="139.69999999999999"/>
    <n v="54.999999999999993"/>
    <n v="139.69999999999999"/>
    <n v="54.999999999999993"/>
    <s v="Y"/>
    <n v="95.8"/>
    <n v="10"/>
    <m/>
    <x v="4"/>
    <n v="1.6831767430631994"/>
    <n v="1.7808354619439997"/>
    <n v="1.6228581225779997"/>
    <n v="1.7808354619439997"/>
    <n v="1.6870064967447995"/>
    <n v="2.1896616674547995"/>
    <n v="2.0575351654395995"/>
    <n v="2.0958327022555996"/>
    <n v="1.9244512250039993"/>
    <n v="1.7856226540459996"/>
    <n v="1.7406230482871996"/>
    <n v="1.7377507330259996"/>
    <n v="5.0868703275851992"/>
    <n v="5.6575036261435994"/>
    <n v="6.0778190926991975"/>
    <n v="5.2639964353591981"/>
    <x v="190"/>
    <n v="1.8405157901489335"/>
    <n v="0.18280730820321947"/>
  </r>
  <r>
    <x v="3"/>
    <x v="52"/>
    <s v="Ambra/402/PL - C1"/>
    <s v="Poland                 "/>
    <s v="CP"/>
    <s v=" 2x2"/>
    <n v="200"/>
    <s v="0668037B01/R"/>
    <s v="011 Carrier Kote SFI"/>
    <s v="011"/>
    <s v="MCB"/>
    <x v="0"/>
    <s v="SFI"/>
    <m/>
    <x v="7"/>
    <x v="0"/>
    <x v="18"/>
    <x v="0"/>
    <n v="350"/>
    <x v="3"/>
    <n v="988"/>
    <x v="18"/>
    <n v="98.4"/>
    <n v="38.740157480314963"/>
    <n v="92.7"/>
    <n v="36.496062992125985"/>
    <s v="N"/>
    <n v="92"/>
    <n v="12"/>
    <m/>
    <x v="4"/>
    <n v="2.1372031295999998E-2"/>
    <n v="2.2667305919999998E-2"/>
    <n v="2.0724393984E-2"/>
    <n v="2.2667305919999998E-2"/>
    <n v="2.1372031295999998E-2"/>
    <n v="2.7848404415999999E-2"/>
    <n v="2.590549248E-2"/>
    <n v="2.6553129791999999E-2"/>
    <n v="2.4610217856E-2"/>
    <n v="2.2667305919999998E-2"/>
    <n v="2.2019668608E-2"/>
    <n v="2.2019668608E-2"/>
    <n v="6.4763731199999994E-2"/>
    <n v="7.1887741631999985E-2"/>
    <n v="7.7068840127999999E-2"/>
    <n v="6.6706643135999999E-2"/>
    <x v="191"/>
    <n v="2.3368913007999995E-2"/>
    <n v="2.3015090973432166E-3"/>
  </r>
  <r>
    <x v="3"/>
    <x v="53"/>
    <s v="RAJO/402/SK - C3"/>
    <s v="Slovakia            "/>
    <s v="CP"/>
    <m/>
    <m/>
    <s v="P1705024H/R"/>
    <s v="011 Carrier Kote SFI"/>
    <s v="011"/>
    <s v="MCB"/>
    <x v="0"/>
    <s v="SFI"/>
    <m/>
    <x v="59"/>
    <x v="3"/>
    <x v="73"/>
    <x v="1"/>
    <n v="320"/>
    <x v="2"/>
    <n v="955"/>
    <x v="55"/>
    <n v="95.5"/>
    <n v="37.598425196850393"/>
    <n v="95.5"/>
    <n v="37.598425196850393"/>
    <s v="Y"/>
    <n v="91.8"/>
    <n v="12"/>
    <m/>
    <x v="0"/>
    <n v="2.2489743999743999"/>
    <n v="2.3797153900799999"/>
    <n v="2.1686948446463998"/>
    <n v="2.3802888154751995"/>
    <n v="2.2547086539264001"/>
    <n v="2.9261897917055997"/>
    <n v="2.7501481953791993"/>
    <n v="2.8006096301567998"/>
    <n v="2.5718128974719998"/>
    <n v="2.3854496440319997"/>
    <n v="2.3258134029311996"/>
    <n v="2.3223728505599999"/>
    <n v="6.7973846347007996"/>
    <n v="7.5611872611071993"/>
    <n v="8.1225707230079998"/>
    <n v="7.0336358975231992"/>
    <x v="192"/>
    <n v="2.4595648763616"/>
    <n v="0.24436805805097245"/>
  </r>
  <r>
    <x v="3"/>
    <x v="53"/>
    <s v="RAJO/402/SK - C3"/>
    <s v="Slovakia            "/>
    <s v="CP"/>
    <m/>
    <m/>
    <s v="P1710005B/R"/>
    <s v="011 Carrier Kote SFI"/>
    <s v="011"/>
    <s v="MCB"/>
    <x v="0"/>
    <s v="SFI"/>
    <m/>
    <x v="15"/>
    <x v="0"/>
    <x v="16"/>
    <x v="1"/>
    <n v="320"/>
    <x v="2"/>
    <n v="1357"/>
    <x v="16"/>
    <n v="135.69999999999999"/>
    <n v="53.425196850393696"/>
    <n v="134.5"/>
    <n v="52.952755905511808"/>
    <s v="N"/>
    <n v="82.8"/>
    <n v="14"/>
    <m/>
    <x v="0"/>
    <n v="0.20504314639871998"/>
    <n v="0.21753681481727999"/>
    <n v="0.19769392968191998"/>
    <n v="0.21753681481727999"/>
    <n v="0.2057780680704"/>
    <n v="0.26677656681983997"/>
    <n v="0.25134321171455998"/>
    <n v="0.25575274174463997"/>
    <n v="0.23444001326592001"/>
    <n v="0.21753681481727999"/>
    <n v="0.21239236311551998"/>
    <n v="0.21239236311551998"/>
    <n v="0.62027389089791996"/>
    <n v="0.6900914497075199"/>
    <n v="0.7415359667251199"/>
    <n v="0.64232154104831996"/>
    <x v="193"/>
    <n v="0.22451857069823991"/>
    <n v="2.2298986091329517E-2"/>
  </r>
  <r>
    <x v="3"/>
    <x v="3"/>
    <s v="BALTIKA BREWERIES LLC"/>
    <s v="Russia"/>
    <s v="CP"/>
    <m/>
    <m/>
    <s v="P1704078A/R"/>
    <s v="01A Carrier Kote PEFC"/>
    <s v="01A"/>
    <s v="MCB"/>
    <x v="0"/>
    <s v="PEFC"/>
    <m/>
    <x v="0"/>
    <x v="0"/>
    <x v="99"/>
    <x v="0"/>
    <n v="400"/>
    <x v="0"/>
    <n v="967"/>
    <x v="76"/>
    <n v="95.2"/>
    <n v="37.480314960629919"/>
    <n v="95.2"/>
    <n v="37.480314960629919"/>
    <s v="Y"/>
    <n v="131.80000000000001"/>
    <n v="10"/>
    <m/>
    <x v="0"/>
    <n v="1.0422861080576"/>
    <n v="1.10281256512"/>
    <n v="1.0053547105279999"/>
    <n v="1.10281256512"/>
    <n v="1.0443378523647999"/>
    <n v="1.3562029870591998"/>
    <n v="1.2741332147711999"/>
    <n v="1.2977282743039997"/>
    <n v="1.1920634424831997"/>
    <n v="1.1058901815808"/>
    <n v="1.0781916334335999"/>
    <n v="1.0761398891263998"/>
    <n v="3.1504533837055995"/>
    <n v="3.5033534045439998"/>
    <n v="3.7639249315583996"/>
    <n v="3.2602217041407995"/>
    <x v="194"/>
    <n v="1.1398294519957333"/>
    <n v="0.11320945826991276"/>
  </r>
  <r>
    <x v="3"/>
    <x v="3"/>
    <s v="BALTIKA BREWERIES LLC"/>
    <s v="Russia"/>
    <s v="CP"/>
    <m/>
    <m/>
    <s v="P1704079D/R"/>
    <s v="01A Carrier Kote PEFC"/>
    <s v="01A"/>
    <s v="MCB"/>
    <x v="0"/>
    <s v="PEFC"/>
    <m/>
    <x v="53"/>
    <x v="0"/>
    <x v="86"/>
    <x v="1"/>
    <n v="400"/>
    <x v="0"/>
    <n v="925"/>
    <x v="65"/>
    <n v="92.5"/>
    <n v="36.417322834645667"/>
    <n v="90.7"/>
    <n v="35.708661417322837"/>
    <s v="N"/>
    <n v="132.6"/>
    <n v="10"/>
    <m/>
    <x v="0"/>
    <n v="3.3684968335200001"/>
    <n v="3.5640481531199999"/>
    <n v="3.2481575599200001"/>
    <n v="3.5650509804000001"/>
    <n v="3.3775222790399999"/>
    <n v="4.3833580408799993"/>
    <n v="4.11861163896"/>
    <n v="4.1948265122399997"/>
    <n v="3.8518595824799999"/>
    <n v="3.5730735986400002"/>
    <n v="3.4838219707199998"/>
    <n v="3.4788078343200004"/>
    <n v="10.180702546559999"/>
    <n v="11.325931300319999"/>
    <n v="12.165297733679999"/>
    <n v="10.535703403679999"/>
    <x v="195"/>
    <n v="3.68396958202"/>
    <n v="0.36600497061844739"/>
  </r>
  <r>
    <x v="5"/>
    <x v="54"/>
    <s v="BAVARIA N.V.                    LIESHOUT"/>
    <s v="NETHERLANDS    "/>
    <s v="DW"/>
    <s v=" 2x2"/>
    <n v="500"/>
    <s v="A-5765/R"/>
    <s v="011 Carrier Kote SFI"/>
    <s v="011"/>
    <s v="MCB"/>
    <x v="0"/>
    <s v="SFI"/>
    <m/>
    <x v="44"/>
    <x v="0"/>
    <x v="100"/>
    <x v="1"/>
    <n v="380"/>
    <x v="1"/>
    <n v="1466"/>
    <x v="77"/>
    <n v="146.6"/>
    <n v="57.716535433070867"/>
    <n v="146.6"/>
    <n v="57.716535433070867"/>
    <s v="Y"/>
    <n v="63.1"/>
    <n v="6"/>
    <m/>
    <x v="1"/>
    <n v="38.074843629527052"/>
    <n v="40.287828955216646"/>
    <n v="36.717593863219371"/>
    <n v="40.297887979424331"/>
    <n v="38.174715369874733"/>
    <n v="49.546442236656965"/>
    <n v="46.560349050434247"/>
    <n v="47.41752161327441"/>
    <n v="43.540486282942886"/>
    <n v="40.390574702480812"/>
    <n v="39.379642769608964"/>
    <n v="39.324318136466729"/>
    <n v="115.08026644796308"/>
    <n v="128.01904558595604"/>
    <n v="137.51835694665155"/>
    <n v="119.0945356085565"/>
    <x v="196"/>
    <n v="41.64268371576059"/>
    <n v="4.1376771378796464"/>
  </r>
  <r>
    <x v="5"/>
    <x v="54"/>
    <s v="BAVARIA N.V.                    LIESHOUT"/>
    <s v="NETHERLANDS    "/>
    <s v="DW"/>
    <s v=" 2x3"/>
    <n v="500"/>
    <s v="A-5766/R"/>
    <s v="011 Carrier Kote SFI"/>
    <s v="011"/>
    <s v="MCB"/>
    <x v="0"/>
    <s v="SFI"/>
    <m/>
    <x v="50"/>
    <x v="3"/>
    <x v="101"/>
    <x v="0"/>
    <n v="380"/>
    <x v="1"/>
    <n v="1270"/>
    <x v="78"/>
    <n v="125.8"/>
    <n v="49.527559055118111"/>
    <n v="125.4"/>
    <n v="49.370078740157481"/>
    <s v="N"/>
    <n v="63.1"/>
    <n v="5"/>
    <m/>
    <x v="1"/>
    <n v="1.3823247904995202"/>
    <n v="1.4630939910148801"/>
    <n v="1.3336166466772801"/>
    <n v="1.4630939910148801"/>
    <n v="1.3860241431948801"/>
    <n v="1.7991185275100801"/>
    <n v="1.6906041817795201"/>
    <n v="1.72204867969008"/>
    <n v="1.58085671848384"/>
    <n v="1.4667933437102401"/>
    <n v="1.4297998167566399"/>
    <n v="1.4279501404089598"/>
    <n v="4.1790354281916802"/>
    <n v="4.6482366617198405"/>
    <n v="4.9935095799534404"/>
    <n v="4.32454330087584"/>
    <x v="197"/>
    <n v="1.5121104142283999"/>
    <n v="0.15025818242355454"/>
  </r>
  <r>
    <x v="5"/>
    <x v="54"/>
    <s v="BAVARIA N.V.                    LIESHOUT"/>
    <s v="NETHERLANDS    "/>
    <s v="FM"/>
    <s v=" 2x4"/>
    <n v="330"/>
    <s v="A-6364/R"/>
    <s v="011 Carrier Kote SFI"/>
    <s v="011"/>
    <s v="MCB"/>
    <x v="0"/>
    <s v="SFI"/>
    <m/>
    <x v="1"/>
    <x v="0"/>
    <x v="1"/>
    <x v="1"/>
    <n v="380"/>
    <x v="1"/>
    <n v="1178"/>
    <x v="1"/>
    <n v="117.8"/>
    <n v="46.377952755905511"/>
    <n v="114.8"/>
    <n v="45.196850393700785"/>
    <s v="N"/>
    <n v="105"/>
    <n v="6"/>
    <m/>
    <x v="1"/>
    <n v="0.65329297823999999"/>
    <n v="0.690761251992"/>
    <n v="0.63023557900799998"/>
    <n v="0.69172197696000004"/>
    <n v="0.65521442817600006"/>
    <n v="0.85024159667999999"/>
    <n v="0.79836244840800008"/>
    <n v="0.81373404789600001"/>
    <n v="0.74648330013600006"/>
    <n v="0.69268270192799997"/>
    <n v="0.67538965250399996"/>
    <n v="0.67442892753600003"/>
    <n v="1.9742898092400001"/>
    <n v="2.1971780018160003"/>
    <n v="2.3585797964399999"/>
    <n v="2.0425012819679997"/>
    <x v="198"/>
    <n v="0.71437907412200008"/>
    <n v="7.0957148332700892E-2"/>
  </r>
  <r>
    <x v="5"/>
    <x v="54"/>
    <s v="BAVARIA N.V.                    LIESHOUT"/>
    <s v="NETHERLANDS    "/>
    <s v="BM"/>
    <s v=" 1x2"/>
    <n v="300"/>
    <s v="A-6477/R"/>
    <s v="010 Custom Kote SFI"/>
    <s v="010"/>
    <s v="MCB"/>
    <x v="1"/>
    <s v="SFI"/>
    <m/>
    <x v="71"/>
    <x v="0"/>
    <x v="102"/>
    <x v="0"/>
    <n v="290"/>
    <x v="4"/>
    <n v="1317"/>
    <x v="79"/>
    <n v="127.8"/>
    <n v="50.314960629921259"/>
    <n v="127.5"/>
    <n v="50.196850393700785"/>
    <s v="N"/>
    <n v="109.3"/>
    <n v="10"/>
    <m/>
    <x v="1"/>
    <n v="1.0126429935199199"/>
    <n v="1.0714309350897602"/>
    <n v="0.97703902890720007"/>
    <n v="1.0722589342668001"/>
    <n v="1.01595499022808"/>
    <n v="1.31817468984768"/>
    <n v="1.2386867688518401"/>
    <n v="1.2610427466319201"/>
    <n v="1.1583708486789601"/>
    <n v="1.07474293179792"/>
    <n v="1.0474189589556"/>
    <n v="1.0465909597785599"/>
    <n v="3.0611129575168801"/>
    <n v="3.4063886143425606"/>
    <n v="3.6581003641627201"/>
    <n v="3.1687528505320799"/>
    <x v="199"/>
    <n v="1.1078628988795201"/>
    <n v="0.10999562595642139"/>
  </r>
  <r>
    <x v="5"/>
    <x v="54"/>
    <s v="BAVARIA N.V.                    LIESHOUT"/>
    <s v="NETHERLANDS    "/>
    <s v="DD"/>
    <s v=" 3x4"/>
    <n v="330"/>
    <s v="A-6514/R"/>
    <s v="01A Carrier Kote PEFC"/>
    <s v="01A"/>
    <s v="MCB"/>
    <x v="0"/>
    <s v="PEFC"/>
    <m/>
    <x v="67"/>
    <x v="0"/>
    <x v="103"/>
    <x v="0"/>
    <n v="400"/>
    <x v="0"/>
    <n v="1310"/>
    <x v="80"/>
    <n v="122.2"/>
    <n v="48.110236220472444"/>
    <n v="120.4"/>
    <n v="47.401574803149607"/>
    <s v="N"/>
    <n v="67.5"/>
    <n v="3"/>
    <m/>
    <x v="1"/>
    <n v="0.14701862448000003"/>
    <n v="0.15578579015999999"/>
    <n v="0.14162344560000004"/>
    <n v="0.15578579015999999"/>
    <n v="0.14701862448000003"/>
    <n v="0.19085445288000003"/>
    <n v="0.17938969775999999"/>
    <n v="0.18276168456000003"/>
    <n v="0.16792494264000002"/>
    <n v="0.15578579015999999"/>
    <n v="0.15173940600000002"/>
    <n v="0.15173940600000002"/>
    <n v="0.44442786024000003"/>
    <n v="0.49365886752000004"/>
    <n v="0.53007632496000001"/>
    <n v="0.45926460216000004"/>
    <x v="200"/>
    <n v="0.16061897123999999"/>
    <n v="1.5865178076656251E-2"/>
  </r>
  <r>
    <x v="5"/>
    <x v="54"/>
    <s v="BAVARIA N.V.                    LIESHOUT"/>
    <s v="NETHERLANDS    "/>
    <s v="CP"/>
    <s v=" 1x3"/>
    <n v="330"/>
    <s v="C-7752/R"/>
    <s v="01A Carrier Kote PEFC"/>
    <s v="01A"/>
    <s v="MCB"/>
    <x v="0"/>
    <s v="PEFC"/>
    <m/>
    <x v="27"/>
    <x v="3"/>
    <x v="31"/>
    <x v="1"/>
    <n v="380"/>
    <x v="1"/>
    <n v="950"/>
    <x v="28"/>
    <n v="95"/>
    <n v="37.401574803149607"/>
    <n v="93.5"/>
    <n v="36.811023622047244"/>
    <s v="N"/>
    <n v="113.6"/>
    <n v="10"/>
    <m/>
    <x v="1"/>
    <n v="1.2280160681600001"/>
    <n v="1.2992661472"/>
    <n v="1.1844277845119999"/>
    <n v="1.2992661472"/>
    <n v="1.231369013056"/>
    <n v="1.5976782429440002"/>
    <n v="1.5012810771840002"/>
    <n v="1.5289428725760001"/>
    <n v="1.4040456752000001"/>
    <n v="1.3026190920960001"/>
    <n v="1.2699278793600002"/>
    <n v="1.2682514069120001"/>
    <n v="3.7117099998720002"/>
    <n v="4.1283134032"/>
    <n v="4.4342696249600007"/>
    <n v="3.8407983783680004"/>
    <x v="201"/>
    <n v="1.3429242838666668"/>
    <n v="0.13328912462324574"/>
  </r>
  <r>
    <x v="5"/>
    <x v="54"/>
    <s v="BAVARIA N.V.                    LIESHOUT"/>
    <s v="NETHERLANDS    "/>
    <s v="CP"/>
    <s v=" 2x3"/>
    <n v="300"/>
    <s v="C-8571/R"/>
    <s v="011 Carrier Kote SFI"/>
    <s v="011"/>
    <s v="MCB"/>
    <x v="0"/>
    <s v="SFI"/>
    <m/>
    <x v="1"/>
    <x v="0"/>
    <x v="1"/>
    <x v="1"/>
    <n v="380"/>
    <x v="1"/>
    <n v="1178"/>
    <x v="1"/>
    <n v="117.8"/>
    <n v="46.377952755905511"/>
    <n v="111.7"/>
    <n v="43.976377952755904"/>
    <s v="N"/>
    <n v="140.69999999999999"/>
    <n v="10"/>
    <m/>
    <x v="1"/>
    <n v="2.8283550912926398"/>
    <n v="2.9931386378039999"/>
    <n v="2.7279401176372802"/>
    <n v="2.9931386378039999"/>
    <n v="2.8360793200353602"/>
    <n v="3.68059499590608"/>
    <n v="3.4591671052814399"/>
    <n v="3.5222483066803201"/>
    <n v="3.2338771002854396"/>
    <n v="3.0008628665467199"/>
    <n v="2.9249079505766402"/>
    <n v="2.92104583620528"/>
    <n v="8.549433846733919"/>
    <n v="9.5098129537454401"/>
    <n v="10.215292512247199"/>
    <n v="8.8468166533286396"/>
    <x v="202"/>
    <n v="3.0934463305045998"/>
    <n v="0.30733682903003956"/>
  </r>
  <r>
    <x v="5"/>
    <x v="54"/>
    <s v="BAVARIA N.V.                    LIESHOUT"/>
    <s v="NETHERLANDS    "/>
    <s v="CP"/>
    <s v=" 2x2"/>
    <n v="330"/>
    <s v="C-8588/R"/>
    <s v="01A Carrier Kote PEFC"/>
    <s v="01A"/>
    <s v="MCB"/>
    <x v="0"/>
    <s v="PEFC"/>
    <m/>
    <x v="3"/>
    <x v="0"/>
    <x v="3"/>
    <x v="0"/>
    <n v="380"/>
    <x v="1"/>
    <n v="1594"/>
    <x v="3"/>
    <n v="155.9"/>
    <n v="61.377952755905511"/>
    <n v="154.9"/>
    <n v="60.984251968503941"/>
    <s v="N"/>
    <n v="66.8"/>
    <n v="9"/>
    <m/>
    <x v="1"/>
    <n v="0.87764079857439992"/>
    <n v="0.92860058687871994"/>
    <n v="0.84690314848607995"/>
    <n v="0.92940947240735994"/>
    <n v="0.88006745516032003"/>
    <n v="1.1421463664396798"/>
    <n v="1.07339109650528"/>
    <n v="1.09280434919264"/>
    <n v="1.00382694104224"/>
    <n v="0.93102724346463994"/>
    <n v="0.90756956313407999"/>
    <n v="0.90676067760543999"/>
    <n v="2.6531445339391997"/>
    <n v="2.9516232940073599"/>
    <n v="3.1700223867401602"/>
    <n v="2.7453574842041597"/>
    <x v="203"/>
    <n v="0.96001230824090678"/>
    <n v="9.5298708181125222E-2"/>
  </r>
  <r>
    <x v="5"/>
    <x v="54"/>
    <s v="BAVARIA N.V.                    LIESHOUT"/>
    <s v="NETHERLANDS    "/>
    <s v="CP"/>
    <s v=" 2x5"/>
    <n v="250"/>
    <s v="C-8590A/R"/>
    <s v="01A Carrier Kote PEFC"/>
    <s v="01A"/>
    <s v="MCB"/>
    <x v="0"/>
    <s v="PEFC"/>
    <m/>
    <x v="72"/>
    <x v="0"/>
    <x v="104"/>
    <x v="0"/>
    <n v="350"/>
    <x v="3"/>
    <n v="905"/>
    <x v="81"/>
    <n v="88.8"/>
    <n v="34.960629921259844"/>
    <n v="87.5"/>
    <n v="34.448818897637793"/>
    <s v="N"/>
    <n v="114.6"/>
    <n v="6"/>
    <m/>
    <x v="1"/>
    <n v="0.37930122256320004"/>
    <n v="0.40114198393920003"/>
    <n v="0.36619676573760007"/>
    <n v="0.40187000931840006"/>
    <n v="0.38075727332160003"/>
    <n v="0.49360120709760008"/>
    <n v="0.46375216655040008"/>
    <n v="0.47248847110080006"/>
    <n v="0.43390312600320008"/>
    <n v="0.40259803469760003"/>
    <n v="0.39240567938880005"/>
    <n v="0.39167765400960003"/>
    <n v="1.14663997224"/>
    <n v="1.2762284897376002"/>
    <n v="1.3701437636544003"/>
    <n v="1.1866813680960002"/>
    <x v="204"/>
    <n v="0.41497446614400002"/>
    <n v="4.1141193720835911E-2"/>
  </r>
  <r>
    <x v="5"/>
    <x v="54"/>
    <s v="BAVARIA N.V.                    LIESHOUT"/>
    <s v="NETHERLANDS    "/>
    <s v="CP"/>
    <s v=" 2x3"/>
    <n v="250"/>
    <s v="C-8653/R"/>
    <s v="01A Carrier Kote PEFC"/>
    <s v="01A"/>
    <s v="MCB"/>
    <x v="0"/>
    <s v="PEFC"/>
    <m/>
    <x v="73"/>
    <x v="0"/>
    <x v="105"/>
    <x v="0"/>
    <n v="350"/>
    <x v="3"/>
    <n v="1258"/>
    <x v="61"/>
    <n v="125.5"/>
    <n v="49.409448818897637"/>
    <n v="122.2"/>
    <n v="48.110236220472444"/>
    <s v="N"/>
    <n v="66.7"/>
    <n v="6"/>
    <m/>
    <x v="1"/>
    <n v="1.8516460830279999"/>
    <n v="1.9594391926479999"/>
    <n v="1.785772516038"/>
    <n v="1.9594391926479999"/>
    <n v="1.8564368879000002"/>
    <n v="2.4091760000070002"/>
    <n v="2.2642541526289999"/>
    <n v="2.306173695259"/>
    <n v="2.1175357534239998"/>
    <n v="1.9642299975199999"/>
    <n v="1.9151242475819998"/>
    <n v="1.9121299945369998"/>
    <n v="5.5968577917139992"/>
    <n v="6.2250520805550007"/>
    <n v="6.6879636013120001"/>
    <n v="5.7914842396389998"/>
    <x v="205"/>
    <n v="2.0251131427683338"/>
    <n v="0.20119003930748638"/>
  </r>
  <r>
    <x v="5"/>
    <x v="54"/>
    <s v="BAVARIA N.V.                    LIESHOUT"/>
    <s v="NETHERLANDS    "/>
    <s v="CP"/>
    <s v=" 2x3"/>
    <n v="330"/>
    <s v="C-8657/R"/>
    <s v="01A Carrier Kote PEFC"/>
    <s v="01A"/>
    <s v="MCB"/>
    <x v="0"/>
    <s v="PEFC"/>
    <m/>
    <x v="74"/>
    <x v="0"/>
    <x v="106"/>
    <x v="0"/>
    <n v="380"/>
    <x v="1"/>
    <n v="1110"/>
    <x v="82"/>
    <n v="110.6"/>
    <n v="43.54330708661417"/>
    <n v="107.5"/>
    <n v="42.322834645669289"/>
    <s v="N"/>
    <n v="139.6"/>
    <n v="10"/>
    <m/>
    <x v="1"/>
    <n v="21.074192481426557"/>
    <n v="22.298613497959675"/>
    <n v="20.322270858149118"/>
    <n v="22.304609683153277"/>
    <n v="21.129357385207676"/>
    <n v="27.422953364410237"/>
    <n v="25.770404725054075"/>
    <n v="26.245302592387198"/>
    <n v="24.098668293078397"/>
    <n v="22.356176875818235"/>
    <n v="21.796133178735996"/>
    <n v="21.764953015729276"/>
    <n v="63.695076837535346"/>
    <n v="70.85692043277119"/>
    <n v="76.114375610519659"/>
    <n v="65.917263070283511"/>
    <x v="206"/>
    <n v="23.048636329259143"/>
    <n v="2.2901222850708556"/>
  </r>
  <r>
    <x v="5"/>
    <x v="54"/>
    <s v="BAVARIA N.V.                    LIESHOUT"/>
    <s v="NETHERLANDS    "/>
    <s v="CP"/>
    <s v=" 2x3"/>
    <n v="330"/>
    <s v="C-8910/R"/>
    <s v="011 Carrier Kote SFI"/>
    <s v="011"/>
    <s v="MCB"/>
    <x v="0"/>
    <s v="SFI"/>
    <m/>
    <x v="39"/>
    <x v="0"/>
    <x v="107"/>
    <x v="0"/>
    <n v="380"/>
    <x v="1"/>
    <n v="1330"/>
    <x v="83"/>
    <n v="132.6"/>
    <n v="52.204724409448815"/>
    <n v="127.1"/>
    <n v="50.039370078740156"/>
    <s v="N"/>
    <n v="77.099999999999994"/>
    <n v="6"/>
    <m/>
    <x v="1"/>
    <n v="0.67258286759663999"/>
    <n v="0.71149262026752003"/>
    <n v="0.64796649345792001"/>
    <n v="0.71149262026752003"/>
    <n v="0.67417102076687996"/>
    <n v="0.87427832021712004"/>
    <n v="0.82186926559920004"/>
    <n v="0.83695672071648008"/>
    <n v="0.76866613439616005"/>
    <n v="0.71308077343776"/>
    <n v="0.69561108856511999"/>
    <n v="0.69402293539488003"/>
    <n v="2.03204198132208"/>
    <n v="2.2599419612515197"/>
    <n v="2.4274921207118401"/>
    <n v="2.10271479739776"/>
    <x v="207"/>
    <n v="0.73518257172359991"/>
    <n v="7.2900959066533641E-2"/>
  </r>
  <r>
    <x v="5"/>
    <x v="54"/>
    <s v="BAVARIA N.V.                    LIESHOUT"/>
    <s v="NETHERLANDS    "/>
    <s v="CP"/>
    <s v=" 1x3"/>
    <n v="330"/>
    <s v="C-9181A/R"/>
    <s v="011 Carrier Kote SFI"/>
    <s v="011"/>
    <s v="MCB"/>
    <x v="0"/>
    <s v="SFI"/>
    <m/>
    <x v="39"/>
    <x v="0"/>
    <x v="107"/>
    <x v="0"/>
    <n v="380"/>
    <x v="1"/>
    <n v="1330"/>
    <x v="83"/>
    <n v="132.6"/>
    <n v="52.204724409448815"/>
    <n v="129.69999999999999"/>
    <n v="51.062992125984245"/>
    <s v="N"/>
    <n v="61"/>
    <n v="6"/>
    <m/>
    <x v="1"/>
    <n v="1.2269873646575999"/>
    <n v="1.2979804891872"/>
    <n v="1.1830093229136001"/>
    <n v="1.2986087469264"/>
    <n v="1.2301286533536"/>
    <n v="1.5964029153072001"/>
    <n v="1.5002794812096001"/>
    <n v="1.5279228217343999"/>
    <n v="1.4028995316336001"/>
    <n v="1.3017500356224001"/>
    <n v="1.2690806331840001"/>
    <n v="1.2671958599663999"/>
    <n v="3.7079771767584"/>
    <n v="4.1251403155872"/>
    <n v="4.4311018345775999"/>
    <n v="3.8380265287728004"/>
    <x v="208"/>
    <n v="1.341853821308"/>
    <n v="0.1332883548024279"/>
  </r>
  <r>
    <x v="5"/>
    <x v="54"/>
    <s v="BAVARIA N.V.                    LIESHOUT"/>
    <s v="NETHERLANDS    "/>
    <s v="BW"/>
    <s v=" 2x3"/>
    <n v="355"/>
    <s v="D-1734C/R"/>
    <s v="01A Carrier Kote PEFC"/>
    <s v="01A"/>
    <s v="MCB"/>
    <x v="0"/>
    <s v="PEFC"/>
    <m/>
    <x v="75"/>
    <x v="0"/>
    <x v="108"/>
    <x v="1"/>
    <n v="350"/>
    <x v="3"/>
    <n v="851"/>
    <x v="84"/>
    <n v="85.1"/>
    <n v="33.503937007874015"/>
    <n v="84.8"/>
    <n v="33.385826771653541"/>
    <s v="N"/>
    <n v="130"/>
    <n v="4"/>
    <m/>
    <x v="1"/>
    <n v="0.40363798019999997"/>
    <n v="0.42738139079999993"/>
    <n v="0.38939193383999993"/>
    <n v="0.42738139079999993"/>
    <n v="0.40442942721999997"/>
    <n v="0.52552082127999999"/>
    <n v="0.4938629404799999"/>
    <n v="0.50256885769999993"/>
    <n v="0.46141361265999997"/>
    <n v="0.42817283781999993"/>
    <n v="0.41709257953999995"/>
    <n v="0.41709257953999995"/>
    <n v="1.2204113048399998"/>
    <n v="1.3573316392999999"/>
    <n v="1.4578454108399999"/>
    <n v="1.2623579968999998"/>
    <x v="209"/>
    <n v="0.44149552932333336"/>
    <n v="4.391942143721491E-2"/>
  </r>
  <r>
    <x v="5"/>
    <x v="54"/>
    <s v="BAVARIA N.V.                    LIESHOUT"/>
    <s v="NETHERLANDS    "/>
    <s v="BW"/>
    <s v=" 3x4"/>
    <n v="330"/>
    <s v="D-2177B-1/R"/>
    <s v="011 Carrier Kote SFI"/>
    <s v="011"/>
    <s v="MCB"/>
    <x v="0"/>
    <s v="SFI"/>
    <m/>
    <x v="76"/>
    <x v="0"/>
    <x v="109"/>
    <x v="0"/>
    <n v="430"/>
    <x v="7"/>
    <n v="1465"/>
    <x v="85"/>
    <n v="141.5"/>
    <n v="55.708661417322837"/>
    <n v="137.19999999999999"/>
    <n v="54.015748031496059"/>
    <s v="N"/>
    <n v="112"/>
    <n v="4"/>
    <m/>
    <x v="1"/>
    <n v="1.4151990146559998"/>
    <n v="1.4973808472000001"/>
    <n v="1.3650541676800001"/>
    <n v="1.4973808472000001"/>
    <n v="1.4193777519040001"/>
    <n v="1.841430213952"/>
    <n v="1.729997220672"/>
    <n v="1.7620342062400001"/>
    <n v="1.6185642273920002"/>
    <n v="1.5015595844480001"/>
    <n v="1.4639509492160001"/>
    <n v="1.461165124384"/>
    <n v="4.2776340295360002"/>
    <n v="4.7581888130559999"/>
    <n v="5.1105956543040003"/>
    <n v="4.4266756580480005"/>
    <x v="210"/>
    <n v="1.5477578462453332"/>
    <n v="0.1536076278746358"/>
  </r>
  <r>
    <x v="5"/>
    <x v="54"/>
    <s v="BAVARIA N.V.                    LIESHOUT"/>
    <s v="NETHERLANDS    "/>
    <s v="BW"/>
    <s v=" 2x3"/>
    <n v="330"/>
    <s v="D-2310/R"/>
    <s v="011 Carrier Kote SFI"/>
    <s v="011"/>
    <s v="MCB"/>
    <x v="0"/>
    <s v="SFI"/>
    <m/>
    <x v="75"/>
    <x v="0"/>
    <x v="110"/>
    <x v="0"/>
    <n v="350"/>
    <x v="3"/>
    <n v="851"/>
    <x v="86"/>
    <n v="80.7"/>
    <n v="31.771653543307089"/>
    <n v="80.7"/>
    <n v="31.771653543307089"/>
    <s v="Y"/>
    <n v="127.8"/>
    <n v="4"/>
    <m/>
    <x v="1"/>
    <n v="0.70683628140720001"/>
    <n v="0.74815447739759999"/>
    <n v="0.68175023384160005"/>
    <n v="0.74815447739759999"/>
    <n v="0.70904975619239996"/>
    <n v="0.92006768571480002"/>
    <n v="0.86473081608480007"/>
    <n v="0.88022513958119997"/>
    <n v="0.80865612152639998"/>
    <n v="0.75036795218279995"/>
    <n v="0.73118450404440005"/>
    <n v="0.73044667911600003"/>
    <n v="2.1367409926463998"/>
    <n v="2.3772719193047998"/>
    <n v="2.5536120771924002"/>
    <n v="2.2119991353432003"/>
    <x v="211"/>
    <n v="0.77330201037390001"/>
    <n v="7.681788581911006E-2"/>
  </r>
  <r>
    <x v="5"/>
    <x v="54"/>
    <s v="BAVARIA N.V.                    LIESHOUT"/>
    <s v="NETHERLANDS    "/>
    <s v="BW"/>
    <s v=" 2x3"/>
    <n v="250"/>
    <s v="D-2337/R"/>
    <s v="01A Carrier Kote PEFC"/>
    <s v="01A"/>
    <s v="MCB"/>
    <x v="0"/>
    <s v="PEFC"/>
    <m/>
    <x v="75"/>
    <x v="0"/>
    <x v="111"/>
    <x v="0"/>
    <n v="350"/>
    <x v="3"/>
    <n v="851"/>
    <x v="87"/>
    <n v="80.099999999999994"/>
    <n v="31.535433070866141"/>
    <n v="72.3"/>
    <n v="28.464566929133856"/>
    <s v="N"/>
    <n v="121.8"/>
    <n v="4"/>
    <m/>
    <x v="1"/>
    <n v="0.64072463358959986"/>
    <n v="0.67771636080120001"/>
    <n v="0.61769204872200001"/>
    <n v="0.67771636080120001"/>
    <n v="0.64212054782399997"/>
    <n v="0.83336079793679996"/>
    <n v="0.78310788549839994"/>
    <n v="0.79776498495959991"/>
    <n v="0.73215701594279992"/>
    <n v="0.6791122750355999"/>
    <n v="0.66236130422279982"/>
    <n v="0.66166334710559993"/>
    <n v="1.9361330431127999"/>
    <n v="2.153197706562"/>
    <n v="2.3130298864007997"/>
    <n v="2.0031369263639993"/>
    <x v="212"/>
    <n v="0.70045813020329994"/>
    <n v="6.9567206151738531E-2"/>
  </r>
  <r>
    <x v="5"/>
    <x v="54"/>
    <s v="BAVARIA N.V.                    LIESHOUT"/>
    <s v="NETHERLANDS    "/>
    <s v="BW"/>
    <s v=" 2x3"/>
    <n v="330"/>
    <s v="D-2376A/R"/>
    <s v="011 Carrier Kote SFI"/>
    <s v="011"/>
    <s v="MCB"/>
    <x v="0"/>
    <s v="SFI"/>
    <m/>
    <x v="73"/>
    <x v="0"/>
    <x v="112"/>
    <x v="1"/>
    <n v="350"/>
    <x v="3"/>
    <n v="1258"/>
    <x v="78"/>
    <n v="125.8"/>
    <n v="49.527559055118111"/>
    <n v="61.5"/>
    <n v="24.212598425196852"/>
    <s v="N"/>
    <n v="88.9"/>
    <n v="2"/>
    <m/>
    <x v="0"/>
    <n v="0.73446992846640013"/>
    <n v="0.77687396573080014"/>
    <n v="0.70806741469800016"/>
    <n v="0.77687396573080014"/>
    <n v="0.73607008081600023"/>
    <n v="0.95529095271120024"/>
    <n v="0.89768546812560013"/>
    <n v="0.91448706779640021"/>
    <n v="0.8392799073652002"/>
    <n v="0.77847411808040023"/>
    <n v="0.75927228988520012"/>
    <n v="0.75847221371040019"/>
    <n v="2.2194113088952006"/>
    <n v="2.4682349992580006"/>
    <n v="2.6514524432872006"/>
    <n v="2.2962186216760005"/>
    <x v="213"/>
    <n v="0.80294311442636668"/>
    <n v="7.9745678950440255E-2"/>
  </r>
  <r>
    <x v="5"/>
    <x v="6"/>
    <s v="COCA-COLA ROTTERDAM"/>
    <s v="Netherlands"/>
    <s v="BM"/>
    <s v=" 2x2"/>
    <n v="250"/>
    <s v="D-2379B/R"/>
    <s v="01E Carrier Kote FSC"/>
    <s v="01E"/>
    <s v="MCB"/>
    <x v="0"/>
    <s v="FSC"/>
    <m/>
    <x v="77"/>
    <x v="3"/>
    <x v="113"/>
    <x v="0"/>
    <n v="350"/>
    <x v="3"/>
    <n v="928"/>
    <x v="65"/>
    <n v="92.5"/>
    <n v="36.417322834645667"/>
    <n v="91.6"/>
    <n v="36.062992125984252"/>
    <s v="N"/>
    <n v="121"/>
    <n v="6"/>
    <m/>
    <x v="1"/>
    <n v="2.7200167956500003"/>
    <n v="2.87855766275"/>
    <n v="2.6231307102000003"/>
    <n v="2.8793583742000002"/>
    <n v="2.7272231987000004"/>
    <n v="3.5399453204500002"/>
    <n v="3.3261553633000003"/>
    <n v="3.3878101449500004"/>
    <n v="3.11076398325"/>
    <n v="2.8857640658000001"/>
    <n v="2.8137000353000001"/>
    <n v="2.8096964780500002"/>
    <n v="8.2217051685999998"/>
    <n v="9.1465268933499999"/>
    <n v="9.8247294915000012"/>
    <n v="8.5091605791500005"/>
    <x v="214"/>
    <n v="2.9751768443833337"/>
    <n v="0.29561849011985725"/>
  </r>
  <r>
    <x v="5"/>
    <x v="55"/>
    <s v="GROLSCHE BIERBR.BROUWERSLAAN/PB ENSCHEDE"/>
    <s v="Netherlands"/>
    <s v="CP"/>
    <s v=" 2x3"/>
    <n v="300"/>
    <s v="C-9106A/R"/>
    <s v="011 Carrier Kote SFI"/>
    <s v="011"/>
    <s v="MCB"/>
    <x v="0"/>
    <s v="SFI"/>
    <m/>
    <x v="47"/>
    <x v="3"/>
    <x v="97"/>
    <x v="1"/>
    <n v="350"/>
    <x v="3"/>
    <n v="1020"/>
    <x v="48"/>
    <n v="102"/>
    <n v="40.15748031496063"/>
    <n v="100"/>
    <n v="39.370078740157481"/>
    <s v="N"/>
    <n v="76.099999999999994"/>
    <n v="5"/>
    <m/>
    <x v="0"/>
    <n v="15.179338384979999"/>
    <n v="16.061722460112001"/>
    <n v="14.638468599468"/>
    <n v="16.065609614628002"/>
    <n v="15.219320545716002"/>
    <n v="19.752853326948003"/>
    <n v="18.562273429476001"/>
    <n v="18.904343026884"/>
    <n v="17.358366145092003"/>
    <n v="16.102815236424"/>
    <n v="15.699661782336001"/>
    <n v="15.677449470816001"/>
    <n v="45.879529444559999"/>
    <n v="51.037783487292003"/>
    <n v="54.824982601452007"/>
    <n v="47.479926489576002"/>
    <x v="215"/>
    <n v="16.601851835239998"/>
    <n v="1.6495854421533931"/>
  </r>
  <r>
    <x v="5"/>
    <x v="55"/>
    <s v="GROLSCHE BIERBR.BROUWERSLAAN/PB ENSCHEDE"/>
    <s v="Netherlands"/>
    <s v="CT"/>
    <s v=" 2x3"/>
    <n v="300"/>
    <s v="C-9107B/R"/>
    <s v="011 Carrier Kote SFI"/>
    <s v="011"/>
    <s v="MCB"/>
    <x v="0"/>
    <s v="SFI"/>
    <m/>
    <x v="78"/>
    <x v="0"/>
    <x v="114"/>
    <x v="1"/>
    <n v="320"/>
    <x v="2"/>
    <n v="1278"/>
    <x v="79"/>
    <n v="127.8"/>
    <n v="50.314960629921259"/>
    <n v="123.7"/>
    <n v="48.7007874015748"/>
    <s v="N"/>
    <n v="81.3"/>
    <n v="10"/>
    <m/>
    <x v="0"/>
    <n v="14.994656386375679"/>
    <n v="15.865901377643517"/>
    <n v="14.459812542282238"/>
    <n v="15.869978967306238"/>
    <n v="15.033393488171518"/>
    <n v="19.511946134392318"/>
    <n v="18.335561516697599"/>
    <n v="18.673321860426235"/>
    <n v="17.146944130014717"/>
    <n v="15.906677274270718"/>
    <n v="15.507753085601278"/>
    <n v="15.486005940733437"/>
    <n v="45.320370306301434"/>
    <n v="50.415318589870076"/>
    <n v="54.155827507138554"/>
    <n v="46.900436300605435"/>
    <x v="216"/>
    <n v="16.399329391992957"/>
    <n v="1.6294028909002907"/>
  </r>
  <r>
    <x v="5"/>
    <x v="55"/>
    <s v="GROLSCHE BIERBR.BROUWERSLAAN/PB ENSCHEDE"/>
    <s v="Netherlands"/>
    <s v="CT"/>
    <s v=" 2x3"/>
    <n v="300"/>
    <s v="C-9128A/R"/>
    <s v="011 Carrier Kote SFI"/>
    <s v="011"/>
    <s v="MCB"/>
    <x v="0"/>
    <s v="SFI"/>
    <m/>
    <x v="47"/>
    <x v="3"/>
    <x v="97"/>
    <x v="1"/>
    <n v="350"/>
    <x v="3"/>
    <n v="1020"/>
    <x v="48"/>
    <n v="102"/>
    <n v="40.15748031496063"/>
    <n v="101.8"/>
    <n v="40.078740157480311"/>
    <s v="N"/>
    <n v="139.4"/>
    <n v="21"/>
    <m/>
    <x v="0"/>
    <n v="9.2688444186240009"/>
    <n v="9.8079672831840004"/>
    <n v="8.9382502092240017"/>
    <n v="9.8100017090880005"/>
    <n v="9.2932575294719992"/>
    <n v="12.061093971864"/>
    <n v="11.334803924136001"/>
    <n v="11.543332579296001"/>
    <n v="10.59935895984"/>
    <n v="9.8323803940320005"/>
    <n v="9.586214859647999"/>
    <n v="9.5729910912719998"/>
    <n v="28.015061911032003"/>
    <n v="31.164353210424"/>
    <n v="33.477495463272007"/>
    <n v="28.991586344951997"/>
    <x v="217"/>
    <n v="10.137374744140001"/>
    <n v="1.0072675759697172"/>
  </r>
  <r>
    <x v="5"/>
    <x v="55"/>
    <s v="GROLSCHE BIERBR.BROUWERSLAAN/PB ENSCHEDE"/>
    <s v="Netherlands"/>
    <s v="CP"/>
    <s v=" 1x3"/>
    <n v="300"/>
    <s v="C-9187A/R"/>
    <s v="011 Carrier Kote SFI"/>
    <s v="011"/>
    <s v="MCB"/>
    <x v="0"/>
    <s v="SFI"/>
    <m/>
    <x v="79"/>
    <x v="0"/>
    <x v="115"/>
    <x v="1"/>
    <n v="350"/>
    <x v="3"/>
    <n v="1132"/>
    <x v="88"/>
    <n v="113.2"/>
    <n v="44.566929133858267"/>
    <n v="116"/>
    <n v="45.669291338582674"/>
    <s v="N"/>
    <n v="59.1"/>
    <n v="5"/>
    <m/>
    <x v="0"/>
    <n v="2.9903626826303999"/>
    <n v="3.1645771538976"/>
    <n v="2.8841109996048"/>
    <n v="3.1650557650823998"/>
    <n v="2.9984990727719998"/>
    <n v="3.8915875436088001"/>
    <n v="3.6570680630568"/>
    <n v="3.7245522401136002"/>
    <n v="3.4196769153959998"/>
    <n v="3.1722349328543999"/>
    <n v="3.0927854761776001"/>
    <n v="3.0884779755144001"/>
    <n v="9.0390508361327999"/>
    <n v="10.055142381463199"/>
    <n v="10.8012972185664"/>
    <n v="9.3534983845464001"/>
    <x v="218"/>
    <n v="3.2707490683924001"/>
    <n v="0.32502693007901562"/>
  </r>
  <r>
    <x v="5"/>
    <x v="56"/>
    <s v="GULPENER BIERBROUWERIJ B.V.       GULPEN"/>
    <s v="NETHERLANDS    "/>
    <s v="CP"/>
    <s v=" 2x3"/>
    <n v="300"/>
    <s v="C-6996/R"/>
    <s v="011 Carrier Kote SFI"/>
    <s v="011"/>
    <s v="MCB"/>
    <x v="0"/>
    <s v="SFI"/>
    <m/>
    <x v="80"/>
    <x v="0"/>
    <x v="116"/>
    <x v="1"/>
    <n v="380"/>
    <x v="1"/>
    <n v="1115"/>
    <x v="89"/>
    <n v="111.5"/>
    <n v="43.897637795275593"/>
    <n v="111.3"/>
    <n v="43.818897637795274"/>
    <s v="N"/>
    <n v="140.69999999999999"/>
    <n v="10"/>
    <m/>
    <x v="1"/>
    <n v="9.5166585350759991"/>
    <n v="10.0698676227744"/>
    <n v="9.1779093580271986"/>
    <n v="10.072304667213599"/>
    <n v="9.5422475016875996"/>
    <n v="12.385059840014399"/>
    <n v="11.638105719399599"/>
    <n v="11.852565630049199"/>
    <n v="10.8838404654672"/>
    <n v="10.095456589386"/>
    <n v="9.8432224899287988"/>
    <n v="9.8298187455131991"/>
    <n v="28.764435515877601"/>
    <n v="31.999612008915598"/>
    <n v="34.374511814915998"/>
    <n v="29.768497824827996"/>
    <x v="219"/>
    <n v="10.408921430378101"/>
    <n v="1.0344179275807428"/>
  </r>
  <r>
    <x v="5"/>
    <x v="41"/>
    <s v="HEINEKEN GLOBAL PROCUREMENT B.V."/>
    <s v="Netherlands"/>
    <s v="FB"/>
    <s v=" 2x4"/>
    <n v="330"/>
    <s v="A-6156/R"/>
    <s v="01A Carrier Kote PEFC"/>
    <s v="01A"/>
    <s v="MCB"/>
    <x v="0"/>
    <s v="PEFC"/>
    <m/>
    <x v="74"/>
    <x v="0"/>
    <x v="106"/>
    <x v="0"/>
    <n v="380"/>
    <x v="1"/>
    <n v="1110"/>
    <x v="82"/>
    <n v="110.6"/>
    <n v="43.54330708661417"/>
    <n v="110.6"/>
    <n v="43.54330708661417"/>
    <s v="Y"/>
    <n v="79.900000000000006"/>
    <n v="3"/>
    <m/>
    <x v="1"/>
    <n v="0.93279423020112007"/>
    <n v="0.98701847169183998"/>
    <n v="0.89984785562448"/>
    <n v="0.98770485449552003"/>
    <n v="0.93553976141584005"/>
    <n v="1.21421117970992"/>
    <n v="1.1407682197161599"/>
    <n v="1.16204608663024"/>
    <n v="1.0666388769187201"/>
    <n v="0.98976400290656008"/>
    <n v="0.96505422197408008"/>
    <n v="0.96368145636672009"/>
    <n v="2.81966055751744"/>
    <n v="3.1374557956212801"/>
    <n v="3.36945318326512"/>
    <n v="2.9184996812473605"/>
    <x v="220"/>
    <n v="1.0204224348042668"/>
    <n v="0.10138306537345107"/>
  </r>
  <r>
    <x v="5"/>
    <x v="41"/>
    <s v="HEINEKEN GLOBAL PROCUREMENT B.V."/>
    <s v="Netherlands"/>
    <s v="DD"/>
    <s v=" 3x4"/>
    <n v="250"/>
    <s v="A-6473/R"/>
    <s v="01A Carrier Kote PEFC"/>
    <s v="01A"/>
    <s v="MCB"/>
    <x v="0"/>
    <s v="PEFC"/>
    <m/>
    <x v="81"/>
    <x v="0"/>
    <x v="117"/>
    <x v="1"/>
    <n v="380"/>
    <x v="1"/>
    <n v="1287"/>
    <x v="90"/>
    <n v="128.69999999999999"/>
    <n v="50.669291338582674"/>
    <n v="128.69999999999999"/>
    <n v="50.669291338582674"/>
    <s v="Y"/>
    <n v="75.3"/>
    <n v="3"/>
    <m/>
    <x v="1"/>
    <n v="8.9499346824887986"/>
    <n v="9.4700696585695177"/>
    <n v="8.6307780546187178"/>
    <n v="9.472327842257279"/>
    <n v="8.9732692472623174"/>
    <n v="11.646206005674239"/>
    <n v="10.943910878780878"/>
    <n v="11.14564195488744"/>
    <n v="10.234088472928319"/>
    <n v="9.4941569512389581"/>
    <n v="9.2562949361282385"/>
    <n v="9.2434985618975993"/>
    <n v="27.050782395677032"/>
    <n v="30.091803095193832"/>
    <n v="32.323641306596635"/>
    <n v="27.993950449264798"/>
    <x v="221"/>
    <n v="9.7883481038943589"/>
    <n v="0.97247628700743483"/>
  </r>
  <r>
    <x v="5"/>
    <x v="41"/>
    <s v="HEINEKEN GLOBAL PROCUREMENT B.V."/>
    <s v="Netherlands"/>
    <s v="CC"/>
    <s v=" 1x3"/>
    <n v="300"/>
    <s v="A-6497/R"/>
    <s v="01A Carrier Kote PEFC"/>
    <s v="01A"/>
    <s v="MCB"/>
    <x v="0"/>
    <s v="PEFC"/>
    <m/>
    <x v="48"/>
    <x v="0"/>
    <x v="118"/>
    <x v="0"/>
    <n v="380"/>
    <x v="1"/>
    <n v="914"/>
    <x v="91"/>
    <n v="89.6"/>
    <n v="35.275590551181097"/>
    <n v="89.5"/>
    <n v="35.236220472440941"/>
    <s v="N"/>
    <n v="116.2"/>
    <n v="20"/>
    <m/>
    <x v="1"/>
    <n v="0.64290344724480009"/>
    <n v="0.68091157557248005"/>
    <n v="0.62026030696448009"/>
    <n v="0.68091157557248005"/>
    <n v="0.64452081440767994"/>
    <n v="0.83698750679040002"/>
    <n v="0.78684912474112012"/>
    <n v="0.80059674562560001"/>
    <n v="0.73509337552896004"/>
    <n v="0.68252894273536002"/>
    <n v="0.66554658752511997"/>
    <n v="0.66392922036224"/>
    <n v="1.9440753297817603"/>
    <n v="2.1624198967705599"/>
    <n v="2.3225392458956802"/>
    <n v="2.0120047506227201"/>
    <x v="222"/>
    <n v="0.70341993525589341"/>
    <n v="6.9894552891234168E-2"/>
  </r>
  <r>
    <x v="5"/>
    <x v="41"/>
    <s v="HEINEKEN GLOBAL PROCUREMENT B.V."/>
    <s v="Netherlands"/>
    <s v="DW"/>
    <s v=" 2x2"/>
    <n v="330"/>
    <s v="A-6582/R"/>
    <s v="01A Carrier Kote PEFC"/>
    <s v="01A"/>
    <s v="MCB"/>
    <x v="0"/>
    <s v="PEFC"/>
    <m/>
    <x v="50"/>
    <x v="3"/>
    <x v="101"/>
    <x v="0"/>
    <n v="380"/>
    <x v="1"/>
    <n v="1270"/>
    <x v="78"/>
    <n v="125.8"/>
    <n v="49.527559055118111"/>
    <n v="125.8"/>
    <n v="49.527559055118111"/>
    <s v="Y"/>
    <n v="69.599999999999994"/>
    <n v="5"/>
    <m/>
    <x v="1"/>
    <n v="2.4951811482662398"/>
    <n v="2.6400363089587198"/>
    <n v="2.4060918240844797"/>
    <n v="2.6407163801356797"/>
    <n v="2.5019818600358401"/>
    <n v="3.2473398699840001"/>
    <n v="3.0514793710195196"/>
    <n v="3.1072452075302399"/>
    <n v="2.8535786585241598"/>
    <n v="2.6468370207283201"/>
    <n v="2.5808701165631995"/>
    <n v="2.5774697606784001"/>
    <n v="7.5413092813094389"/>
    <n v="8.390038110155519"/>
    <n v="9.0123032370739189"/>
    <n v="7.8051768979699192"/>
    <x v="223"/>
    <n v="2.7290689605423997"/>
    <n v="0.27120936827668723"/>
  </r>
  <r>
    <x v="5"/>
    <x v="41"/>
    <s v="HEINEKEN GLOBAL PROCUREMENT B.V."/>
    <s v="Netherlands"/>
    <s v="CP"/>
    <s v=" 2x2"/>
    <n v="330"/>
    <s v="C-8916C/R"/>
    <s v="01A Carrier Kote PEFC"/>
    <s v="01A"/>
    <s v="MCB"/>
    <x v="0"/>
    <s v="PEFC"/>
    <m/>
    <x v="23"/>
    <x v="0"/>
    <x v="119"/>
    <x v="1"/>
    <n v="380"/>
    <x v="1"/>
    <n v="1401"/>
    <x v="92"/>
    <n v="140.1"/>
    <n v="55.15748031496063"/>
    <n v="140.1"/>
    <n v="55.15748031496063"/>
    <s v="Y"/>
    <n v="69.900000000000006"/>
    <n v="6"/>
    <m/>
    <x v="1"/>
    <n v="22.277657101472638"/>
    <n v="23.572268286487201"/>
    <n v="21.48354777294432"/>
    <n v="23.578353415441441"/>
    <n v="22.33546582653792"/>
    <n v="28.989554337999362"/>
    <n v="27.242361687013197"/>
    <n v="27.743624184618721"/>
    <n v="25.47539236692576"/>
    <n v="23.632358934910318"/>
    <n v="23.040580144110478"/>
    <n v="23.008633217100719"/>
    <n v="67.333473160904163"/>
    <n v="74.903373579978719"/>
    <n v="80.461378238557671"/>
    <n v="69.681572296121516"/>
    <x v="224"/>
    <n v="24.364983106296837"/>
    <n v="2.4209385880155381"/>
  </r>
  <r>
    <x v="5"/>
    <x v="41"/>
    <s v="HEINEKEN GLOBAL PROCUREMENT B.V."/>
    <s v="Netherlands"/>
    <s v="CP"/>
    <s v=" 2x3"/>
    <n v="300"/>
    <s v="C-8917D/R"/>
    <s v="01A Carrier Kote PEFC"/>
    <s v="01A"/>
    <s v="MCB"/>
    <x v="0"/>
    <s v="PEFC"/>
    <m/>
    <x v="39"/>
    <x v="0"/>
    <x v="107"/>
    <x v="0"/>
    <n v="380"/>
    <x v="1"/>
    <n v="1330"/>
    <x v="83"/>
    <n v="132.6"/>
    <n v="52.204724409448815"/>
    <n v="131.4"/>
    <n v="51.732283464566933"/>
    <s v="N"/>
    <n v="79.2"/>
    <n v="6"/>
    <m/>
    <x v="1"/>
    <n v="15.076677922225922"/>
    <n v="15.952745232103682"/>
    <n v="14.539128241397762"/>
    <n v="15.956823757754883"/>
    <n v="15.116647473607681"/>
    <n v="19.619339792532482"/>
    <n v="18.436567353684485"/>
    <n v="18.776716392994565"/>
    <n v="17.241559337882883"/>
    <n v="15.994346193745923"/>
    <n v="15.593834974798082"/>
    <n v="15.571810936281603"/>
    <n v="45.568551395727368"/>
    <n v="50.692811023895047"/>
    <n v="54.454843084561936"/>
    <n v="47.159992104825605"/>
    <x v="225"/>
    <n v="16.48968313408416"/>
    <n v="1.6384598190913457"/>
  </r>
  <r>
    <x v="5"/>
    <x v="41"/>
    <s v="HEINEKEN GLOBAL PROCUREMENT B.V."/>
    <s v="Netherlands"/>
    <s v="CP"/>
    <s v=" 2x3"/>
    <n v="330"/>
    <s v="C-9208/R"/>
    <s v="01A Carrier Kote PEFC"/>
    <s v="01A"/>
    <s v="MCB"/>
    <x v="0"/>
    <s v="PEFC"/>
    <m/>
    <x v="44"/>
    <x v="0"/>
    <x v="100"/>
    <x v="1"/>
    <n v="380"/>
    <x v="1"/>
    <n v="1466"/>
    <x v="77"/>
    <n v="146.6"/>
    <n v="57.716535433070867"/>
    <n v="143.69999999999999"/>
    <n v="56.574803149606296"/>
    <s v="N"/>
    <n v="68.3"/>
    <n v="5"/>
    <m/>
    <x v="1"/>
    <n v="31.918882505782722"/>
    <n v="33.773727171644317"/>
    <n v="30.780311188876482"/>
    <n v="33.782282010774082"/>
    <n v="32.002097759135843"/>
    <n v="41.535299400281119"/>
    <n v="39.031842385854077"/>
    <n v="39.750448872753921"/>
    <n v="36.500387716093286"/>
    <n v="33.860053275590083"/>
    <n v="33.012346489095684"/>
    <n v="32.965683730206081"/>
    <n v="96.472920866303525"/>
    <n v="107.31967917019104"/>
    <n v="115.28267897470128"/>
    <n v="99.838083494891848"/>
    <x v="226"/>
    <n v="34.909446875507307"/>
    <n v="3.4686540095631355"/>
  </r>
  <r>
    <x v="5"/>
    <x v="54"/>
    <s v="KONINGSHOEVEN             LIESHOUT"/>
    <s v="NETHERLANDS    "/>
    <s v="CP"/>
    <s v=" 2x3"/>
    <n v="300"/>
    <s v="C-6574C/R"/>
    <s v="01A Carrier Kote PEFC"/>
    <s v="01A"/>
    <s v="MCB"/>
    <x v="0"/>
    <s v="PEFC"/>
    <m/>
    <x v="81"/>
    <x v="0"/>
    <x v="117"/>
    <x v="1"/>
    <n v="380"/>
    <x v="1"/>
    <n v="1287"/>
    <x v="90"/>
    <n v="128.69999999999999"/>
    <n v="50.669291338582674"/>
    <n v="126.8"/>
    <n v="49.921259842519682"/>
    <s v="N"/>
    <n v="71.3"/>
    <n v="4"/>
    <m/>
    <x v="1"/>
    <n v="12.525021322173361"/>
    <n v="13.25273126185008"/>
    <n v="12.078131868522719"/>
    <n v="13.25629497360168"/>
    <n v="12.557807470288081"/>
    <n v="16.298279324767439"/>
    <n v="15.31612036602648"/>
    <n v="15.5983663367532"/>
    <n v="14.322557529680399"/>
    <n v="13.286942894665438"/>
    <n v="12.954092217066"/>
    <n v="12.93556091595768"/>
    <n v="37.855884452546157"/>
    <n v="42.112381768657201"/>
    <n v="45.237044232460079"/>
    <n v="39.176596027689115"/>
    <x v="227"/>
    <n v="13.698492206779378"/>
    <n v="1.3610879978522039"/>
  </r>
  <r>
    <x v="5"/>
    <x v="29"/>
    <s v="AB INBEV NEDERLAND      CREDITEURENADM."/>
    <s v="Belgium"/>
    <s v="CP"/>
    <s v=" 2x3"/>
    <n v="300"/>
    <s v="C-6996/R"/>
    <s v="011 Carrier Kote SFI"/>
    <s v="011"/>
    <s v="MCB"/>
    <x v="0"/>
    <s v="SFI"/>
    <m/>
    <x v="80"/>
    <x v="0"/>
    <x v="116"/>
    <x v="1"/>
    <n v="380"/>
    <x v="1"/>
    <n v="1115"/>
    <x v="89"/>
    <n v="111.5"/>
    <n v="43.897637795275593"/>
    <n v="111.3"/>
    <n v="43.818897637795274"/>
    <s v="N"/>
    <n v="140.69999999999999"/>
    <n v="10"/>
    <m/>
    <x v="1"/>
    <n v="14.274987802614"/>
    <n v="15.104801434161599"/>
    <n v="13.766864037040799"/>
    <n v="15.108457000820398"/>
    <n v="14.312761991421599"/>
    <n v="18.576371237801997"/>
    <n v="17.456549317989598"/>
    <n v="17.778239183964001"/>
    <n v="16.324542175981197"/>
    <n v="15.143794145188799"/>
    <n v="14.7648337348932"/>
    <n v="14.744118857159998"/>
    <n v="43.146653273816398"/>
    <n v="47.997590230043997"/>
    <n v="51.559330677934796"/>
    <n v="44.652746737241998"/>
    <x v="228"/>
    <n v="15.613026743253096"/>
    <n v="1.5512819826165578"/>
  </r>
  <r>
    <x v="5"/>
    <x v="29"/>
    <s v="AB INBEV NEDERLAND      CREDITEURENADM."/>
    <s v="Belgium"/>
    <s v="CP"/>
    <s v=" 2x3"/>
    <n v="300"/>
    <s v="C-6996D/R"/>
    <s v="011 Carrier Kote SFI"/>
    <s v="011"/>
    <s v="MCB"/>
    <x v="0"/>
    <s v="SFI"/>
    <m/>
    <x v="80"/>
    <x v="0"/>
    <x v="116"/>
    <x v="1"/>
    <n v="380"/>
    <x v="1"/>
    <n v="1115"/>
    <x v="89"/>
    <n v="111.5"/>
    <n v="43.897637795275593"/>
    <n v="111.3"/>
    <n v="43.818897637795274"/>
    <s v="N"/>
    <n v="140.69999999999999"/>
    <n v="10"/>
    <m/>
    <x v="1"/>
    <n v="4.2831056018940004"/>
    <n v="4.5316841346923997"/>
    <n v="4.1307903244439999"/>
    <n v="4.5329026569120003"/>
    <n v="4.2940723018703997"/>
    <n v="5.573520632450399"/>
    <n v="5.2372084998407997"/>
    <n v="5.3334717551891995"/>
    <n v="4.8972408005723995"/>
    <n v="4.5438693568883997"/>
    <n v="4.4293282682460005"/>
    <n v="4.4232356571479992"/>
    <n v="12.9455800610304"/>
    <n v="14.400495591232801"/>
    <n v="15.467921055602398"/>
    <n v="13.396433282282398"/>
    <x v="229"/>
    <n v="4.6842024991790003"/>
    <n v="0.46533419480829163"/>
  </r>
  <r>
    <x v="5"/>
    <x v="29"/>
    <s v="AB INBEV NEDERLAND      CREDITEURENADM."/>
    <s v="Belgium"/>
    <s v="CP"/>
    <s v=" 2x3"/>
    <n v="300"/>
    <s v="C-9223/R"/>
    <s v="011 Carrier Kote SFI"/>
    <s v="011"/>
    <s v="MCB"/>
    <x v="0"/>
    <s v="SFI"/>
    <m/>
    <x v="39"/>
    <x v="0"/>
    <x v="107"/>
    <x v="0"/>
    <n v="380"/>
    <x v="1"/>
    <n v="1330"/>
    <x v="83"/>
    <n v="132.6"/>
    <n v="52.204724409448815"/>
    <n v="131.4"/>
    <n v="51.732283464566933"/>
    <s v="N"/>
    <n v="66.2"/>
    <n v="6"/>
    <m/>
    <x v="1"/>
    <n v="6.6565514160163204"/>
    <n v="7.0431400314912"/>
    <n v="6.4192800964656005"/>
    <n v="7.0451854739011202"/>
    <n v="6.6735967694323195"/>
    <n v="8.6617667918745607"/>
    <n v="8.1401789773449593"/>
    <n v="8.2894962732691209"/>
    <n v="7.6117730214489603"/>
    <n v="7.0615490131804801"/>
    <n v="6.8842773376540807"/>
    <n v="6.8747319397411202"/>
    <n v="20.118971543973121"/>
    <n v="22.380549035207999"/>
    <n v="24.041448272063043"/>
    <n v="20.820558290575683"/>
    <x v="230"/>
    <n v="7.280127261818321"/>
    <n v="0.72333790310541568"/>
  </r>
  <r>
    <x v="5"/>
    <x v="29"/>
    <s v="AB INBEV NEDERLAND      CREDITEURENADM."/>
    <s v="Belgium"/>
    <s v="BM"/>
    <s v=" 2x2"/>
    <n v="300"/>
    <s v="D-2356A_TRIER/R"/>
    <s v="011 Carrier Kote SFI"/>
    <s v="011"/>
    <s v="MCB"/>
    <x v="0"/>
    <s v="SFI"/>
    <m/>
    <x v="6"/>
    <x v="0"/>
    <x v="83"/>
    <x v="0"/>
    <n v="320"/>
    <x v="2"/>
    <n v="1010"/>
    <x v="22"/>
    <n v="100"/>
    <n v="39.370078740157481"/>
    <n v="99.3"/>
    <n v="39.094488188976378"/>
    <s v="N"/>
    <n v="124.2"/>
    <n v="6"/>
    <m/>
    <x v="1"/>
    <n v="20.972888133120001"/>
    <n v="22.191439173119999"/>
    <n v="20.224697794560001"/>
    <n v="22.197125744640001"/>
    <n v="21.028129113599999"/>
    <n v="27.2914814592"/>
    <n v="25.646437555199999"/>
    <n v="26.119235358720001"/>
    <n v="23.983521569280001"/>
    <n v="22.24830488832"/>
    <n v="21.69102087936"/>
    <n v="21.660963287040001"/>
    <n v="63.389025100799998"/>
    <n v="70.516736317440007"/>
    <n v="75.7491944832"/>
    <n v="65.600289054720008"/>
    <x v="231"/>
    <n v="22.937937079680001"/>
    <n v="2.2791704152477563"/>
  </r>
  <r>
    <x v="5"/>
    <x v="57"/>
    <s v="REFRESCO BENELUX B.V."/>
    <s v="Netherlands"/>
    <s v="DD"/>
    <s v=" 2x4"/>
    <n v="150"/>
    <s v="A-6701/R"/>
    <s v="011 Carrier Kote SFI"/>
    <s v="011"/>
    <s v="MCB"/>
    <x v="0"/>
    <s v="SFI"/>
    <m/>
    <x v="78"/>
    <x v="0"/>
    <x v="114"/>
    <x v="1"/>
    <n v="320"/>
    <x v="2"/>
    <n v="1278"/>
    <x v="79"/>
    <n v="127.8"/>
    <n v="50.314960629921259"/>
    <n v="127.8"/>
    <n v="50.314960629921259"/>
    <s v="Y"/>
    <n v="85.2"/>
    <n v="8"/>
    <m/>
    <x v="2"/>
    <n v="1.7384775941836801"/>
    <n v="1.83960984259584"/>
    <n v="1.6765162870579202"/>
    <n v="1.8403220415283201"/>
    <n v="1.74275078777856"/>
    <n v="2.2619438095564801"/>
    <n v="2.1259138134527999"/>
    <n v="2.1650847547391998"/>
    <n v="1.98774722055168"/>
    <n v="1.8445952351232"/>
    <n v="1.7983023045119999"/>
    <n v="1.79545350878208"/>
    <n v="5.2546037238374401"/>
    <n v="5.8450166388633598"/>
    <n v="6.2787457887436799"/>
    <n v="5.4383510484172799"/>
    <x v="232"/>
    <n v="1.9013930999884803"/>
    <n v="0.18884791036521192"/>
  </r>
  <r>
    <x v="5"/>
    <x v="58"/>
    <s v="SOFINE FOODS B.V."/>
    <s v="NETHERLANDS    "/>
    <s v="CP"/>
    <s v=" 1x1"/>
    <n v="180"/>
    <s v="C-8337A/R"/>
    <s v="01G Custom Kote FSC"/>
    <s v="01G"/>
    <s v="MCB"/>
    <x v="1"/>
    <s v="FSC"/>
    <m/>
    <x v="55"/>
    <x v="3"/>
    <x v="67"/>
    <x v="1"/>
    <n v="290"/>
    <x v="4"/>
    <n v="1339"/>
    <x v="50"/>
    <n v="133.9"/>
    <n v="52.716535433070867"/>
    <n v="131.19999999999999"/>
    <n v="51.653543307086608"/>
    <s v="N"/>
    <n v="97.4"/>
    <n v="24"/>
    <m/>
    <x v="0"/>
    <n v="4.4026296256852007"/>
    <n v="4.6585155617873601"/>
    <n v="4.2456965591331199"/>
    <n v="4.6600617003740803"/>
    <n v="4.4142256650856"/>
    <n v="5.7292165330909599"/>
    <n v="5.3836545589590399"/>
    <n v="5.4833804978024796"/>
    <n v="5.0350003076536796"/>
    <n v="4.6708846704811195"/>
    <n v="4.5533781378903999"/>
    <n v="4.5471935835435202"/>
    <n v="13.306841746605681"/>
    <n v="14.803503898550641"/>
    <n v="15.902035364415198"/>
    <n v="13.771456391915041"/>
    <x v="233"/>
    <n v="4.8153197834572135"/>
    <n v="0.47849155359896939"/>
  </r>
  <r>
    <x v="5"/>
    <x v="58"/>
    <s v="SOFINE FOODS B.V."/>
    <s v="NETHERLANDS    "/>
    <s v="RW"/>
    <s v=" 1x1"/>
    <n v="125"/>
    <s v="C-8925A/R"/>
    <s v="01G Custom Kote FSC"/>
    <s v="01G"/>
    <s v="MCB"/>
    <x v="1"/>
    <s v="FSC"/>
    <m/>
    <x v="10"/>
    <x v="3"/>
    <x v="120"/>
    <x v="0"/>
    <n v="290"/>
    <x v="4"/>
    <n v="910"/>
    <x v="44"/>
    <n v="90"/>
    <n v="35.433070866141733"/>
    <n v="90"/>
    <n v="35.433070866141733"/>
    <s v="Y"/>
    <n v="72"/>
    <n v="10"/>
    <m/>
    <x v="0"/>
    <n v="0.15018641567999999"/>
    <n v="0.15902091071999999"/>
    <n v="0.14480889696000002"/>
    <n v="0.15902091071999999"/>
    <n v="0.15057052416"/>
    <n v="0.19551121632000001"/>
    <n v="0.18360385344000002"/>
    <n v="0.18706082976000002"/>
    <n v="0.17169649056"/>
    <n v="0.1594050192"/>
    <n v="0.15517982592000001"/>
    <n v="0.15517982592000001"/>
    <n v="0.45401622336000003"/>
    <n v="0.50510265119999997"/>
    <n v="0.54236117376000004"/>
    <n v="0.46976467104000003"/>
    <x v="234"/>
    <n v="0.16427039328000001"/>
    <n v="1.6329505166412635E-2"/>
  </r>
  <r>
    <x v="5"/>
    <x v="58"/>
    <s v="SOFINE FOODS B.V."/>
    <s v="NETHERLANDS    "/>
    <s v="SL"/>
    <s v=" 1x1"/>
    <n v="180"/>
    <s v="C-8979-1_FSC/R/R"/>
    <s v="01G Custom Kote FSC"/>
    <s v="01G"/>
    <s v="MCB"/>
    <x v="1"/>
    <s v="FSC"/>
    <m/>
    <x v="55"/>
    <x v="3"/>
    <x v="67"/>
    <x v="1"/>
    <n v="290"/>
    <x v="4"/>
    <n v="1339"/>
    <x v="50"/>
    <n v="133.9"/>
    <n v="52.716535433070867"/>
    <n v="127.3"/>
    <n v="50.118110236220474"/>
    <s v="N"/>
    <n v="72.2"/>
    <n v="18"/>
    <m/>
    <x v="0"/>
    <n v="1.2435303744136001"/>
    <n v="1.3157353638956801"/>
    <n v="1.1994051030634401"/>
    <n v="1.3163084193677601"/>
    <n v="1.2469687072460802"/>
    <n v="1.6183086531539201"/>
    <n v="1.5203161674282402"/>
    <n v="1.5483958855601603"/>
    <n v="1.4217506262304802"/>
    <n v="1.3191736967281602"/>
    <n v="1.2859364793475201"/>
    <n v="1.2842173129312802"/>
    <n v="3.7586708413727203"/>
    <n v="4.1815857797677607"/>
    <n v="4.4904626792188811"/>
    <n v="3.88932748900696"/>
    <x v="235"/>
    <n v="1.3600038991138599"/>
    <n v="0.13505092337594277"/>
  </r>
  <r>
    <x v="5"/>
    <x v="6"/>
    <s v="COCA COLA ENTERPR.               BRUSSEL"/>
    <s v="Belgium"/>
    <s v="CC"/>
    <s v=" 2x3"/>
    <n v="200"/>
    <s v="A-6636/R"/>
    <s v="011 Carrier Kote SFI"/>
    <s v="011"/>
    <s v="MCB"/>
    <x v="0"/>
    <s v="SFI"/>
    <m/>
    <x v="77"/>
    <x v="3"/>
    <x v="113"/>
    <x v="0"/>
    <n v="350"/>
    <x v="3"/>
    <n v="928"/>
    <x v="65"/>
    <n v="92.5"/>
    <n v="36.417322834645667"/>
    <n v="91.5"/>
    <n v="36.023622047244096"/>
    <s v="N"/>
    <n v="103"/>
    <n v="15"/>
    <m/>
    <x v="1"/>
    <n v="0.5561834376"/>
    <n v="0.58821851304999995"/>
    <n v="0.53641711444999995"/>
    <n v="0.58821851304999995"/>
    <n v="0.55754663230000001"/>
    <n v="0.72317478834999993"/>
    <n v="0.67955255794999991"/>
    <n v="0.6925029076"/>
    <n v="0.63593032755000001"/>
    <n v="0.58958170774999996"/>
    <n v="0.57526816339999998"/>
    <n v="0.57458656604999991"/>
    <n v="1.6808190650999997"/>
    <n v="1.8689399336999999"/>
    <n v="2.0079857931"/>
    <n v="1.7394364371999997"/>
    <x v="236"/>
    <n v="0.60809843575833322"/>
    <n v="6.0279662880699851E-2"/>
  </r>
  <r>
    <x v="5"/>
    <x v="6"/>
    <s v="COCA COLA ENTERPRISES SVERIGE AB"/>
    <s v="Sweden"/>
    <s v="DD"/>
    <s v=" 2x5"/>
    <n v="330"/>
    <s v="A-6348B.01A320/R"/>
    <s v="01A Carrier Kote PEFC"/>
    <s v="01A"/>
    <s v="MCB"/>
    <x v="0"/>
    <s v="PEFC"/>
    <m/>
    <x v="4"/>
    <x v="0"/>
    <x v="121"/>
    <x v="1"/>
    <n v="320"/>
    <x v="2"/>
    <n v="917"/>
    <x v="93"/>
    <n v="91.7"/>
    <n v="36.102362204724407"/>
    <n v="91.1"/>
    <n v="35.866141732283459"/>
    <s v="N"/>
    <n v="106.3"/>
    <n v="4"/>
    <m/>
    <x v="0"/>
    <n v="32.487160401758715"/>
    <n v="34.3750294983872"/>
    <n v="31.328680783868158"/>
    <n v="34.383955593406718"/>
    <n v="32.571958304444159"/>
    <n v="42.275261168878075"/>
    <n v="39.726861040805112"/>
    <n v="40.458800832405757"/>
    <n v="37.150407471242232"/>
    <n v="34.463015292151034"/>
    <n v="33.600371966335999"/>
    <n v="33.553191178375677"/>
    <n v="98.190870684014072"/>
    <n v="109.23117506672895"/>
    <n v="117.33606934445311"/>
    <n v="101.61657843686271"/>
    <x v="237"/>
    <n v="35.531224461004904"/>
    <n v="3.5304906429798879"/>
  </r>
  <r>
    <x v="5"/>
    <x v="6"/>
    <s v="COCA COLA ENTERPRISES SVERIGE AB"/>
    <s v="Sweden"/>
    <s v="DD"/>
    <s v=" 2x3"/>
    <n v="330"/>
    <s v="A-6413EPEFC/R"/>
    <s v="01A Carrier Kote PEFC"/>
    <s v="01A"/>
    <s v="MCB"/>
    <x v="0"/>
    <s v="PEFC"/>
    <m/>
    <x v="82"/>
    <x v="3"/>
    <x v="122"/>
    <x v="1"/>
    <n v="320"/>
    <x v="2"/>
    <n v="978"/>
    <x v="94"/>
    <n v="97.8"/>
    <n v="38.503937007874015"/>
    <n v="97.8"/>
    <n v="38.503937007874015"/>
    <s v="Y"/>
    <n v="105.8"/>
    <n v="6"/>
    <m/>
    <x v="0"/>
    <n v="22.98995675278848"/>
    <n v="24.326621493780475"/>
    <n v="22.170361309071357"/>
    <n v="24.332712624245758"/>
    <n v="23.05019126516736"/>
    <n v="29.916925676359678"/>
    <n v="28.1139510586368"/>
    <n v="28.631697148185598"/>
    <n v="26.290672672696321"/>
    <n v="24.38888638298112"/>
    <n v="23.777742959631361"/>
    <n v="23.744580138209276"/>
    <n v="69.486939555640305"/>
    <n v="77.299829565772797"/>
    <n v="83.036320879518712"/>
    <n v="71.911209480821753"/>
    <x v="238"/>
    <n v="25.144524956812802"/>
    <n v="2.4985141977092056"/>
  </r>
  <r>
    <x v="5"/>
    <x v="6"/>
    <s v="COCA COLA ENTERPRISES SVERIGE AB"/>
    <s v="Sweden"/>
    <s v="DD"/>
    <s v=" 3x5"/>
    <n v="330"/>
    <s v="A-6415A_PEFC/R"/>
    <s v="01A Carrier Kote PEFC"/>
    <s v="01A"/>
    <s v="MCB"/>
    <x v="0"/>
    <s v="PEFC"/>
    <m/>
    <x v="20"/>
    <x v="3"/>
    <x v="123"/>
    <x v="0"/>
    <n v="380"/>
    <x v="1"/>
    <n v="1000"/>
    <x v="95"/>
    <n v="97.5"/>
    <n v="38.385826771653541"/>
    <n v="95.5"/>
    <n v="37.598425196850393"/>
    <s v="N"/>
    <n v="132.19999999999999"/>
    <n v="4"/>
    <m/>
    <x v="0"/>
    <n v="1.0211763088800001"/>
    <n v="1.0802443502760002"/>
    <n v="0.984133638852"/>
    <n v="1.0802443502760002"/>
    <n v="1.023178615368"/>
    <n v="1.3285303547880001"/>
    <n v="1.2484380952680001"/>
    <n v="1.2714646198800001"/>
    <n v="1.1673446825040001"/>
    <n v="1.0832478100080001"/>
    <n v="1.055215519176"/>
    <n v="1.054214365932"/>
    <n v="3.0855542980080002"/>
    <n v="3.4319533204320005"/>
    <n v="3.6872473976520004"/>
    <n v="3.1926776951160001"/>
    <x v="239"/>
    <n v="1.116452725934"/>
    <n v="0.11104872041588167"/>
  </r>
  <r>
    <x v="5"/>
    <x v="6"/>
    <s v="COCA COLA ENTERPRISES SVERIGE AB"/>
    <s v="Sweden"/>
    <s v="DD"/>
    <s v=" 3x6"/>
    <n v="330"/>
    <s v="A-6416A_PEFC/R"/>
    <s v="01A Carrier Kote PEFC"/>
    <s v="01A"/>
    <s v="MCB"/>
    <x v="0"/>
    <s v="PEFC"/>
    <m/>
    <x v="58"/>
    <x v="0"/>
    <x v="71"/>
    <x v="1"/>
    <n v="430"/>
    <x v="7"/>
    <n v="1079"/>
    <x v="54"/>
    <n v="107.9"/>
    <n v="42.480314960629926"/>
    <n v="107.9"/>
    <n v="42.480314960629926"/>
    <s v="Y"/>
    <n v="67.5"/>
    <n v="2"/>
    <m/>
    <x v="0"/>
    <n v="1.3052442549509999"/>
    <n v="1.3807807052130001"/>
    <n v="1.2585140780939998"/>
    <n v="1.3814208446220002"/>
    <n v="1.308444951996"/>
    <n v="1.698289852077"/>
    <n v="1.595867546637"/>
    <n v="1.625313959451"/>
    <n v="1.4921649623790001"/>
    <n v="1.3846215416670002"/>
    <n v="1.3494138741720001"/>
    <n v="1.3481335953539999"/>
    <n v="3.9445390382580001"/>
    <n v="4.3881556486950002"/>
    <n v="4.7133464684669999"/>
    <n v="4.0821690111929998"/>
    <x v="240"/>
    <n v="1.4273508472177505"/>
    <n v="0.14180788978119005"/>
  </r>
  <r>
    <x v="5"/>
    <x v="6"/>
    <s v="COCA COLA ENTERPRISES SVERIGE AB"/>
    <s v="Sweden"/>
    <s v="DD"/>
    <s v=" 4x6"/>
    <n v="330"/>
    <s v="A-6417B_PEFC/R"/>
    <s v="01A Carrier Kote PEFC"/>
    <s v="01A"/>
    <s v="MCB"/>
    <x v="0"/>
    <s v="PEFC"/>
    <m/>
    <x v="83"/>
    <x v="2"/>
    <x v="124"/>
    <x v="1"/>
    <n v="465"/>
    <x v="6"/>
    <n v="1079"/>
    <x v="54"/>
    <n v="107.9"/>
    <n v="42.480314960629926"/>
    <n v="107.9"/>
    <n v="42.480314960629926"/>
    <s v="Y"/>
    <n v="80.7"/>
    <n v="2"/>
    <m/>
    <x v="0"/>
    <n v="20.241829593662043"/>
    <n v="21.417871782418022"/>
    <n v="19.520148532018684"/>
    <n v="21.42366509369268"/>
    <n v="20.294797011030361"/>
    <n v="26.340531134086262"/>
    <n v="24.753163844829423"/>
    <n v="25.209180203734803"/>
    <n v="23.147589005852222"/>
    <n v="21.473322047475481"/>
    <n v="20.935371714828481"/>
    <n v="20.906405158455183"/>
    <n v="61.179849908098745"/>
    <n v="68.058993238809308"/>
    <n v="73.109933054416445"/>
    <n v="63.315098920759141"/>
    <x v="241"/>
    <n v="22.138656260173633"/>
    <n v="2.1998257103736956"/>
  </r>
  <r>
    <x v="5"/>
    <x v="59"/>
    <s v="ROYAL UNIBREW A/S                FAXE"/>
    <s v="DENMARK             "/>
    <s v="CP"/>
    <s v=" 1x3"/>
    <n v="330"/>
    <s v="4684C/R"/>
    <s v="011 Carrier Kote SFI"/>
    <s v="011"/>
    <s v="MCB"/>
    <x v="0"/>
    <s v="SFI"/>
    <m/>
    <x v="77"/>
    <x v="3"/>
    <x v="125"/>
    <x v="1"/>
    <n v="350"/>
    <x v="3"/>
    <n v="928"/>
    <x v="96"/>
    <n v="92.8"/>
    <n v="36.535433070866141"/>
    <n v="92.5"/>
    <n v="36.417322834645667"/>
    <s v="N"/>
    <n v="113.5"/>
    <n v="10"/>
    <m/>
    <x v="0"/>
    <n v="0.47094781999999996"/>
    <n v="0.49882793094399996"/>
    <n v="0.45437045673599991"/>
    <n v="0.49882793094399996"/>
    <n v="0.47245485302399992"/>
    <n v="0.61336244076799995"/>
    <n v="0.57644013167999997"/>
    <n v="0.58698936284799996"/>
    <n v="0.53876430607999992"/>
    <n v="0.49958144745599997"/>
    <n v="0.48752518326399996"/>
    <n v="0.48677166675199995"/>
    <n v="1.4241462076799998"/>
    <n v="1.5846452247359997"/>
    <n v="1.7021938006079997"/>
    <n v="1.4738782974719999"/>
    <x v="242"/>
    <n v="0.51540529420799996"/>
    <n v="5.1287454022610014E-2"/>
  </r>
  <r>
    <x v="5"/>
    <x v="59"/>
    <s v="ROYAL UNIBREW A/S                FAXE"/>
    <s v="DENMARK             "/>
    <s v="CP"/>
    <s v=" 1x3"/>
    <n v="330"/>
    <s v="C-8134A/R"/>
    <s v="011 Carrier Kote SFI"/>
    <s v="011"/>
    <s v="MCB"/>
    <x v="0"/>
    <s v="SFI"/>
    <m/>
    <x v="77"/>
    <x v="3"/>
    <x v="125"/>
    <x v="1"/>
    <n v="350"/>
    <x v="3"/>
    <n v="928"/>
    <x v="96"/>
    <n v="92.8"/>
    <n v="36.535433070866141"/>
    <n v="92"/>
    <n v="36.220472440944881"/>
    <s v="N"/>
    <n v="106.6"/>
    <n v="10"/>
    <m/>
    <x v="0"/>
    <n v="22.108798519807998"/>
    <n v="23.393996282675197"/>
    <n v="21.3204117864192"/>
    <n v="23.3996579468288"/>
    <n v="22.166830577382399"/>
    <n v="28.770454104537599"/>
    <n v="27.035861749478396"/>
    <n v="27.534088194995199"/>
    <n v="25.282868985919997"/>
    <n v="23.453443756287999"/>
    <n v="22.866046100351998"/>
    <n v="22.834199239488001"/>
    <n v="66.823206588902394"/>
    <n v="74.336942628748801"/>
    <n v="79.852818930393596"/>
    <n v="69.153689096128005"/>
    <x v="243"/>
    <n v="24.180554770347729"/>
    <n v="2.402776512663829"/>
  </r>
  <r>
    <x v="5"/>
    <x v="8"/>
    <s v="DANTRADE B.V. (BE DELIVERIES SOLD-TO)"/>
    <s v="Belgium"/>
    <s v="CP"/>
    <s v=" 2x5"/>
    <n v="100"/>
    <s v="C-8801/R"/>
    <s v="010 Custom Kote SFI"/>
    <s v="010"/>
    <s v="MCB"/>
    <x v="1"/>
    <s v="SFI"/>
    <m/>
    <x v="71"/>
    <x v="0"/>
    <x v="126"/>
    <x v="1"/>
    <n v="290"/>
    <x v="4"/>
    <n v="1317"/>
    <x v="97"/>
    <n v="131.69999999999999"/>
    <n v="51.850393700787393"/>
    <n v="131.5"/>
    <n v="51.771653543307089"/>
    <s v="N"/>
    <n v="76.2"/>
    <n v="12"/>
    <m/>
    <x v="4"/>
    <n v="14.51891079125928"/>
    <n v="15.362431727957999"/>
    <n v="14.000781922525439"/>
    <n v="15.366000927972237"/>
    <n v="14.5563873914088"/>
    <n v="18.892965408710399"/>
    <n v="17.754390604167842"/>
    <n v="18.080972405470799"/>
    <n v="16.6027287329064"/>
    <n v="15.401692928114638"/>
    <n v="15.016219326576719"/>
    <n v="14.99480412649128"/>
    <n v="43.882124441742718"/>
    <n v="48.815353728091438"/>
    <n v="52.438091742545041"/>
    <n v="45.412716381182641"/>
    <x v="244"/>
    <n v="15.879023857796822"/>
    <n v="1.5778126045506646"/>
  </r>
  <r>
    <x v="5"/>
    <x v="8"/>
    <s v="DANTRADE B.V. (BE DELIVERIES SOLD-TO)"/>
    <s v="Belgium"/>
    <s v="CP"/>
    <s v=" 2x6"/>
    <n v="100"/>
    <s v="C-8802-1/R"/>
    <s v="010 Custom Kote SFI"/>
    <s v="010"/>
    <s v="MCB"/>
    <x v="1"/>
    <s v="SFI"/>
    <m/>
    <x v="71"/>
    <x v="0"/>
    <x v="126"/>
    <x v="1"/>
    <n v="290"/>
    <x v="4"/>
    <n v="1317"/>
    <x v="97"/>
    <n v="131.69999999999999"/>
    <n v="51.850393700787393"/>
    <n v="131.5"/>
    <n v="51.771653543307089"/>
    <s v="N"/>
    <n v="76.2"/>
    <n v="10"/>
    <m/>
    <x v="4"/>
    <n v="58.073858565029994"/>
    <n v="61.448537178493915"/>
    <n v="56.003127690101756"/>
    <n v="61.46400371188895"/>
    <n v="58.225549565635198"/>
    <n v="75.571266768172549"/>
    <n v="71.01577781666424"/>
    <n v="72.323889621883197"/>
    <n v="66.410320064956551"/>
    <n v="61.60617684578952"/>
    <n v="60.063092706299756"/>
    <n v="59.97921650596512"/>
    <n v="175.52552343362566"/>
    <n v="195.26082004569668"/>
    <n v="209.749987503504"/>
    <n v="181.6484860580544"/>
    <x v="245"/>
    <n v="63.515401420073403"/>
    <n v="6.3112098656454618"/>
  </r>
  <r>
    <x v="5"/>
    <x v="8"/>
    <s v="DANTRADE B.V. (BE DELIVERIES SOLD-TO)"/>
    <s v="Belgium"/>
    <s v="CP"/>
    <s v=" 2x6"/>
    <n v="100"/>
    <s v="C-8803-1/R"/>
    <s v="010 Custom Kote SFI"/>
    <s v="010"/>
    <s v="MCB"/>
    <x v="1"/>
    <s v="SFI"/>
    <m/>
    <x v="55"/>
    <x v="3"/>
    <x v="127"/>
    <x v="0"/>
    <n v="290"/>
    <x v="4"/>
    <n v="1339"/>
    <x v="38"/>
    <n v="133"/>
    <n v="52.362204724409445"/>
    <n v="133"/>
    <n v="52.362204724409445"/>
    <s v="Y"/>
    <n v="76.2"/>
    <n v="10"/>
    <m/>
    <x v="4"/>
    <n v="2.2287400190159996"/>
    <n v="2.3584995457295994"/>
    <n v="2.1494425304688001"/>
    <n v="2.3591002842791995"/>
    <n v="2.2347474045119995"/>
    <n v="2.9003657174687998"/>
    <n v="2.7255507995351995"/>
    <n v="2.7760128377015998"/>
    <n v="2.5489336659527995"/>
    <n v="2.3645069312255997"/>
    <n v="2.3050338148151996"/>
    <n v="2.3020301220671997"/>
    <n v="6.7366820952143991"/>
    <n v="7.4942134062599983"/>
    <n v="8.0504973031895979"/>
    <n v="6.9715708681079995"/>
    <x v="246"/>
    <n v="2.4377469727309999"/>
    <n v="0.24224461913431883"/>
  </r>
  <r>
    <x v="5"/>
    <x v="60"/>
    <s v="Kopparbergs Bryggeri AB"/>
    <s v="SWEDEN            "/>
    <s v="BW"/>
    <s v=" 2x2"/>
    <n v="330"/>
    <s v="D-2211/R"/>
    <s v="011 Carrier Kote SFI"/>
    <s v="011"/>
    <s v="MCB"/>
    <x v="0"/>
    <s v="SFI"/>
    <m/>
    <x v="15"/>
    <x v="0"/>
    <x v="16"/>
    <x v="1"/>
    <n v="320"/>
    <x v="2"/>
    <n v="1357"/>
    <x v="16"/>
    <n v="135.69999999999999"/>
    <n v="53.425196850393696"/>
    <n v="135.19999999999999"/>
    <n v="53.228346456692911"/>
    <s v="N"/>
    <n v="96.8"/>
    <n v="8"/>
    <m/>
    <x v="1"/>
    <n v="26.26782601411584"/>
    <n v="27.793736425297919"/>
    <n v="25.33131568292864"/>
    <n v="27.80060989561856"/>
    <n v="26.336560717322239"/>
    <n v="34.181767904542717"/>
    <n v="32.12144517593088"/>
    <n v="32.712563623505922"/>
    <n v="30.037924484986878"/>
    <n v="27.865048679874558"/>
    <n v="27.167391442329599"/>
    <n v="27.12958735556608"/>
    <n v="79.39287812234241"/>
    <n v="88.318938517483517"/>
    <n v="94.871933284423676"/>
    <n v="82.162027477770238"/>
    <x v="247"/>
    <n v="28.728814783501651"/>
    <n v="2.8544798296635738"/>
  </r>
  <r>
    <x v="5"/>
    <x v="61"/>
    <s v="LIMELCO N.V."/>
    <s v="Belgium"/>
    <s v="CC"/>
    <s v=" 1x3"/>
    <n v="350"/>
    <s v="A-5513C/R"/>
    <s v="011 Carrier Kote SFI"/>
    <s v="011"/>
    <s v="MCB"/>
    <x v="0"/>
    <s v="SFI"/>
    <m/>
    <x v="77"/>
    <x v="3"/>
    <x v="125"/>
    <x v="1"/>
    <n v="350"/>
    <x v="3"/>
    <n v="928"/>
    <x v="96"/>
    <n v="92.8"/>
    <n v="36.535433070866141"/>
    <n v="91.2"/>
    <n v="35.905511811023622"/>
    <s v="N"/>
    <n v="88"/>
    <n v="25"/>
    <m/>
    <x v="0"/>
    <n v="7.6533377535999994E-2"/>
    <n v="8.120717158400001E-2"/>
    <n v="7.3612256256E-2"/>
    <n v="8.120717158400001E-2"/>
    <n v="7.6533377535999994E-2"/>
    <n v="9.931812352000001E-2"/>
    <n v="9.3475880960000007E-2"/>
    <n v="9.5228553728000001E-2"/>
    <n v="8.7633638399999991E-2"/>
    <n v="8.120717158400001E-2"/>
    <n v="7.8870274560000009E-2"/>
    <n v="7.8870274560000009E-2"/>
    <n v="0.231352805376"/>
    <n v="0.25705867264000004"/>
    <n v="0.27633807308800001"/>
    <n v="0.23894772070400003"/>
    <x v="248"/>
    <n v="8.3641439317333352E-2"/>
    <n v="8.2990259331102451E-3"/>
  </r>
  <r>
    <x v="5"/>
    <x v="62"/>
    <s v="MOORTGAT                       BREENDONK"/>
    <s v="Belgium"/>
    <s v="CC"/>
    <s v=" 2x2"/>
    <n v="330"/>
    <s v="A-5243G/R"/>
    <s v="011 Carrier Kote SFI"/>
    <s v="011"/>
    <s v="MCB"/>
    <x v="0"/>
    <s v="SFI"/>
    <m/>
    <x v="84"/>
    <x v="2"/>
    <x v="128"/>
    <x v="1"/>
    <n v="445"/>
    <x v="9"/>
    <n v="1248"/>
    <x v="98"/>
    <n v="124.8"/>
    <n v="49.133858267716533"/>
    <n v="66.7"/>
    <n v="26.259842519685041"/>
    <s v="N"/>
    <n v="60"/>
    <n v="10"/>
    <m/>
    <x v="0"/>
    <n v="0.222717575808"/>
    <n v="0.23565835238400001"/>
    <n v="0.21454445376000003"/>
    <n v="0.23565835238400001"/>
    <n v="0.222717575808"/>
    <n v="0.28946473920000004"/>
    <n v="0.27175630809599999"/>
    <n v="0.277205056128"/>
    <n v="0.25404787699199999"/>
    <n v="0.23565835238400001"/>
    <n v="0.230209604352"/>
    <n v="0.22952851084800002"/>
    <n v="0.67292038195199999"/>
    <n v="0.74784066739200006"/>
    <n v="0.80300924121599992"/>
    <n v="0.69539646758400009"/>
    <x v="249"/>
    <n v="0.24326389651200001"/>
    <n v="2.4151697065424079E-2"/>
  </r>
  <r>
    <x v="5"/>
    <x v="62"/>
    <s v="MOORTGAT                       BREENDONK"/>
    <s v="Belgium"/>
    <s v="CC"/>
    <s v=" 2x3"/>
    <n v="330"/>
    <s v="A-5244L/R"/>
    <s v="011 Carrier Kote SFI"/>
    <s v="011"/>
    <s v="MCB"/>
    <x v="0"/>
    <s v="SFI"/>
    <m/>
    <x v="84"/>
    <x v="2"/>
    <x v="128"/>
    <x v="1"/>
    <n v="445"/>
    <x v="9"/>
    <n v="1248"/>
    <x v="98"/>
    <n v="124.8"/>
    <n v="49.133858267716533"/>
    <n v="124.8"/>
    <n v="49.133858267716533"/>
    <s v="Y"/>
    <n v="89.2"/>
    <n v="18"/>
    <m/>
    <x v="0"/>
    <n v="10.090150527475199"/>
    <n v="10.676422193848321"/>
    <n v="9.7296795201715209"/>
    <n v="10.678447311866879"/>
    <n v="10.116477061716481"/>
    <n v="13.12985267333376"/>
    <n v="12.338031528076801"/>
    <n v="12.565857305164801"/>
    <n v="11.5381099107456"/>
    <n v="10.70376128709888"/>
    <n v="10.43543314963968"/>
    <n v="10.42125732350976"/>
    <n v="30.496252241495043"/>
    <n v="33.924777046917121"/>
    <n v="36.441998743987199"/>
    <n v="31.56045176024832"/>
    <x v="250"/>
    <n v="11.03528998272064"/>
    <n v="1.0964743269168866"/>
  </r>
  <r>
    <x v="5"/>
    <x v="62"/>
    <s v="MOORTGAT                       BREENDONK"/>
    <s v="Belgium"/>
    <s v="CO"/>
    <s v=" 4x6"/>
    <n v="330"/>
    <s v="A-5904-1/R"/>
    <s v="010 Custom Kote SFI"/>
    <s v="010"/>
    <s v="MCB"/>
    <x v="1"/>
    <s v="SFI"/>
    <m/>
    <x v="10"/>
    <x v="3"/>
    <x v="129"/>
    <x v="1"/>
    <n v="290"/>
    <x v="4"/>
    <n v="910"/>
    <x v="99"/>
    <n v="91"/>
    <n v="35.826771653543304"/>
    <n v="89"/>
    <n v="35.039370078740156"/>
    <s v="N"/>
    <n v="132.1"/>
    <n v="9"/>
    <m/>
    <x v="0"/>
    <n v="13.681204293119999"/>
    <n v="14.476424292657599"/>
    <n v="13.193098827453998"/>
    <n v="14.479987106275599"/>
    <n v="13.716832429299998"/>
    <n v="17.803379649145999"/>
    <n v="16.730260187404397"/>
    <n v="17.038087283999598"/>
    <n v="15.645027159361598"/>
    <n v="14.513477554284799"/>
    <n v="14.150070565248798"/>
    <n v="14.130118808987998"/>
    <n v="41.350727413231596"/>
    <n v="46.000199184721595"/>
    <n v="49.413374630765595"/>
    <n v="42.793666928521596"/>
    <x v="251"/>
    <n v="14.963164013103365"/>
    <n v="1.4868291531650215"/>
  </r>
  <r>
    <x v="5"/>
    <x v="62"/>
    <s v="MOORTGAT                       BREENDONK"/>
    <s v="Belgium"/>
    <s v="CD"/>
    <s v=" 2x3"/>
    <n v="330"/>
    <s v="C-7603H/R"/>
    <s v="011 Carrier Kote SFI"/>
    <s v="011"/>
    <s v="MCB"/>
    <x v="0"/>
    <s v="SFI"/>
    <m/>
    <x v="85"/>
    <x v="2"/>
    <x v="130"/>
    <x v="1"/>
    <n v="380"/>
    <x v="1"/>
    <n v="785"/>
    <x v="100"/>
    <n v="78.5"/>
    <n v="30.905511811023622"/>
    <n v="77.400000000000006"/>
    <n v="30.472440944881892"/>
    <s v="N"/>
    <n v="124.8"/>
    <n v="4"/>
    <m/>
    <x v="0"/>
    <n v="14.85729589344"/>
    <n v="15.720959444736"/>
    <n v="14.3276837069184"/>
    <n v="15.724764129984001"/>
    <n v="14.896103682969599"/>
    <n v="19.333888556236801"/>
    <n v="18.168893933299202"/>
    <n v="18.502945298073602"/>
    <n v="16.990202443468803"/>
    <n v="15.761289108364801"/>
    <n v="15.366362779622399"/>
    <n v="15.3450565422336"/>
    <n v="44.905939045094399"/>
    <n v="49.954756369190399"/>
    <n v="53.662041674841603"/>
    <n v="46.472708430220798"/>
    <x v="252"/>
    <n v="16.2496204599456"/>
    <n v="1.6146622292030861"/>
  </r>
  <r>
    <x v="5"/>
    <x v="62"/>
    <s v="MOORTGAT                       BREENDONK"/>
    <s v="Belgium"/>
    <s v="CD"/>
    <s v=" 2x2"/>
    <n v="330"/>
    <s v="C-7621E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5"/>
    <n v="37.401574803149607"/>
    <s v="Y"/>
    <n v="124.8"/>
    <n v="6"/>
    <m/>
    <x v="0"/>
    <n v="29.667045338112001"/>
    <n v="31.391852139648002"/>
    <n v="28.609875979776"/>
    <n v="31.399219173504001"/>
    <n v="29.745320072831998"/>
    <n v="38.606020043136006"/>
    <n v="36.278958223872003"/>
    <n v="36.947516546304001"/>
    <n v="33.926111786112003"/>
    <n v="31.471968632832002"/>
    <n v="30.683696010239998"/>
    <n v="30.641335565567999"/>
    <n v="89.668773457535991"/>
    <n v="99.750559289471994"/>
    <n v="107.152586556288"/>
    <n v="92.79700020864"/>
    <x v="253"/>
    <n v="32.447409959327999"/>
    <n v="3.2240872775524898"/>
  </r>
  <r>
    <x v="5"/>
    <x v="63"/>
    <s v="ORVAL               VILLERS-DEVANT-ORVAL"/>
    <s v="Belgium"/>
    <s v="CC"/>
    <s v=" 2x2"/>
    <n v="330"/>
    <s v="A-5458/R"/>
    <s v="011 Carrier Kote SFI"/>
    <s v="011"/>
    <s v="MCB"/>
    <x v="0"/>
    <s v="SFI"/>
    <m/>
    <x v="65"/>
    <x v="0"/>
    <x v="131"/>
    <x v="1"/>
    <n v="430"/>
    <x v="7"/>
    <n v="1276"/>
    <x v="101"/>
    <n v="127.6"/>
    <n v="50.236220472440941"/>
    <n v="127.6"/>
    <n v="50.236220472440941"/>
    <s v="Y"/>
    <n v="82.7"/>
    <n v="12"/>
    <m/>
    <x v="1"/>
    <n v="4.2534328548342408"/>
    <n v="4.5010705722875208"/>
    <n v="4.1022532745163209"/>
    <n v="4.5019980543753606"/>
    <n v="4.2645626398883216"/>
    <n v="5.5352131002291207"/>
    <n v="5.2013195486067216"/>
    <n v="5.2977776857420817"/>
    <n v="4.8646435507208015"/>
    <n v="4.5122003573416016"/>
    <n v="4.3990475426251212"/>
    <n v="4.3934826500980808"/>
    <n v="12.856756701638083"/>
    <n v="14.301773794492803"/>
    <n v="15.363740785069604"/>
    <n v="13.304730550064804"/>
    <x v="254"/>
    <n v="4.6522501526054407"/>
    <n v="0.46229546005517574"/>
  </r>
  <r>
    <x v="5"/>
    <x v="64"/>
    <s v="PALM BREWERIES - STEENHUFFEL"/>
    <s v="NETHERLANDS    "/>
    <s v="BM"/>
    <s v=" 1x2"/>
    <n v="250"/>
    <s v="A-6706A/R"/>
    <s v="01A Carrier Kote PEFC"/>
    <s v="01A"/>
    <s v="MCB"/>
    <x v="0"/>
    <s v="PEFC"/>
    <m/>
    <x v="86"/>
    <x v="0"/>
    <x v="132"/>
    <x v="1"/>
    <n v="350"/>
    <x v="3"/>
    <n v="1281"/>
    <x v="102"/>
    <n v="128.1"/>
    <n v="50.433070866141726"/>
    <n v="125.8"/>
    <n v="49.527559055118111"/>
    <s v="N"/>
    <n v="97.3"/>
    <n v="10"/>
    <m/>
    <x v="1"/>
    <n v="0.45475876870199999"/>
    <n v="0.48150928450800001"/>
    <n v="0.43870845921839996"/>
    <n v="0.48150928450800001"/>
    <n v="0.45565045256219999"/>
    <n v="0.59207808317279997"/>
    <n v="0.55641072876480002"/>
    <n v="0.56621925122700001"/>
    <n v="0.51985169049659996"/>
    <n v="0.48240096836820001"/>
    <n v="0.46991739432539997"/>
    <n v="0.46991739432539997"/>
    <n v="1.3749765124283999"/>
    <n v="1.5292378202429999"/>
    <n v="1.6424816704884"/>
    <n v="1.4222357570190001"/>
    <x v="255"/>
    <n v="0.49741098001489997"/>
    <n v="4.9481820330672825E-2"/>
  </r>
  <r>
    <x v="5"/>
    <x v="29"/>
    <s v="AB INBEV BELGIUM SA/NV               INV"/>
    <s v="Belgium"/>
    <s v="BW"/>
    <s v=" 2x3"/>
    <n v="330"/>
    <s v="4774C/R"/>
    <s v="01A Carrier Kote PEFC"/>
    <s v="01A"/>
    <s v="MCB"/>
    <x v="0"/>
    <s v="PEFC"/>
    <m/>
    <x v="45"/>
    <x v="0"/>
    <x v="88"/>
    <x v="1"/>
    <n v="350"/>
    <x v="3"/>
    <n v="1512"/>
    <x v="67"/>
    <n v="151.19999999999999"/>
    <n v="59.527559055118104"/>
    <n v="147.30000000000001"/>
    <n v="57.99212598425197"/>
    <s v="N"/>
    <n v="99.8"/>
    <n v="5"/>
    <m/>
    <x v="1"/>
    <n v="15.841976991119996"/>
    <n v="16.762808771251194"/>
    <n v="15.277387283020797"/>
    <n v="16.767126856972798"/>
    <n v="15.884078326905597"/>
    <n v="20.615620756348793"/>
    <n v="19.372012068527994"/>
    <n v="19.729333661990395"/>
    <n v="18.116528644972796"/>
    <n v="16.805989628467199"/>
    <n v="16.384976270611194"/>
    <n v="16.362306320572795"/>
    <n v="47.882173045391994"/>
    <n v="53.266825940227193"/>
    <n v="57.217874375491185"/>
    <n v="49.553272219651191"/>
    <x v="256"/>
    <n v="17.326678798396795"/>
    <n v="1.7215520158330495"/>
  </r>
  <r>
    <x v="5"/>
    <x v="29"/>
    <s v="AB INBEV BELGIUM SA/NV               INV"/>
    <s v="Belgium"/>
    <s v="CO"/>
    <s v=" 3x4"/>
    <n v="250"/>
    <s v="A-6037A/R"/>
    <s v="010 Custom Kote SFI"/>
    <s v="010"/>
    <s v="MCB"/>
    <x v="1"/>
    <s v="SFI"/>
    <m/>
    <x v="10"/>
    <x v="3"/>
    <x v="120"/>
    <x v="0"/>
    <n v="290"/>
    <x v="4"/>
    <n v="910"/>
    <x v="44"/>
    <n v="90"/>
    <n v="35.433070866141733"/>
    <n v="81.099999999999994"/>
    <n v="31.929133858267715"/>
    <s v="N"/>
    <n v="56.9"/>
    <n v="9"/>
    <m/>
    <x v="1"/>
    <n v="0.56005417062000007"/>
    <n v="0.59253427699200012"/>
    <n v="0.54001971248400005"/>
    <n v="0.59253427699200012"/>
    <n v="0.56126838020400005"/>
    <n v="0.72852575040000001"/>
    <n v="0.68451065298000013"/>
    <n v="0.69725985361200005"/>
    <n v="0.64019200316400005"/>
    <n v="0.5940520389720001"/>
    <n v="0.57917797156800011"/>
    <n v="0.57826731438000012"/>
    <n v="1.6926081600960001"/>
    <n v="1.8823284075960001"/>
    <n v="2.0219625097560003"/>
    <n v="1.7514973249200003"/>
    <x v="257"/>
    <n v="0.61236636686400014"/>
    <n v="6.0787881711801002E-2"/>
  </r>
  <r>
    <x v="5"/>
    <x v="29"/>
    <s v="AB INBEV BELGIUM SA/NV               INV"/>
    <s v="Belgium"/>
    <s v="DD"/>
    <s v=" 3x4"/>
    <n v="250"/>
    <s v="A-6682/R"/>
    <s v="011 Carrier Kote SFI"/>
    <s v="011"/>
    <s v="MCB"/>
    <x v="0"/>
    <s v="SFI"/>
    <m/>
    <x v="87"/>
    <x v="3"/>
    <x v="133"/>
    <x v="1"/>
    <n v="380"/>
    <x v="1"/>
    <n v="872"/>
    <x v="103"/>
    <n v="87.2"/>
    <n v="34.330708661417326"/>
    <n v="87.2"/>
    <n v="34.330708661417326"/>
    <s v="Y"/>
    <n v="159.9"/>
    <n v="4"/>
    <m/>
    <x v="1"/>
    <n v="125.26547770376641"/>
    <n v="132.54542013340995"/>
    <n v="120.79917562405058"/>
    <n v="132.57791020673474"/>
    <n v="125.59362744434691"/>
    <n v="163.00811288274244"/>
    <n v="153.18094870443457"/>
    <n v="156.0021700714714"/>
    <n v="143.24656728415491"/>
    <n v="132.88439989843201"/>
    <n v="129.55633338752833"/>
    <n v="129.37547197935362"/>
    <n v="378.61007346122693"/>
    <n v="421.17965053382409"/>
    <n v="452.42968606006093"/>
    <n v="391.81620526531395"/>
    <x v="258"/>
    <n v="137.00296794336884"/>
    <n v="13.613148671953089"/>
  </r>
  <r>
    <x v="5"/>
    <x v="29"/>
    <s v="AB INBEV BELGIUM SA/NV               INV"/>
    <s v="Belgium"/>
    <s v="CP"/>
    <s v=" 2x6"/>
    <n v="330"/>
    <s v="C-8977/R"/>
    <s v="01A Carrier Kote PEFC"/>
    <s v="01A"/>
    <s v="MCB"/>
    <x v="0"/>
    <s v="PEFC"/>
    <m/>
    <x v="67"/>
    <x v="0"/>
    <x v="134"/>
    <x v="0"/>
    <n v="400"/>
    <x v="0"/>
    <n v="1310"/>
    <x v="104"/>
    <n v="130.30000000000001"/>
    <n v="51.2992125984252"/>
    <n v="130.30000000000001"/>
    <n v="51.2992125984252"/>
    <s v="Y"/>
    <n v="77"/>
    <n v="3"/>
    <m/>
    <x v="1"/>
    <n v="0.74811930547200012"/>
    <n v="0.79159553704000007"/>
    <n v="0.721049199024"/>
    <n v="0.79159553704000007"/>
    <n v="0.7497599179840001"/>
    <n v="0.97288321961600011"/>
    <n v="0.91464147544000018"/>
    <n v="0.93104760056000013"/>
    <n v="0.85475911875200006"/>
    <n v="0.79323614955200006"/>
    <n v="0.77354879940800014"/>
    <n v="0.7727284931520001"/>
    <n v="2.2607640415360004"/>
    <n v="2.5142386746400001"/>
    <n v="2.700448194752"/>
    <n v="2.3395134421120001"/>
    <x v="259"/>
    <n v="0.81791369608666686"/>
    <n v="8.1146235095651068E-2"/>
  </r>
  <r>
    <x v="5"/>
    <x v="29"/>
    <s v="AB INBEV BELGIUM SA/NV               INV"/>
    <s v="Belgium"/>
    <s v="CD"/>
    <s v=" 2x3"/>
    <n v="300"/>
    <s v="A-6726F-1/R"/>
    <s v="01A Carrier Kote PEFC"/>
    <s v="01A"/>
    <s v="MCB"/>
    <x v="0"/>
    <s v="PEFC"/>
    <m/>
    <x v="87"/>
    <x v="3"/>
    <x v="135"/>
    <x v="0"/>
    <n v="380"/>
    <x v="1"/>
    <n v="872"/>
    <x v="105"/>
    <n v="86.5"/>
    <n v="34.055118110236222"/>
    <n v="78.900000000000006"/>
    <n v="31.062992125984255"/>
    <s v="N"/>
    <n v="125.2"/>
    <n v="4"/>
    <m/>
    <x v="1"/>
    <n v="1.2861523329424001"/>
    <n v="1.3610166610208001"/>
    <n v="1.2407290327600002"/>
    <n v="1.3610166610208001"/>
    <n v="1.2895170218448"/>
    <n v="1.673932728944"/>
    <n v="1.5729920618720001"/>
    <n v="1.6015919175424"/>
    <n v="1.4712102225744002"/>
    <n v="1.3643813499232"/>
    <n v="1.3298932886735999"/>
    <n v="1.3282109442224002"/>
    <n v="3.8878980267232004"/>
    <n v="4.3244664118095999"/>
    <n v="4.6457942019888003"/>
    <n v="4.0224855828192005"/>
    <x v="260"/>
    <n v="1.4067203519450668"/>
    <n v="0.13981980703927455"/>
  </r>
  <r>
    <x v="5"/>
    <x v="29"/>
    <s v="AB INBEV BELGIUM SA/NV               INV"/>
    <s v="Belgium"/>
    <s v="ZZ"/>
    <s v=" 2x3"/>
    <n v="330"/>
    <s v="C-9086/R"/>
    <s v="01A Carrier Kote PEFC"/>
    <s v="01A"/>
    <s v="MCB"/>
    <x v="0"/>
    <s v="PEFC"/>
    <m/>
    <x v="38"/>
    <x v="3"/>
    <x v="136"/>
    <x v="0"/>
    <n v="380"/>
    <x v="1"/>
    <n v="1015"/>
    <x v="106"/>
    <n v="101.3"/>
    <n v="39.881889763779526"/>
    <n v="101.3"/>
    <n v="39.881889763779526"/>
    <s v="Y"/>
    <n v="77.599999999999994"/>
    <n v="4"/>
    <m/>
    <x v="1"/>
    <n v="2.98080406477952"/>
    <n v="3.1535954515744002"/>
    <n v="2.8745648375628803"/>
    <n v="3.1548165921171205"/>
    <n v="2.9881309080358402"/>
    <n v="3.87834236367872"/>
    <n v="3.6451045200192005"/>
    <n v="3.7116566795974406"/>
    <n v="3.4082032547315202"/>
    <n v="3.1621434353734399"/>
    <n v="3.0827693000966403"/>
    <n v="3.0784953081971205"/>
    <n v="9.0089643539168005"/>
    <n v="10.021289863831679"/>
    <n v="10.764964454348162"/>
    <n v="9.3234080436672002"/>
    <x v="261"/>
    <n v="3.2598855596469871"/>
    <n v="0.32380550704011629"/>
  </r>
  <r>
    <x v="5"/>
    <x v="29"/>
    <s v="AB INBEV BELGIUM SA/NV               INV"/>
    <s v="Belgium"/>
    <s v="BW"/>
    <s v=" 2x3"/>
    <n v="330"/>
    <s v="D-1920J/R"/>
    <s v="01A Carrier Kote PEFC"/>
    <s v="01A"/>
    <s v="MCB"/>
    <x v="0"/>
    <s v="PEFC"/>
    <m/>
    <x v="88"/>
    <x v="3"/>
    <x v="137"/>
    <x v="1"/>
    <n v="350"/>
    <x v="3"/>
    <n v="1106"/>
    <x v="82"/>
    <n v="110.6"/>
    <n v="43.54330708661417"/>
    <n v="107.9"/>
    <n v="42.480314960629926"/>
    <s v="N"/>
    <n v="63.7"/>
    <n v="3"/>
    <m/>
    <x v="1"/>
    <n v="0.85632155092119999"/>
    <n v="0.90621903976239992"/>
    <n v="0.82557663355439992"/>
    <n v="0.90621903976239992"/>
    <n v="0.85833761107639994"/>
    <n v="1.1143772507868002"/>
    <n v="1.0468392355875999"/>
    <n v="1.0664958221007999"/>
    <n v="0.97930122038839995"/>
    <n v="0.90823509991759988"/>
    <n v="0.88555442317159994"/>
    <n v="0.88454639309399996"/>
    <n v="2.5881172242379997"/>
    <n v="2.8789339016255999"/>
    <n v="3.0926362780768"/>
    <n v="2.6783359161831997"/>
    <x v="262"/>
    <n v="0.93650194334363324"/>
    <n v="9.3086110748239637E-2"/>
  </r>
  <r>
    <x v="5"/>
    <x v="29"/>
    <s v="AB INBEV BELGIUM SA/NV               INV"/>
    <s v="Belgium"/>
    <s v="BW"/>
    <s v=" 2x2"/>
    <n v="330"/>
    <s v="D-1921J/R"/>
    <s v="011 Carrier Kote SFI"/>
    <s v="011"/>
    <s v="MCB"/>
    <x v="0"/>
    <s v="SFI"/>
    <m/>
    <x v="88"/>
    <x v="3"/>
    <x v="137"/>
    <x v="1"/>
    <n v="350"/>
    <x v="3"/>
    <n v="1106"/>
    <x v="82"/>
    <n v="110.6"/>
    <n v="43.54330708661417"/>
    <n v="108.4"/>
    <n v="42.677165354330711"/>
    <s v="N"/>
    <n v="97.9"/>
    <n v="9"/>
    <m/>
    <x v="1"/>
    <n v="1.7545064168939999"/>
    <n v="1.8567557974812001"/>
    <n v="1.6917624788064001"/>
    <n v="1.8567557974812001"/>
    <n v="1.7591541160116"/>
    <n v="2.2827948832612002"/>
    <n v="2.1456877592920001"/>
    <n v="2.1851932017916003"/>
    <n v="2.0062567857640001"/>
    <n v="1.8614034965988"/>
    <n v="1.8149265054227999"/>
    <n v="1.8118280393444"/>
    <n v="5.3030246931815999"/>
    <n v="5.8987047967540001"/>
    <n v="6.3371377468476009"/>
    <n v="5.4881580413659998"/>
    <x v="263"/>
    <n v="1.9189187731791002"/>
    <n v="0.19065328887329566"/>
  </r>
  <r>
    <x v="5"/>
    <x v="29"/>
    <s v="AB INBEV BELGIUM SA/NV               INV"/>
    <s v="Belgium"/>
    <s v="BM"/>
    <s v=" 2x2"/>
    <n v="330"/>
    <s v="D-2370/R"/>
    <s v="011 Carrier Kote SFI"/>
    <s v="011"/>
    <s v="MCB"/>
    <x v="0"/>
    <s v="SFI"/>
    <m/>
    <x v="6"/>
    <x v="0"/>
    <x v="83"/>
    <x v="0"/>
    <n v="320"/>
    <x v="2"/>
    <n v="1010"/>
    <x v="22"/>
    <n v="100"/>
    <n v="39.370078740157481"/>
    <n v="93.2"/>
    <n v="36.69291338582677"/>
    <s v="N"/>
    <n v="120.8"/>
    <n v="6"/>
    <m/>
    <x v="1"/>
    <n v="0.53728747519999998"/>
    <n v="0.56810249216000008"/>
    <n v="0.51832438784000012"/>
    <n v="0.56889262080000014"/>
    <n v="0.53886773248000008"/>
    <n v="0.69926384640000006"/>
    <n v="0.65659689984000003"/>
    <n v="0.66923895808000011"/>
    <n v="0.61392995328000011"/>
    <n v="0.56968274944000008"/>
    <n v="0.55546043392000011"/>
    <n v="0.55467030528000005"/>
    <n v="1.6237143552000002"/>
    <n v="1.8070241996800003"/>
    <n v="1.9397658112"/>
    <n v="1.6798134886400002"/>
    <x v="264"/>
    <n v="0.5875264878933335"/>
    <n v="5.8357258297460225E-2"/>
  </r>
  <r>
    <x v="2"/>
    <x v="7"/>
    <s v="SOCIEDAD ANONIMA DAMM"/>
    <s v="SPAIN                "/>
    <s v="BM"/>
    <s v=" 2x3"/>
    <n v="250"/>
    <s v="Y069BA/R"/>
    <s v="011 Carrier Kote SFI"/>
    <s v="011"/>
    <s v="MCB"/>
    <x v="0"/>
    <s v="SFI"/>
    <m/>
    <x v="47"/>
    <x v="3"/>
    <x v="59"/>
    <x v="0"/>
    <n v="350"/>
    <x v="3"/>
    <n v="1020"/>
    <x v="22"/>
    <n v="100"/>
    <n v="39.370078740157481"/>
    <n v="100"/>
    <n v="39.370078740157481"/>
    <s v="Y"/>
    <n v="100"/>
    <n v="4"/>
    <m/>
    <x v="2"/>
    <n v="2.1147223999999998"/>
    <n v="2.2377712000000001"/>
    <n v="2.0388899999999999"/>
    <n v="2.2377712000000001"/>
    <n v="2.1204456"/>
    <n v="2.7514284"/>
    <n v="2.5854556"/>
    <n v="2.6333873999999997"/>
    <n v="2.4180520000000003"/>
    <n v="2.2434943999999999"/>
    <n v="2.1869777999999997"/>
    <n v="2.1841161999999996"/>
    <n v="6.3913835999999993"/>
    <n v="7.1096452000000001"/>
    <n v="7.636895"/>
    <n v="6.6145883999999988"/>
    <x v="265"/>
    <n v="2.31270935"/>
    <n v="0.22968444926943699"/>
  </r>
  <r>
    <x v="2"/>
    <x v="7"/>
    <s v="SOCIEDAD ANONIMA DAMM"/>
    <s v="SPAIN                "/>
    <s v="BW"/>
    <s v=" 2x2"/>
    <n v="330"/>
    <s v="Y091DCA/R"/>
    <s v="011 Carrier Kote SFI"/>
    <s v="011"/>
    <s v="MCB"/>
    <x v="0"/>
    <s v="SFI"/>
    <m/>
    <x v="51"/>
    <x v="3"/>
    <x v="138"/>
    <x v="0"/>
    <n v="380"/>
    <x v="1"/>
    <n v="1143"/>
    <x v="107"/>
    <n v="73.7"/>
    <n v="29.015748031496063"/>
    <n v="113.8"/>
    <n v="44.803149606299208"/>
    <s v="N"/>
    <n v="73.7"/>
    <n v="4"/>
    <m/>
    <x v="2"/>
    <n v="1.3416109176624"/>
    <n v="1.4196606094132003"/>
    <n v="1.2939373221605603"/>
    <n v="1.4200824996388803"/>
    <n v="1.3449860394678401"/>
    <n v="1.7457817538638403"/>
    <n v="1.6407310876695202"/>
    <n v="1.6706852936928003"/>
    <n v="1.5339928605724802"/>
    <n v="1.4230357312186404"/>
    <n v="1.3875969522615201"/>
    <n v="1.38548750113312"/>
    <n v="4.0552088492361609"/>
    <n v="4.5108502929705612"/>
    <n v="4.8454092419348012"/>
    <n v="4.1961201846132807"/>
    <x v="266"/>
    <n v="1.4672990473962335"/>
    <n v="0.14577729069935633"/>
  </r>
  <r>
    <x v="2"/>
    <x v="7"/>
    <s v="COMPANIA CERVECERA DAMM, S.L."/>
    <s v="SPAIN                "/>
    <s v="CP"/>
    <s v=" 2x2"/>
    <n v="330"/>
    <s v="Q115EDA/R"/>
    <s v="011 Carrier Kote SFI"/>
    <s v="011"/>
    <s v="MCB"/>
    <x v="0"/>
    <s v="SFI"/>
    <m/>
    <x v="58"/>
    <x v="0"/>
    <x v="139"/>
    <x v="0"/>
    <n v="430"/>
    <x v="7"/>
    <n v="1079"/>
    <x v="108"/>
    <n v="107.5"/>
    <n v="42.322834645669289"/>
    <n v="107.5"/>
    <n v="42.322834645669289"/>
    <s v="Y"/>
    <n v="72.599999999999994"/>
    <n v="11"/>
    <m/>
    <x v="2"/>
    <n v="1.4164931804099998"/>
    <n v="1.4988075540899997"/>
    <n v="1.3657326499739999"/>
    <n v="1.4988075540899997"/>
    <n v="1.4199229459799996"/>
    <n v="1.8431560173179995"/>
    <n v="1.7320316128499997"/>
    <n v="1.7635854560939996"/>
    <n v="1.6195353021539995"/>
    <n v="1.5022373196599998"/>
    <n v="1.4645098983899998"/>
    <n v="1.4624520390479996"/>
    <n v="4.2810333844740001"/>
    <n v="4.7618865173879987"/>
    <n v="5.1151523710979987"/>
    <n v="4.4291992570979994"/>
    <x v="267"/>
    <n v="1.5489392941714997"/>
    <n v="0.15395121407294174"/>
  </r>
  <r>
    <x v="2"/>
    <x v="7"/>
    <s v="COMPANIA CERVECERA DAMM, S.L."/>
    <s v="SPAIN                "/>
    <s v="BW"/>
    <s v=" 2x2"/>
    <n v="330"/>
    <s v="Y002HMA/R"/>
    <s v="011 Carrier Kote SFI"/>
    <s v="011"/>
    <s v="MCB"/>
    <x v="0"/>
    <s v="SFI"/>
    <m/>
    <x v="35"/>
    <x v="0"/>
    <x v="40"/>
    <x v="1"/>
    <n v="415"/>
    <x v="5"/>
    <n v="1200"/>
    <x v="33"/>
    <n v="120"/>
    <n v="47.244094488188978"/>
    <n v="119.7"/>
    <n v="47.125984251968504"/>
    <s v="N"/>
    <n v="72.7"/>
    <n v="4"/>
    <m/>
    <x v="2"/>
    <n v="27.026344338504"/>
    <n v="28.596671073431999"/>
    <n v="26.062835663255999"/>
    <n v="28.604071293672"/>
    <n v="27.097386452807999"/>
    <n v="35.169546690600001"/>
    <n v="33.049383591839998"/>
    <n v="33.657681695568002"/>
    <n v="30.905539788311998"/>
    <n v="28.669933253807997"/>
    <n v="27.952111890527998"/>
    <n v="27.912890723255998"/>
    <n v="81.685851075191991"/>
    <n v="90.871004437080003"/>
    <n v="97.612605075719998"/>
    <n v="84.534935867591997"/>
    <x v="268"/>
    <n v="29.558699704631994"/>
    <n v="2.9370763662822039"/>
  </r>
  <r>
    <x v="2"/>
    <x v="7"/>
    <s v="COMPANIA CERVECERA DAMM, S.L."/>
    <s v="SPAIN                "/>
    <s v="BW"/>
    <s v=" 2x3"/>
    <n v="330"/>
    <s v="Y003EBA/R"/>
    <s v="011 Carrier Kote SFI"/>
    <s v="011"/>
    <s v="MCB"/>
    <x v="0"/>
    <s v="SFI"/>
    <m/>
    <x v="79"/>
    <x v="0"/>
    <x v="140"/>
    <x v="0"/>
    <n v="350"/>
    <x v="3"/>
    <n v="1132"/>
    <x v="109"/>
    <n v="111"/>
    <n v="43.7007874015748"/>
    <n v="111"/>
    <n v="43.7007874015748"/>
    <s v="Y"/>
    <n v="99.4"/>
    <n v="6"/>
    <m/>
    <x v="2"/>
    <n v="3.325444913868"/>
    <n v="3.518041296252"/>
    <n v="3.2062561690320002"/>
    <n v="3.5196199551239999"/>
    <n v="3.3341275376640001"/>
    <n v="4.3271039681520005"/>
    <n v="4.0658359248360005"/>
    <n v="4.1408222212560002"/>
    <n v="3.8021998932120002"/>
    <n v="3.527513249484"/>
    <n v="3.4391083526520001"/>
    <n v="3.4343723760359999"/>
    <n v="10.049742379152001"/>
    <n v="11.180851460940001"/>
    <n v="12.008858039304"/>
    <n v="10.400993978172"/>
    <x v="269"/>
    <n v="3.6367038214640002"/>
    <n v="0.36127862865920063"/>
  </r>
  <r>
    <x v="2"/>
    <x v="7"/>
    <s v="COMPANIA CERVECERA DAMM, S.L."/>
    <s v="SPAIN                "/>
    <s v="CP"/>
    <s v=" 2x3"/>
    <n v="250"/>
    <s v="Y041BA/R"/>
    <s v="011 Carrier Kote SFI"/>
    <s v="011"/>
    <s v="MCB"/>
    <x v="0"/>
    <s v="SFI"/>
    <m/>
    <x v="12"/>
    <x v="3"/>
    <x v="13"/>
    <x v="1"/>
    <n v="350"/>
    <x v="3"/>
    <n v="1786"/>
    <x v="13"/>
    <n v="89.2"/>
    <n v="35.118110236220474"/>
    <n v="89.3"/>
    <n v="35.15748031496063"/>
    <s v="N"/>
    <n v="123"/>
    <n v="6"/>
    <m/>
    <x v="2"/>
    <n v="30.268417384632002"/>
    <n v="32.027396804256"/>
    <n v="29.189168521631998"/>
    <n v="32.035245886896"/>
    <n v="30.347693119296"/>
    <n v="39.388266504047998"/>
    <n v="37.013919005448003"/>
    <n v="37.695219378600001"/>
    <n v="34.613669534136001"/>
    <n v="32.109812171976003"/>
    <n v="31.305281201376001"/>
    <n v="31.261326338592003"/>
    <n v="91.484982710520001"/>
    <n v="101.77120551024001"/>
    <n v="109.322807918184"/>
    <n v="94.676419711944007"/>
    <x v="270"/>
    <n v="33.104617987574002"/>
    <n v="3.2894056065693493"/>
  </r>
  <r>
    <x v="2"/>
    <x v="7"/>
    <s v="COMPANIA CERVECERA DAMM, S.L."/>
    <s v="SPAIN                "/>
    <s v="CP"/>
    <s v=" 2x3"/>
    <n v="250"/>
    <s v="Y041BA-E/R"/>
    <s v="011 Carrier Kote SFI"/>
    <s v="011"/>
    <s v="MCB"/>
    <x v="0"/>
    <s v="SFI"/>
    <m/>
    <x v="12"/>
    <x v="3"/>
    <x v="13"/>
    <x v="1"/>
    <n v="350"/>
    <x v="3"/>
    <n v="1786"/>
    <x v="13"/>
    <n v="89.2"/>
    <n v="35.118110236220474"/>
    <n v="89.3"/>
    <n v="35.15748031496063"/>
    <s v="N"/>
    <n v="123"/>
    <n v="6"/>
    <m/>
    <x v="2"/>
    <n v="9.940078255296001"/>
    <n v="10.517770737599999"/>
    <n v="9.5852997199680008"/>
    <n v="10.520125462392"/>
    <n v="9.9659802280080001"/>
    <n v="12.934503282456001"/>
    <n v="12.155089376304"/>
    <n v="12.378788231544"/>
    <n v="11.367041479248002"/>
    <n v="10.544457618575999"/>
    <n v="10.280728441872"/>
    <n v="10.265815184855999"/>
    <n v="30.043148712864003"/>
    <n v="33.420608972856002"/>
    <n v="35.900919087096"/>
    <n v="31.091001245303996"/>
    <x v="271"/>
    <n v="10.87130650151"/>
    <n v="1.0801640002255182"/>
  </r>
  <r>
    <x v="2"/>
    <x v="7"/>
    <s v="COMPANIA CERVECERA DAMM, S.L."/>
    <s v="SPAIN                "/>
    <s v="CP"/>
    <s v=" 2x3"/>
    <n v="250"/>
    <s v="Y063BA/R"/>
    <s v="011 Carrier Kote SFI"/>
    <s v="011"/>
    <s v="MCB"/>
    <x v="0"/>
    <s v="SFI"/>
    <m/>
    <x v="12"/>
    <x v="3"/>
    <x v="13"/>
    <x v="1"/>
    <n v="350"/>
    <x v="3"/>
    <n v="1786"/>
    <x v="13"/>
    <n v="178.6"/>
    <n v="70.314960629921259"/>
    <n v="89.3"/>
    <n v="35.15748031496063"/>
    <s v="N"/>
    <n v="123"/>
    <n v="6"/>
    <m/>
    <x v="2"/>
    <n v="10.949172862404"/>
    <n v="11.585661309264001"/>
    <n v="10.559421912228"/>
    <n v="11.588804462088"/>
    <n v="10.97746123782"/>
    <n v="14.247911751191999"/>
    <n v="13.388259453827999"/>
    <n v="13.634996950511999"/>
    <n v="12.520749274404"/>
    <n v="11.615521261092001"/>
    <n v="11.324779624871999"/>
    <n v="11.309063860752"/>
    <n v="33.094256083895999"/>
    <n v="36.814177451100001"/>
    <n v="39.544005678744"/>
    <n v="34.249364746715997"/>
    <x v="272"/>
    <n v="11.975150330037998"/>
    <n v="1.1895125915324041"/>
  </r>
  <r>
    <x v="2"/>
    <x v="7"/>
    <s v="ESTRELLA LEVANTE, S.A."/>
    <s v="SPAIN                "/>
    <s v="CP"/>
    <s v=" 2x3"/>
    <n v="250"/>
    <s v="Y063BA/R"/>
    <s v="011 Carrier Kote SFI"/>
    <s v="011"/>
    <s v="MCB"/>
    <x v="0"/>
    <s v="SFI"/>
    <m/>
    <x v="12"/>
    <x v="3"/>
    <x v="13"/>
    <x v="1"/>
    <n v="350"/>
    <x v="3"/>
    <n v="1786"/>
    <x v="13"/>
    <n v="178.6"/>
    <n v="70.314960629921259"/>
    <n v="89.3"/>
    <n v="35.15748031496063"/>
    <s v="N"/>
    <n v="123"/>
    <n v="6"/>
    <m/>
    <x v="2"/>
    <n v="72.554968212804013"/>
    <n v="76.771507726199999"/>
    <n v="69.968153438651996"/>
    <n v="76.791938219556002"/>
    <n v="72.745128958655997"/>
    <n v="94.417167680136004"/>
    <n v="88.724917915871998"/>
    <n v="90.359357384351995"/>
    <n v="82.97137667154"/>
    <n v="76.969526354112006"/>
    <n v="75.041202096587995"/>
    <n v="74.935906476984002"/>
    <n v="219.29462937765601"/>
    <n v="243.954234858348"/>
    <n v="262.05565197176401"/>
    <n v="226.94663492768402"/>
    <x v="273"/>
    <n v="79.354262594620991"/>
    <n v="7.8852766737065387"/>
  </r>
  <r>
    <x v="2"/>
    <x v="65"/>
    <s v="COMPANIA DE BEBIDAS PEPSICO, S.L."/>
    <s v="SPAIN                "/>
    <s v="CP"/>
    <s v=" 2x3"/>
    <n v="200"/>
    <s v="Q083BUA/R"/>
    <s v="011 Carrier Kote SFI"/>
    <s v="011"/>
    <s v="MCB"/>
    <x v="0"/>
    <s v="SFI"/>
    <m/>
    <x v="89"/>
    <x v="0"/>
    <x v="141"/>
    <x v="1"/>
    <n v="320"/>
    <x v="2"/>
    <n v="992"/>
    <x v="110"/>
    <n v="99.2"/>
    <n v="39.055118110236222"/>
    <n v="99.2"/>
    <n v="39.055118110236222"/>
    <s v="Y"/>
    <n v="111"/>
    <n v="12"/>
    <m/>
    <x v="2"/>
    <n v="0.58625954365440003"/>
    <n v="0.62010991042560015"/>
    <n v="0.56537314713600006"/>
    <n v="0.62083013099520001"/>
    <n v="0.58769998479360008"/>
    <n v="0.76271358320640004"/>
    <n v="0.71661946675200006"/>
    <n v="0.73030365757439997"/>
    <n v="0.67052535029759996"/>
    <n v="0.62227057213440007"/>
    <n v="0.60642571960320002"/>
    <n v="0.60570549903360005"/>
    <n v="1.7717426012160002"/>
    <n v="1.9712436989952"/>
    <n v="2.1174484746240001"/>
    <n v="1.8344017907712002"/>
    <x v="274"/>
    <n v="0.64123638046720011"/>
    <n v="6.365435269855349E-2"/>
  </r>
  <r>
    <x v="2"/>
    <x v="65"/>
    <s v="COMPANIA DE BEBIDAS PEPSICO, S.L."/>
    <s v="SPAIN                "/>
    <s v="CP"/>
    <s v=" 2x3"/>
    <n v="200"/>
    <s v="Q213BUA/R"/>
    <s v="011 Carrier Kote SFI"/>
    <s v="011"/>
    <s v="MCB"/>
    <x v="0"/>
    <s v="SFI"/>
    <m/>
    <x v="89"/>
    <x v="0"/>
    <x v="141"/>
    <x v="1"/>
    <n v="320"/>
    <x v="2"/>
    <n v="992"/>
    <x v="110"/>
    <n v="99.2"/>
    <n v="39.055118110236222"/>
    <n v="99.2"/>
    <n v="39.055118110236222"/>
    <s v="Y"/>
    <n v="111.8"/>
    <n v="12"/>
    <m/>
    <x v="2"/>
    <n v="12.58080901668864"/>
    <n v="13.31202365595648"/>
    <n v="12.132504803328001"/>
    <n v="13.315650712698879"/>
    <n v="12.614177938718719"/>
    <n v="16.371808723845117"/>
    <n v="15.384523878563838"/>
    <n v="15.66815971581952"/>
    <n v="14.387083274403839"/>
    <n v="13.346117989335038"/>
    <n v="13.012428769034239"/>
    <n v="12.993568073973758"/>
    <n v="38.025337475973117"/>
    <n v="42.301637375262715"/>
    <n v="45.439766868787203"/>
    <n v="39.352114832343034"/>
    <x v="275"/>
    <n v="13.759904712697171"/>
    <n v="1.3672393455715042"/>
  </r>
  <r>
    <x v="2"/>
    <x v="65"/>
    <s v="COMPANIA DE BEBIDAS PEPSICO, S.L."/>
    <s v="SPAIN                "/>
    <s v="CP"/>
    <s v=" 2x3"/>
    <n v="200"/>
    <s v="Q214DBA/R"/>
    <s v="011 Carrier Kote SFI"/>
    <s v="011"/>
    <s v="MCB"/>
    <x v="0"/>
    <s v="SFI"/>
    <m/>
    <x v="12"/>
    <x v="3"/>
    <x v="13"/>
    <x v="1"/>
    <n v="350"/>
    <x v="3"/>
    <n v="1786"/>
    <x v="13"/>
    <n v="89.2"/>
    <n v="35.118110236220474"/>
    <n v="85.4"/>
    <n v="33.622047244094489"/>
    <s v="N"/>
    <n v="113.8"/>
    <n v="6"/>
    <m/>
    <x v="2"/>
    <n v="1.6542828673951997"/>
    <n v="1.7508674246223999"/>
    <n v="1.5954606934447999"/>
    <n v="1.7508674246223999"/>
    <n v="1.6586400654655997"/>
    <n v="2.1531820464560001"/>
    <n v="2.0231923040224"/>
    <n v="2.0602284876207997"/>
    <n v="1.8917501622319999"/>
    <n v="1.7552246226927999"/>
    <n v="1.7109264423103998"/>
    <n v="1.7087478432751997"/>
    <n v="5.0006109854623997"/>
    <n v="5.5626895365439992"/>
    <n v="5.9751709538751996"/>
    <n v="5.1748989082783989"/>
    <x v="276"/>
    <n v="1.8094475320133334"/>
    <n v="0.1798394741522833"/>
  </r>
  <r>
    <x v="2"/>
    <x v="55"/>
    <s v="COMPANIA CERVCERA DE CANARIAS, S.A."/>
    <s v="Spain"/>
    <s v="CP"/>
    <s v=" 2x3"/>
    <n v="250"/>
    <s v="M129BA/R"/>
    <s v="011 Carrier Kote SFI"/>
    <s v="011"/>
    <s v="MCB"/>
    <x v="0"/>
    <s v="SFI"/>
    <m/>
    <x v="12"/>
    <x v="3"/>
    <x v="13"/>
    <x v="1"/>
    <n v="350"/>
    <x v="3"/>
    <n v="1786"/>
    <x v="13"/>
    <n v="89.2"/>
    <n v="35.118110236220474"/>
    <n v="89"/>
    <n v="35.039370078740156"/>
    <s v="N"/>
    <n v="121.8"/>
    <n v="6"/>
    <m/>
    <x v="2"/>
    <n v="5.5192566696623997"/>
    <n v="5.8402611767136001"/>
    <n v="5.3226122621952001"/>
    <n v="5.8418156779584001"/>
    <n v="5.5340244314879996"/>
    <n v="7.1817957509759998"/>
    <n v="6.7488671542991998"/>
    <n v="6.8732272538831989"/>
    <n v="6.3112750538879991"/>
    <n v="5.8550289385391991"/>
    <n v="5.7081285709055996"/>
    <n v="5.7003560646815998"/>
    <n v="16.682130108571201"/>
    <n v="18.557635860422401"/>
    <n v="19.933369462070399"/>
    <n v="17.263513574126399"/>
    <x v="277"/>
    <n v="6.0363874170991991"/>
    <n v="0.59959114896096255"/>
  </r>
  <r>
    <x v="2"/>
    <x v="55"/>
    <s v="COMPANIA CERVCERA DE CANARIAS, S.A."/>
    <s v="Spain"/>
    <s v="CP"/>
    <s v=" 2x3"/>
    <n v="250"/>
    <s v="R147BA/R"/>
    <s v="011 Carrier Kote SFI"/>
    <s v="011"/>
    <s v="MCB"/>
    <x v="0"/>
    <s v="SFI"/>
    <m/>
    <x v="12"/>
    <x v="3"/>
    <x v="13"/>
    <x v="1"/>
    <n v="350"/>
    <x v="3"/>
    <n v="1786"/>
    <x v="13"/>
    <n v="89.2"/>
    <n v="35.118110236220474"/>
    <n v="87.2"/>
    <n v="34.330708661417326"/>
    <s v="N"/>
    <n v="123.4"/>
    <n v="6"/>
    <m/>
    <x v="2"/>
    <n v="1.7938357279136001"/>
    <n v="1.8985680158032003"/>
    <n v="1.7300514022064002"/>
    <n v="1.8985680158032003"/>
    <n v="1.7985604927808001"/>
    <n v="2.3348213052080005"/>
    <n v="2.1938658200032002"/>
    <n v="2.2340263213744"/>
    <n v="2.0513354131760004"/>
    <n v="1.9032927806704001"/>
    <n v="1.8552576711872002"/>
    <n v="1.8528952887536001"/>
    <n v="5.4224551459232009"/>
    <n v="6.0319498137920009"/>
    <n v="6.4792275545536011"/>
    <n v="5.6114457406112006"/>
    <x v="278"/>
    <n v="1.9620898545733338"/>
    <n v="0.19501046669940031"/>
  </r>
  <r>
    <x v="2"/>
    <x v="66"/>
    <s v="CORPORACION ALIMENTARIA - PRINCIPAL"/>
    <s v="SPAIN                "/>
    <s v="CP"/>
    <s v=" 1x3"/>
    <n v="200"/>
    <s v="Q109FGA/R"/>
    <s v="010 Custom Kote SFI"/>
    <s v="010"/>
    <s v="MCB"/>
    <x v="1"/>
    <s v="SFI"/>
    <m/>
    <x v="9"/>
    <x v="0"/>
    <x v="142"/>
    <x v="0"/>
    <n v="290"/>
    <x v="4"/>
    <n v="935"/>
    <x v="74"/>
    <n v="93.3"/>
    <n v="36.732283464566926"/>
    <n v="93.3"/>
    <n v="36.732283464566926"/>
    <s v="Y"/>
    <n v="113.1"/>
    <n v="15"/>
    <m/>
    <x v="2"/>
    <n v="1.8483347270933999"/>
    <n v="1.9559196925959601"/>
    <n v="1.782657858618"/>
    <n v="1.9565451865814398"/>
    <n v="1.8533386789772401"/>
    <n v="2.4056498681560803"/>
    <n v="2.2605352635247202"/>
    <n v="2.3018178665663998"/>
    <n v="2.1141696709224003"/>
    <n v="1.9609236444797999"/>
    <n v="1.9121351136123601"/>
    <n v="1.9090076436849601"/>
    <n v="5.5869122783073601"/>
    <n v="6.2155337337147607"/>
    <n v="6.6765228010135207"/>
    <n v="5.7820664017771204"/>
    <x v="279"/>
    <n v="2.0217529345677296"/>
    <n v="0.20090445558511119"/>
  </r>
  <r>
    <x v="2"/>
    <x v="66"/>
    <s v="CORPORACION ALIMENTARIA - PRINCIPAL"/>
    <s v="SPAIN                "/>
    <s v="CP"/>
    <s v=" 2x4"/>
    <n v="135"/>
    <s v="V059AGA/R"/>
    <s v="010 Custom Kote SFI"/>
    <s v="010"/>
    <s v="MCB"/>
    <x v="1"/>
    <s v="SFI"/>
    <m/>
    <x v="90"/>
    <x v="1"/>
    <x v="143"/>
    <x v="1"/>
    <n v="290"/>
    <x v="4"/>
    <n v="1768"/>
    <x v="111"/>
    <n v="88.4"/>
    <n v="34.803149606299215"/>
    <n v="84.9"/>
    <n v="33.425196850393704"/>
    <s v="N"/>
    <n v="128.80000000000001"/>
    <n v="9"/>
    <m/>
    <x v="2"/>
    <n v="5.6152661254144007"/>
    <n v="5.94192343367168"/>
    <n v="5.4154922344140806"/>
    <n v="5.9432732572595199"/>
    <n v="5.6301141848806404"/>
    <n v="7.3072699927718405"/>
    <n v="6.8665525913420806"/>
    <n v="6.9934360085990406"/>
    <n v="6.4211108073548804"/>
    <n v="5.9567714931379205"/>
    <n v="5.8076159866816006"/>
    <n v="5.7995170451545608"/>
    <n v="16.972681793500161"/>
    <n v="18.880657434911999"/>
    <n v="20.281099407296004"/>
    <n v="17.563904524974085"/>
    <x v="280"/>
    <n v="6.1415285967235205"/>
    <n v="0.61020883575049367"/>
  </r>
  <r>
    <x v="2"/>
    <x v="67"/>
    <s v="LACTEOS DE NAVARRA, S.L."/>
    <s v="SPAIN                "/>
    <s v="CP"/>
    <s v=" 2x3"/>
    <n v="65"/>
    <s v="K072AGA/R"/>
    <s v="010 Custom Kote SFI"/>
    <s v="010"/>
    <s v="MCB"/>
    <x v="1"/>
    <s v="SFI"/>
    <m/>
    <x v="10"/>
    <x v="3"/>
    <x v="11"/>
    <x v="0"/>
    <n v="290"/>
    <x v="4"/>
    <n v="910"/>
    <x v="11"/>
    <n v="90.8"/>
    <n v="35.748031496062993"/>
    <n v="90.8"/>
    <n v="35.748031496062993"/>
    <s v="Y"/>
    <n v="126"/>
    <n v="32"/>
    <m/>
    <x v="2"/>
    <n v="4.2453120286079997"/>
    <n v="4.4914858730783997"/>
    <n v="4.0934030997888007"/>
    <n v="4.4928422028000004"/>
    <n v="4.2561626663808001"/>
    <n v="5.5236527912160005"/>
    <n v="5.1906738445632001"/>
    <n v="5.2862950899360008"/>
    <n v="4.8543040736064"/>
    <n v="4.5030146757119995"/>
    <n v="4.3904393088192002"/>
    <n v="4.3843358250720001"/>
    <n v="12.830201001475199"/>
    <n v="14.272657660396803"/>
    <n v="15.331273008105601"/>
    <n v="13.277789809603199"/>
    <x v="281"/>
    <n v="4.6426601232984011"/>
    <n v="0.46118641651983527"/>
  </r>
  <r>
    <x v="2"/>
    <x v="67"/>
    <s v="LACTEOS DE NAVARRA, S.L."/>
    <s v="SPAIN                "/>
    <s v="CP"/>
    <s v=" 2x4"/>
    <n v="65"/>
    <s v="K073AGA/R"/>
    <s v="010 Custom Kote SFI"/>
    <s v="010"/>
    <s v="MCB"/>
    <x v="1"/>
    <s v="SFI"/>
    <m/>
    <x v="10"/>
    <x v="3"/>
    <x v="11"/>
    <x v="0"/>
    <n v="290"/>
    <x v="4"/>
    <n v="910"/>
    <x v="11"/>
    <n v="90.8"/>
    <n v="35.748031496062993"/>
    <n v="90.8"/>
    <n v="35.748031496062993"/>
    <s v="Y"/>
    <n v="126"/>
    <n v="24"/>
    <m/>
    <x v="2"/>
    <n v="1.2803752571904001"/>
    <n v="1.3549733918784002"/>
    <n v="1.2349382115167999"/>
    <n v="1.3549733918784002"/>
    <n v="1.2837660814944001"/>
    <n v="1.6662510629856"/>
    <n v="1.5658826635872001"/>
    <n v="1.5943655877408001"/>
    <n v="1.4641579344672002"/>
    <n v="1.3583642161824001"/>
    <n v="1.3244559731424002"/>
    <n v="1.3224214785600001"/>
    <n v="3.8702868605856002"/>
    <n v="4.3049905363584005"/>
    <n v="4.6244061857952001"/>
    <n v="4.0052416678848006"/>
    <x v="282"/>
    <n v="1.4004104375520001"/>
    <n v="0.13911353788125064"/>
  </r>
  <r>
    <x v="2"/>
    <x v="68"/>
    <s v="PULEVA"/>
    <s v="SPAIN                "/>
    <s v="CP"/>
    <s v=" 1x3"/>
    <n v="250"/>
    <s v="N226DUA/R"/>
    <s v="011 Carrier Kote SFI"/>
    <s v="011"/>
    <s v="MCB"/>
    <x v="0"/>
    <s v="SFI"/>
    <m/>
    <x v="91"/>
    <x v="0"/>
    <x v="144"/>
    <x v="1"/>
    <n v="320"/>
    <x v="2"/>
    <n v="1750"/>
    <x v="112"/>
    <n v="87.5"/>
    <n v="34.448818897637793"/>
    <n v="87.5"/>
    <n v="34.448818897637793"/>
    <s v="Y"/>
    <n v="129.6"/>
    <n v="15"/>
    <m/>
    <x v="2"/>
    <n v="3.5647386163200001"/>
    <n v="3.7724220979200003"/>
    <n v="3.4379033472000002"/>
    <n v="3.7731638246400001"/>
    <n v="3.5743810636800002"/>
    <n v="4.6395006336"/>
    <n v="4.3598696601600002"/>
    <n v="4.4399761459200002"/>
    <n v="4.0765300531199999"/>
    <n v="3.7820645452799999"/>
    <n v="3.6871235251200001"/>
    <n v="3.6819314380799999"/>
    <n v="10.77506406144"/>
    <n v="11.987045521919999"/>
    <n v="12.876375859199999"/>
    <n v="11.151119508479999"/>
    <x v="283"/>
    <n v="3.8991337459200004"/>
    <n v="0.38755330276381122"/>
  </r>
  <r>
    <x v="2"/>
    <x v="68"/>
    <s v="PULEVA"/>
    <s v="SPAIN                "/>
    <s v="CP"/>
    <s v=" 2x2"/>
    <n v="170"/>
    <s v="Y028BUA/R"/>
    <s v="011 Carrier Kote SFI"/>
    <s v="011"/>
    <s v="MCB"/>
    <x v="0"/>
    <s v="SFI"/>
    <m/>
    <x v="32"/>
    <x v="0"/>
    <x v="36"/>
    <x v="0"/>
    <n v="320"/>
    <x v="2"/>
    <n v="1305"/>
    <x v="31"/>
    <n v="130"/>
    <n v="51.181102362204726"/>
    <n v="130"/>
    <n v="51.181102362204726"/>
    <s v="Y"/>
    <n v="97.4"/>
    <n v="24"/>
    <m/>
    <x v="2"/>
    <n v="1.6597049763840002"/>
    <n v="1.7557757235200002"/>
    <n v="1.6000748574720003"/>
    <n v="1.7566039196160002"/>
    <n v="1.6638459568640003"/>
    <n v="2.159107222272"/>
    <n v="2.0290804352000005"/>
    <n v="2.0663492595200004"/>
    <n v="1.8973972559360004"/>
    <n v="1.7607449000960003"/>
    <n v="1.7160223109120001"/>
    <n v="1.7143659187200002"/>
    <n v="5.0155555573760005"/>
    <n v="5.5795570987519998"/>
    <n v="5.992826950656001"/>
    <n v="5.1911331297280006"/>
    <x v="284"/>
    <n v="1.814922728042667"/>
    <n v="0.18018874947331701"/>
  </r>
  <r>
    <x v="2"/>
    <x v="69"/>
    <s v="MANUEL BUSTO AMANDI, S.A. ~MAYADOR~"/>
    <s v="SPAIN                "/>
    <s v="CP"/>
    <s v=" 2x3"/>
    <n v="250"/>
    <s v="U145ACA/R"/>
    <s v="011 Carrier Kote SFI"/>
    <s v="011"/>
    <s v="MCB"/>
    <x v="0"/>
    <s v="SFI"/>
    <m/>
    <x v="22"/>
    <x v="0"/>
    <x v="25"/>
    <x v="1"/>
    <n v="380"/>
    <x v="1"/>
    <n v="965"/>
    <x v="24"/>
    <n v="96.5"/>
    <n v="37.99212598425197"/>
    <n v="90.5"/>
    <n v="35.629921259842519"/>
    <s v="N"/>
    <n v="111"/>
    <n v="10"/>
    <m/>
    <x v="2"/>
    <n v="2.6482038879239997"/>
    <n v="2.8021208591039999"/>
    <n v="2.5541897379599994"/>
    <n v="2.8029528427320001"/>
    <n v="2.6548597569479999"/>
    <n v="3.4460761871759997"/>
    <n v="3.2380802801759998"/>
    <n v="3.2979831013919996"/>
    <n v="3.0284204059199999"/>
    <n v="2.8096087117559998"/>
    <n v="2.7388901033759994"/>
    <n v="2.7347301852359998"/>
    <n v="8.0045144849879986"/>
    <n v="8.903888786856001"/>
    <n v="9.5644837874879993"/>
    <n v="8.2832290003679994"/>
    <x v="285"/>
    <n v="2.8963430049749994"/>
    <n v="0.28774020398851696"/>
  </r>
  <r>
    <x v="2"/>
    <x v="70"/>
    <s v="SCHWEPPES, S.A."/>
    <s v="SPAIN                "/>
    <s v="VE"/>
    <s v=" 2x2"/>
    <n v="250"/>
    <s v="X022JBA/R"/>
    <s v="011 Carrier Kote SFI"/>
    <s v="011"/>
    <s v="MCB"/>
    <x v="0"/>
    <s v="SFI"/>
    <m/>
    <x v="92"/>
    <x v="3"/>
    <x v="145"/>
    <x v="1"/>
    <n v="350"/>
    <x v="3"/>
    <n v="1044"/>
    <x v="113"/>
    <n v="104.4"/>
    <n v="41.102362204724415"/>
    <n v="104.4"/>
    <n v="41.102362204724415"/>
    <s v="Y"/>
    <n v="94.6"/>
    <n v="6"/>
    <m/>
    <x v="2"/>
    <n v="41.761120264617595"/>
    <n v="44.188106494593605"/>
    <n v="40.272427400990402"/>
    <n v="44.199411233947203"/>
    <n v="41.870634927105606"/>
    <n v="54.344001711384003"/>
    <n v="51.068453483678397"/>
    <n v="52.008866488656004"/>
    <n v="47.756164853073599"/>
    <n v="44.301860434339204"/>
    <n v="43.1918763390576"/>
    <n v="43.1318199112416"/>
    <n v="126.22165416020161"/>
    <n v="140.41404787243681"/>
    <n v="150.83348482540799"/>
    <n v="130.62555668463841"/>
    <x v="286"/>
    <n v="45.674561961890397"/>
    <n v="4.5384906824285611"/>
  </r>
  <r>
    <x v="2"/>
    <x v="70"/>
    <s v="SCHWEPPES, S.A."/>
    <s v="SPAIN                "/>
    <s v="BW"/>
    <s v=" 2x3"/>
    <n v="250"/>
    <s v="Y016JBA/R"/>
    <s v="011 Carrier Kote SFI"/>
    <s v="011"/>
    <s v="MCB"/>
    <x v="0"/>
    <s v="SFI"/>
    <m/>
    <x v="93"/>
    <x v="2"/>
    <x v="146"/>
    <x v="1"/>
    <n v="350"/>
    <x v="3"/>
    <n v="1230"/>
    <x v="9"/>
    <n v="123"/>
    <n v="48.425196850393704"/>
    <n v="119.2"/>
    <n v="46.929133858267718"/>
    <s v="N"/>
    <n v="96.1"/>
    <n v="5"/>
    <m/>
    <x v="2"/>
    <n v="38.331302172197994"/>
    <n v="40.558676478305998"/>
    <n v="36.964773364806"/>
    <n v="40.568823969450001"/>
    <n v="38.431085835113997"/>
    <n v="49.879992718331998"/>
    <n v="46.872952842659991"/>
    <n v="47.736335214161997"/>
    <n v="43.833779245031998"/>
    <n v="40.662688262531994"/>
    <n v="39.644556651083995"/>
    <n v="39.588745449792"/>
    <n v="115.85475201531"/>
    <n v="128.879902522896"/>
    <n v="138.44306730185397"/>
    <n v="119.89599036340799"/>
    <x v="287"/>
    <n v="41.922809350289"/>
    <n v="4.165475899026811"/>
  </r>
  <r>
    <x v="2"/>
    <x v="70"/>
    <s v="SCHWEPPES, S.A."/>
    <s v="SPAIN                "/>
    <s v="BW"/>
    <s v=" 2x2"/>
    <n v="200"/>
    <s v="Y107CBA/R"/>
    <s v="011 Carrier Kote SFI"/>
    <s v="011"/>
    <s v="MCB"/>
    <x v="0"/>
    <s v="SFI"/>
    <m/>
    <x v="94"/>
    <x v="2"/>
    <x v="147"/>
    <x v="1"/>
    <n v="350"/>
    <x v="3"/>
    <n v="1157"/>
    <x v="114"/>
    <n v="115.7"/>
    <n v="45.551181102362207"/>
    <n v="115.7"/>
    <n v="45.551181102362207"/>
    <s v="Y"/>
    <n v="74.099999999999994"/>
    <n v="5"/>
    <m/>
    <x v="2"/>
    <n v="18.751609877855405"/>
    <n v="19.840899746140206"/>
    <n v="18.083070487973405"/>
    <n v="19.845806457258604"/>
    <n v="18.800676989039403"/>
    <n v="24.401074391803206"/>
    <n v="22.930287734062805"/>
    <n v="23.352264890245205"/>
    <n v="21.442940926297805"/>
    <n v="19.891806873993602"/>
    <n v="19.393775695476005"/>
    <n v="19.3667887843248"/>
    <n v="56.675580111969012"/>
    <n v="63.047557838101213"/>
    <n v="67.725493550605819"/>
    <n v="58.652371353794408"/>
    <x v="288"/>
    <n v="20.508416904539203"/>
    <n v="2.0377054477707661"/>
  </r>
  <r>
    <x v="2"/>
    <x v="11"/>
    <s v="SCHREIBER FOODS ESPA#A, S.L."/>
    <s v="SPAIN                "/>
    <s v="CC"/>
    <s v=" 2x6"/>
    <n v="125"/>
    <s v="N049BCA/R"/>
    <s v="011 Carrier Kote SFI"/>
    <s v="011"/>
    <s v="MCB"/>
    <x v="0"/>
    <s v="SFI"/>
    <m/>
    <x v="95"/>
    <x v="3"/>
    <x v="148"/>
    <x v="1"/>
    <n v="380"/>
    <x v="1"/>
    <n v="1765"/>
    <x v="115"/>
    <n v="176.5"/>
    <n v="69.488188976377955"/>
    <n v="88.2"/>
    <n v="34.724409448818896"/>
    <s v="N"/>
    <n v="114"/>
    <n v="12"/>
    <m/>
    <x v="2"/>
    <n v="66.114311950848005"/>
    <n v="69.957331360056003"/>
    <n v="63.757551776352003"/>
    <n v="69.974522581488003"/>
    <n v="66.287787003480005"/>
    <n v="86.034249075600002"/>
    <n v="80.848751556384002"/>
    <n v="82.338136467720005"/>
    <n v="75.605429019623998"/>
    <n v="70.135494927623995"/>
    <n v="68.380427503248001"/>
    <n v="68.283531527904003"/>
    <n v="199.82919508725598"/>
    <n v="222.29655866056802"/>
    <n v="238.79231704372802"/>
    <n v="206.79945395877598"/>
    <x v="289"/>
    <n v="72.309793729193999"/>
    <n v="7.1849501758908785"/>
  </r>
  <r>
    <x v="2"/>
    <x v="11"/>
    <s v="SCHREIBER FOODS ESPA#A, S.L."/>
    <s v="SPAIN                "/>
    <s v="CC"/>
    <s v=" 2x4"/>
    <n v="160"/>
    <s v="W104CCA/R"/>
    <s v="011 Carrier Kote SFI"/>
    <s v="011"/>
    <s v="MCB"/>
    <x v="0"/>
    <s v="SFI"/>
    <m/>
    <x v="20"/>
    <x v="3"/>
    <x v="149"/>
    <x v="0"/>
    <n v="380"/>
    <x v="1"/>
    <n v="1000"/>
    <x v="116"/>
    <n v="99"/>
    <n v="38.976377952755904"/>
    <n v="98"/>
    <n v="38.582677165354333"/>
    <s v="N"/>
    <n v="125.8"/>
    <n v="20"/>
    <m/>
    <x v="2"/>
    <n v="0.71776822582080002"/>
    <n v="0.76033130120640002"/>
    <n v="0.69261731763840007"/>
    <n v="0.76033130120640002"/>
    <n v="0.71970291106560003"/>
    <n v="0.93445297323840004"/>
    <n v="0.8783471011392"/>
    <n v="0.89479192571999999"/>
    <n v="0.82127388641760002"/>
    <n v="0.76226598645120003"/>
    <n v="0.74291913400320009"/>
    <n v="0.74195179138080003"/>
    <n v="2.1707168446656002"/>
    <n v="2.4144871855104002"/>
    <n v="2.5944129132768001"/>
    <n v="2.2471369118352005"/>
    <x v="290"/>
    <n v="0.78556282127400001"/>
    <n v="7.8098065789253351E-2"/>
  </r>
  <r>
    <x v="2"/>
    <x v="11"/>
    <s v="SCHREIBER FOODS ESPA#A, S.L."/>
    <s v="SPAIN                "/>
    <s v="CC"/>
    <s v=" 2x3"/>
    <n v="100"/>
    <s v="W110CBA/R"/>
    <s v="011 Carrier Kote SFI"/>
    <s v="011"/>
    <s v="MCB"/>
    <x v="0"/>
    <s v="SFI"/>
    <m/>
    <x v="12"/>
    <x v="3"/>
    <x v="13"/>
    <x v="1"/>
    <n v="350"/>
    <x v="3"/>
    <n v="1786"/>
    <x v="13"/>
    <n v="178.6"/>
    <n v="70.314960629921259"/>
    <n v="88.7"/>
    <n v="34.921259842519689"/>
    <s v="N"/>
    <n v="125.8"/>
    <n v="24"/>
    <m/>
    <x v="2"/>
    <n v="11.068226802987198"/>
    <n v="11.711167657067199"/>
    <n v="10.674425529863198"/>
    <n v="11.714382361337599"/>
    <n v="11.0971591414208"/>
    <n v="14.403482483527199"/>
    <n v="13.535512330519198"/>
    <n v="13.7846519114752"/>
    <n v="12.657898064699999"/>
    <n v="11.741707347635998"/>
    <n v="11.4475619068944"/>
    <n v="11.4314883855424"/>
    <n v="33.453819989917598"/>
    <n v="37.215023986285601"/>
    <n v="39.978062306694397"/>
    <n v="34.620757640072796"/>
    <x v="291"/>
    <n v="12.10563866024753"/>
    <n v="1.2029888797589865"/>
  </r>
  <r>
    <x v="2"/>
    <x v="11"/>
    <s v="SCHREIBER FOODS ESPA#A, S.L."/>
    <s v="SPAIN                "/>
    <s v="CC"/>
    <s v=" 2x6"/>
    <n v="100"/>
    <s v="W111CCA/R"/>
    <s v="011 Carrier Kote SFI"/>
    <s v="011"/>
    <s v="MCB"/>
    <x v="0"/>
    <s v="SFI"/>
    <m/>
    <x v="95"/>
    <x v="3"/>
    <x v="148"/>
    <x v="1"/>
    <n v="380"/>
    <x v="1"/>
    <n v="1765"/>
    <x v="115"/>
    <n v="88.2"/>
    <n v="34.724409448818896"/>
    <n v="88.2"/>
    <n v="34.724409448818896"/>
    <s v="Y"/>
    <n v="125.8"/>
    <n v="12"/>
    <m/>
    <x v="2"/>
    <n v="24.127354159614722"/>
    <n v="25.529526084807362"/>
    <n v="23.267263451967363"/>
    <n v="25.535558785161601"/>
    <n v="24.190266606166084"/>
    <n v="31.39675808647392"/>
    <n v="29.504213803915199"/>
    <n v="30.047156835796802"/>
    <n v="27.590985977284802"/>
    <n v="25.595023974367685"/>
    <n v="24.9538341081456"/>
    <n v="24.918499720356483"/>
    <n v="72.92414369638945"/>
    <n v="81.122583477801612"/>
    <n v="87.142356616996807"/>
    <n v="75.46735780286977"/>
    <x v="292"/>
    <n v="26.3880367995048"/>
    <n v="2.6219927478110638"/>
  </r>
  <r>
    <x v="2"/>
    <x v="71"/>
    <s v="EL COTO DE RIOJA, S.A."/>
    <s v="SPAIN                "/>
    <s v="CP"/>
    <s v=" 1x3"/>
    <n v="187"/>
    <s v="N169BUA/R"/>
    <s v="011 Carrier Kote SFI"/>
    <s v="011"/>
    <s v="MCB"/>
    <x v="0"/>
    <s v="SFI"/>
    <m/>
    <x v="89"/>
    <x v="0"/>
    <x v="141"/>
    <x v="1"/>
    <n v="320"/>
    <x v="2"/>
    <n v="992"/>
    <x v="110"/>
    <n v="99.2"/>
    <n v="39.055118110236222"/>
    <n v="95.6"/>
    <n v="37.637795275590548"/>
    <s v="N"/>
    <n v="107.021"/>
    <n v="18"/>
    <m/>
    <x v="2"/>
    <n v="0.12915894556508159"/>
    <n v="0.13679737782968318"/>
    <n v="0.1242981250330624"/>
    <n v="0.13679737782968318"/>
    <n v="0.12915894556508159"/>
    <n v="0.16804550982123517"/>
    <n v="0.15762946582405118"/>
    <n v="0.16110148048977918"/>
    <n v="0.1479078247600128"/>
    <n v="0.13679737782968318"/>
    <n v="0.13332536316395519"/>
    <n v="0.13332536316395519"/>
    <n v="0.39025444842782719"/>
    <n v="0.43400183321599994"/>
    <n v="0.46663877107384316"/>
    <n v="0.40344810415759358"/>
    <x v="293"/>
    <n v="0.14119526307293864"/>
    <n v="1.4108310677786139E-2"/>
  </r>
  <r>
    <x v="2"/>
    <x v="72"/>
    <s v="J GARCIA CARRION, S.A."/>
    <s v="SPAIN                "/>
    <s v="CP"/>
    <s v=" 1x3"/>
    <n v="187"/>
    <s v="Z021AUA/R"/>
    <s v="011 Carrier Kote SFI"/>
    <s v="011"/>
    <s v="MCB"/>
    <x v="0"/>
    <s v="SFI"/>
    <m/>
    <x v="6"/>
    <x v="0"/>
    <x v="6"/>
    <x v="1"/>
    <n v="320"/>
    <x v="2"/>
    <n v="1010"/>
    <x v="6"/>
    <n v="101"/>
    <n v="39.763779527559052"/>
    <n v="101"/>
    <n v="39.763779527559052"/>
    <s v="Y"/>
    <n v="103"/>
    <n v="18"/>
    <m/>
    <x v="2"/>
    <n v="0.31232169561599998"/>
    <n v="0.33069356006400003"/>
    <n v="0.30143466483199999"/>
    <n v="0.33069356006400003"/>
    <n v="0.31368257446400005"/>
    <n v="0.40690277555200005"/>
    <n v="0.38240695628799998"/>
    <n v="0.38921135052800004"/>
    <n v="0.35723069759999998"/>
    <n v="0.331373999488"/>
    <n v="0.32320872640000003"/>
    <n v="0.322528286976"/>
    <n v="0.94444992051199994"/>
    <n v="1.0512789100800002"/>
    <n v="1.128849004416"/>
    <n v="0.97711101286400004"/>
    <x v="294"/>
    <n v="0.34180740398933329"/>
    <n v="3.4024857790251675E-2"/>
  </r>
  <r>
    <x v="2"/>
    <x v="73"/>
    <s v="GRUPO CACAOLAT SL"/>
    <s v="SPAIN                "/>
    <s v="CC"/>
    <s v=" 2x2"/>
    <n v="200"/>
    <s v="V001DBA/R"/>
    <s v="011 Carrier Kote SFI"/>
    <s v="011"/>
    <s v="MCB"/>
    <x v="0"/>
    <s v="SFI"/>
    <m/>
    <x v="72"/>
    <x v="0"/>
    <x v="150"/>
    <x v="1"/>
    <n v="350"/>
    <x v="3"/>
    <n v="905"/>
    <x v="117"/>
    <n v="90.5"/>
    <n v="35.629921259842519"/>
    <n v="90"/>
    <n v="35.433070866141733"/>
    <s v="N"/>
    <n v="111.6"/>
    <n v="24"/>
    <m/>
    <x v="2"/>
    <n v="0.96459048882000009"/>
    <n v="1.0202260451039999"/>
    <n v="0.92990858360400008"/>
    <n v="1.020948584796"/>
    <n v="0.96675810789600003"/>
    <n v="1.2550514450040002"/>
    <n v="1.1791847773440001"/>
    <n v="1.2008609681040001"/>
    <n v="1.1025955699920003"/>
    <n v="1.0231162038720001"/>
    <n v="0.99710477496000005"/>
    <n v="0.99565969557600009"/>
    <n v="2.914725117528"/>
    <n v="3.2427581376960002"/>
    <n v="3.4826413154400004"/>
    <n v="3.0158806744080002"/>
    <x v="295"/>
    <n v="1.0546671037560003"/>
    <n v="0.10481528159135045"/>
  </r>
  <r>
    <x v="2"/>
    <x v="73"/>
    <s v="GRUPO CACAOLAT SL"/>
    <s v="SPAIN                "/>
    <s v="CC"/>
    <s v=" 2x3"/>
    <n v="200"/>
    <s v="Y064BA/R"/>
    <s v="011 Carrier Kote SFI"/>
    <s v="011"/>
    <s v="MCB"/>
    <x v="0"/>
    <s v="SFI"/>
    <m/>
    <x v="12"/>
    <x v="3"/>
    <x v="13"/>
    <x v="1"/>
    <n v="350"/>
    <x v="3"/>
    <n v="1786"/>
    <x v="13"/>
    <n v="89.2"/>
    <n v="35.118110236220474"/>
    <n v="84.5"/>
    <n v="33.267716535433074"/>
    <s v="N"/>
    <n v="111.6"/>
    <n v="15"/>
    <m/>
    <x v="2"/>
    <n v="9.6419432948832"/>
    <n v="10.202413741228799"/>
    <n v="9.297969691852801"/>
    <n v="10.2045502232352"/>
    <n v="9.6668689182912004"/>
    <n v="12.5468466629184"/>
    <n v="11.790532032652798"/>
    <n v="12.0077410366368"/>
    <n v="11.0256714743616"/>
    <n v="10.2287636859744"/>
    <n v="9.9723858452063983"/>
    <n v="9.9581426318304"/>
    <n v="29.1423267279648"/>
    <n v="32.4182658044448"/>
    <n v="34.823944543651201"/>
    <n v="30.159292163011195"/>
    <x v="296"/>
    <n v="10.545319103256"/>
    <n v="1.0477972926752754"/>
  </r>
  <r>
    <x v="2"/>
    <x v="57"/>
    <s v="REFRESCOS IBERIA S.A.U"/>
    <s v="SPAIN                "/>
    <s v="CP"/>
    <s v=" 2x2"/>
    <n v="200"/>
    <s v="W159DUA/R"/>
    <s v="011 Carrier Kote SFI"/>
    <s v="011"/>
    <s v="MCB"/>
    <x v="0"/>
    <s v="SFI"/>
    <m/>
    <x v="89"/>
    <x v="0"/>
    <x v="141"/>
    <x v="1"/>
    <n v="320"/>
    <x v="2"/>
    <n v="992"/>
    <x v="110"/>
    <n v="99.2"/>
    <n v="39.055118110236222"/>
    <n v="94.7"/>
    <n v="37.283464566929133"/>
    <s v="N"/>
    <n v="134.80000000000001"/>
    <n v="27"/>
    <m/>
    <x v="2"/>
    <n v="0.20291792797696001"/>
    <n v="0.21428832911360002"/>
    <n v="0.19592075804672002"/>
    <n v="0.21428832911360002"/>
    <n v="0.20379257421824001"/>
    <n v="0.26414316486656003"/>
    <n v="0.24752488628224004"/>
    <n v="0.25277276372992002"/>
    <n v="0.23178125393920002"/>
    <n v="0.21516297535488002"/>
    <n v="0.2099150979072"/>
    <n v="0.20904045166592003"/>
    <n v="0.61312701513728007"/>
    <n v="0.68222406819839998"/>
    <n v="0.7320789039513601"/>
    <n v="0.63411852492800003"/>
    <x v="297"/>
    <n v="0.22179570935125337"/>
    <n v="2.200236215695664E-2"/>
  </r>
  <r>
    <x v="2"/>
    <x v="57"/>
    <s v="REFRESCOS IBERIA S.A.U"/>
    <s v="SPAIN                "/>
    <s v="CP"/>
    <s v=" 2x3"/>
    <n v="200"/>
    <s v="X011AUA/R"/>
    <s v="011 Carrier Kote SFI"/>
    <s v="011"/>
    <s v="MCB"/>
    <x v="0"/>
    <s v="SFI"/>
    <m/>
    <x v="7"/>
    <x v="0"/>
    <x v="8"/>
    <x v="1"/>
    <n v="350"/>
    <x v="3"/>
    <n v="988"/>
    <x v="8"/>
    <n v="98.8"/>
    <n v="38.897637795275585"/>
    <n v="97.4"/>
    <n v="38.346456692913385"/>
    <s v="N"/>
    <n v="110.6"/>
    <n v="12"/>
    <m/>
    <x v="2"/>
    <n v="2.9557499079472001"/>
    <n v="3.1277321824112003"/>
    <n v="2.8502153304352"/>
    <n v="3.1285139200224004"/>
    <n v="2.9635672840592"/>
    <n v="3.8461490471039999"/>
    <n v="3.6147547141888001"/>
    <n v="3.6812024111407999"/>
    <n v="3.3802334308288002"/>
    <n v="3.1355495585232003"/>
    <n v="3.0573757974031999"/>
    <n v="3.0526853717360001"/>
    <n v="8.9336974207935995"/>
    <n v="9.9382302511855993"/>
    <n v="10.676190556158401"/>
    <n v="9.2456107276624007"/>
    <x v="298"/>
    <n v="3.2328107463166664"/>
    <n v="0.32123189645001432"/>
  </r>
  <r>
    <x v="2"/>
    <x v="57"/>
    <s v="REFRESCOS IBERIA S.A.U"/>
    <s v="SPAIN                "/>
    <s v="CP"/>
    <s v=" 2x3"/>
    <n v="200"/>
    <s v="X012ABA/R"/>
    <s v="011 Carrier Kote SFI"/>
    <s v="011"/>
    <s v="MCB"/>
    <x v="0"/>
    <s v="SFI"/>
    <m/>
    <x v="7"/>
    <x v="0"/>
    <x v="8"/>
    <x v="1"/>
    <n v="350"/>
    <x v="3"/>
    <n v="988"/>
    <x v="8"/>
    <n v="98.8"/>
    <n v="38.897637795275585"/>
    <n v="94.7"/>
    <n v="37.283464566929133"/>
    <s v="N"/>
    <n v="134.80000000000001"/>
    <n v="18"/>
    <m/>
    <x v="2"/>
    <n v="1.7826642704416003"/>
    <n v="1.8855652545184001"/>
    <n v="1.7188275488384002"/>
    <n v="1.8865180414080001"/>
    <n v="1.7864754180000002"/>
    <n v="2.3190832892864002"/>
    <n v="2.1790236165152002"/>
    <n v="2.2190406658784001"/>
    <n v="2.0380111568544002"/>
    <n v="1.8903291889664002"/>
    <n v="1.8436426313760002"/>
    <n v="1.8407842707072002"/>
    <n v="5.3870570737984007"/>
    <n v="5.9920767486944007"/>
    <n v="6.4360754392480004"/>
    <n v="5.5747560910496006"/>
    <x v="299"/>
    <n v="1.9491637793992"/>
    <n v="0.19352222044103526"/>
  </r>
  <r>
    <x v="2"/>
    <x v="57"/>
    <s v="REFRESCOS IBERIA S.A.U"/>
    <s v="SPAIN                "/>
    <s v="CP"/>
    <s v=" 2x3"/>
    <n v="200"/>
    <s v="Y009ABA/R"/>
    <s v="011 Carrier Kote SFI"/>
    <s v="011"/>
    <s v="MCB"/>
    <x v="0"/>
    <s v="SFI"/>
    <m/>
    <x v="12"/>
    <x v="3"/>
    <x v="13"/>
    <x v="1"/>
    <n v="350"/>
    <x v="3"/>
    <n v="1786"/>
    <x v="13"/>
    <n v="89.2"/>
    <n v="35.118110236220474"/>
    <n v="83.6"/>
    <n v="32.913385826771652"/>
    <s v="N"/>
    <n v="111.8"/>
    <n v="6"/>
    <m/>
    <x v="2"/>
    <n v="3.0371010637968001"/>
    <n v="3.2133199885696002"/>
    <n v="2.9286586485520005"/>
    <n v="3.2140334255120004"/>
    <n v="3.0449488701632004"/>
    <n v="3.9517272239536001"/>
    <n v="3.7134392851920004"/>
    <n v="3.7819292316624002"/>
    <n v="3.4730110356032"/>
    <n v="3.2218812318784003"/>
    <n v="3.1412628573872006"/>
    <n v="3.1369822357328006"/>
    <n v="9.1790797009184004"/>
    <n v="10.210709519628802"/>
    <n v="10.9683795524576"/>
    <n v="9.5001263249984014"/>
    <x v="300"/>
    <n v="3.3215245915002662"/>
    <n v="0.32989655985154082"/>
  </r>
  <r>
    <x v="2"/>
    <x v="8"/>
    <s v="DANTRADE BV"/>
    <s v="Spain"/>
    <s v="CC"/>
    <s v=" 1x2"/>
    <n v="135"/>
    <s v="G203MDA/R"/>
    <s v="011 Carrier Kote SFI"/>
    <s v="011"/>
    <s v="MCB"/>
    <x v="0"/>
    <s v="SFI"/>
    <m/>
    <x v="96"/>
    <x v="3"/>
    <x v="151"/>
    <x v="0"/>
    <n v="430"/>
    <x v="7"/>
    <n v="1531"/>
    <x v="118"/>
    <n v="76.400000000000006"/>
    <n v="30.078740157480318"/>
    <n v="76.400000000000006"/>
    <n v="30.078740157480318"/>
    <s v="Y"/>
    <n v="92.6"/>
    <n v="54"/>
    <m/>
    <x v="2"/>
    <n v="4.0485675295676788"/>
    <n v="4.2836095394243188"/>
    <n v="3.9043089415075189"/>
    <n v="4.2848531479420791"/>
    <n v="4.0591382019686391"/>
    <n v="5.2679256812313593"/>
    <n v="4.9508055092025591"/>
    <n v="5.0415889309990396"/>
    <n v="4.6293327073615993"/>
    <n v="4.2948020160841587"/>
    <n v="4.1872298792979192"/>
    <n v="4.1810118367091187"/>
    <n v="12.236486010499517"/>
    <n v="13.611917031142077"/>
    <n v="14.621727147563199"/>
    <n v="12.663043732091197"/>
    <x v="301"/>
    <n v="4.4277644934413329"/>
    <n v="0.43985135957297145"/>
  </r>
  <r>
    <x v="2"/>
    <x v="8"/>
    <s v="DANTRADE BV"/>
    <s v="Spain"/>
    <s v="CC"/>
    <s v=" 1x2"/>
    <n v="135"/>
    <s v="G203MDA-N/R"/>
    <s v="011 Carrier Kote SFI"/>
    <s v="011"/>
    <s v="MCB"/>
    <x v="0"/>
    <s v="SFI"/>
    <m/>
    <x v="96"/>
    <x v="3"/>
    <x v="151"/>
    <x v="0"/>
    <n v="430"/>
    <x v="7"/>
    <n v="1531"/>
    <x v="118"/>
    <n v="152.80000000000001"/>
    <n v="60.157480314960637"/>
    <n v="76.400000000000006"/>
    <n v="30.078740157480318"/>
    <s v="N"/>
    <n v="92.6"/>
    <n v="54"/>
    <m/>
    <x v="2"/>
    <n v="0.36437729570367994"/>
    <n v="0.38551864050559992"/>
    <n v="0.35194121052607996"/>
    <n v="0.38551864050559992"/>
    <n v="0.36562090422143995"/>
    <n v="0.47505845378431988"/>
    <n v="0.4464554578758399"/>
    <n v="0.4539171089823999"/>
    <n v="0.41660885344959991"/>
    <n v="0.38676224902335993"/>
    <n v="0.37681338088127991"/>
    <n v="0.37681338088127991"/>
    <n v="1.1018371467353598"/>
    <n v="1.2261979985113598"/>
    <n v="1.3169814203078398"/>
    <n v="1.1403890107859198"/>
    <x v="302"/>
    <n v="0.39878379802837322"/>
    <n v="3.9757769601477089E-2"/>
  </r>
  <r>
    <x v="2"/>
    <x v="8"/>
    <s v="DANTRADE BV"/>
    <s v="Spain"/>
    <s v="CC"/>
    <s v=" 1x2"/>
    <n v="135"/>
    <s v="G203MDA-Q/R"/>
    <s v="011 Carrier Kote SFI"/>
    <s v="011"/>
    <s v="MCB"/>
    <x v="0"/>
    <s v="SFI"/>
    <m/>
    <x v="96"/>
    <x v="3"/>
    <x v="151"/>
    <x v="0"/>
    <n v="430"/>
    <x v="7"/>
    <n v="1531"/>
    <x v="118"/>
    <n v="152.80000000000001"/>
    <n v="60.157480314960637"/>
    <n v="76.400000000000006"/>
    <n v="30.078740157480318"/>
    <s v="N"/>
    <n v="92.6"/>
    <n v="54"/>
    <m/>
    <x v="2"/>
    <n v="13.143698424205438"/>
    <n v="13.907274054110077"/>
    <n v="12.674858013009917"/>
    <n v="13.911004879663357"/>
    <n v="13.177275854184957"/>
    <n v="17.103347944753278"/>
    <n v="16.072396483530238"/>
    <n v="16.368375310757116"/>
    <n v="15.030252545647357"/>
    <n v="13.942095092607357"/>
    <n v="13.593884707634556"/>
    <n v="13.573986971350397"/>
    <n v="39.725830491325432"/>
    <n v="44.191628678601589"/>
    <n v="47.471024339934715"/>
    <n v="41.109966771592312"/>
    <x v="303"/>
    <n v="14.374870856787837"/>
    <n v="1.4283587624485841"/>
  </r>
  <r>
    <x v="2"/>
    <x v="8"/>
    <s v="DANTRADE BV"/>
    <s v="Spain"/>
    <s v="YP"/>
    <s v=" 2x2"/>
    <n v="110"/>
    <s v="J150HUA-Q/R"/>
    <s v="011 Carrier Kote SFI"/>
    <s v="011"/>
    <s v="MCB"/>
    <x v="0"/>
    <s v="SFI"/>
    <m/>
    <x v="57"/>
    <x v="0"/>
    <x v="152"/>
    <x v="1"/>
    <n v="320"/>
    <x v="2"/>
    <n v="905"/>
    <x v="117"/>
    <n v="90.5"/>
    <n v="35.629921259842519"/>
    <n v="90.5"/>
    <n v="35.629921259842519"/>
    <s v="Y"/>
    <n v="127.45"/>
    <n v="28"/>
    <m/>
    <x v="2"/>
    <n v="5.3662647781344006"/>
    <n v="5.6785990418976011"/>
    <n v="5.1753938391680006"/>
    <n v="5.6801079030752009"/>
    <n v="5.3805989593215999"/>
    <n v="6.9830095299328008"/>
    <n v="6.5620372613824003"/>
    <n v="6.6835005861792007"/>
    <n v="6.1365384092992006"/>
    <n v="5.6929332230848004"/>
    <n v="5.5503458418016001"/>
    <n v="5.5428015359136005"/>
    <n v="16.220257659200001"/>
    <n v="18.0437163923296"/>
    <n v="19.382076256860799"/>
    <n v="16.786080600800002"/>
    <x v="304"/>
    <n v="5.8693442424325326"/>
    <n v="0.58306014172106901"/>
  </r>
  <r>
    <x v="2"/>
    <x v="8"/>
    <s v="DANTRADE BV"/>
    <s v="Spain"/>
    <s v="CC"/>
    <s v=" 2x2"/>
    <n v="180"/>
    <s v="M085NBA/R"/>
    <s v="011 Carrier Kote SFI"/>
    <s v="011"/>
    <s v="MCB"/>
    <x v="0"/>
    <s v="SFI"/>
    <m/>
    <x v="13"/>
    <x v="0"/>
    <x v="14"/>
    <x v="1"/>
    <n v="350"/>
    <x v="3"/>
    <n v="1398"/>
    <x v="14"/>
    <n v="139.80000000000001"/>
    <n v="55.039370078740163"/>
    <n v="69.900000000000006"/>
    <n v="27.519685039370081"/>
    <s v="N"/>
    <n v="107.2"/>
    <n v="28"/>
    <m/>
    <x v="2"/>
    <n v="1.3240910504640002"/>
    <n v="1.4012850226368001"/>
    <n v="1.2769169563584002"/>
    <n v="1.4012850226368001"/>
    <n v="1.3273074659712001"/>
    <n v="1.7229265733568"/>
    <n v="1.6189291386240001"/>
    <n v="1.6489490166912002"/>
    <n v="1.5138595653888001"/>
    <n v="1.4045014381440002"/>
    <n v="1.3691208675647999"/>
    <n v="1.3680487290624002"/>
    <n v="4.0022930294592003"/>
    <n v="4.4515190619648006"/>
    <n v="4.7817377207040002"/>
    <n v="4.1416710347711998"/>
    <x v="305"/>
    <n v="1.4481017372416003"/>
    <n v="0.14383690459374091"/>
  </r>
  <r>
    <x v="2"/>
    <x v="8"/>
    <s v="DANTRADE BV"/>
    <s v="Spain"/>
    <s v="CC"/>
    <s v=" 2x2"/>
    <n v="180"/>
    <s v="M085NBA-Q/R"/>
    <s v="011 Carrier Kote SFI"/>
    <s v="011"/>
    <s v="MCB"/>
    <x v="0"/>
    <s v="SFI"/>
    <m/>
    <x v="13"/>
    <x v="0"/>
    <x v="14"/>
    <x v="1"/>
    <n v="350"/>
    <x v="3"/>
    <n v="1398"/>
    <x v="14"/>
    <n v="139.80000000000001"/>
    <n v="55.039370078740163"/>
    <n v="69.900000000000006"/>
    <n v="27.519685039370081"/>
    <s v="N"/>
    <n v="107.2"/>
    <n v="28"/>
    <m/>
    <x v="2"/>
    <n v="32.470786683686399"/>
    <n v="34.357750447910398"/>
    <n v="31.312877101094401"/>
    <n v="34.366327555929608"/>
    <n v="32.556557763878402"/>
    <n v="42.254050518086402"/>
    <n v="39.707721574886399"/>
    <n v="40.438920033523203"/>
    <n v="37.132444892121605"/>
    <n v="34.445665805107204"/>
    <n v="33.583666449177599"/>
    <n v="33.536492355071999"/>
    <n v="98.14141423269119"/>
    <n v="109.17693583789442"/>
    <n v="117.27908650053121"/>
    <n v="101.56582460935681"/>
    <x v="306"/>
    <n v="35.5136050983728"/>
    <n v="3.5288287210698912"/>
  </r>
  <r>
    <x v="2"/>
    <x v="8"/>
    <s v="DANTRADE BV"/>
    <s v="Spain"/>
    <s v="CC"/>
    <s v=" 2x4"/>
    <n v="180"/>
    <s v="M088KBA-Q/R"/>
    <s v="011 Carrier Kote SFI"/>
    <s v="011"/>
    <s v="MCB"/>
    <x v="0"/>
    <s v="SFI"/>
    <m/>
    <x v="14"/>
    <x v="0"/>
    <x v="15"/>
    <x v="1"/>
    <n v="350"/>
    <x v="3"/>
    <n v="1660"/>
    <x v="15"/>
    <n v="83"/>
    <n v="32.677165354330711"/>
    <n v="78.8"/>
    <n v="31.023622047244093"/>
    <s v="N"/>
    <n v="107.2"/>
    <n v="16"/>
    <m/>
    <x v="2"/>
    <n v="0.93188622105600005"/>
    <n v="0.98599163689600011"/>
    <n v="0.89878643724800011"/>
    <n v="0.98599163689600011"/>
    <n v="0.93443235827200011"/>
    <n v="1.21259784912"/>
    <n v="1.13939640416"/>
    <n v="1.160402036192"/>
    <n v="1.0655584248960002"/>
    <n v="0.98853777411200006"/>
    <n v="0.96371293625599996"/>
    <n v="0.96243986764800005"/>
    <n v="2.8166642952000003"/>
    <n v="3.1330218442880002"/>
    <n v="3.3653568652480006"/>
    <n v="2.9146905780160002"/>
    <x v="307"/>
    <n v="1.0191444652293333"/>
    <n v="0.10121621774821668"/>
  </r>
  <r>
    <x v="2"/>
    <x v="8"/>
    <s v="DANTRADE BV"/>
    <s v="Spain"/>
    <s v="CP"/>
    <s v=" 2x3"/>
    <n v="100"/>
    <s v="N168GA-Q/R"/>
    <s v="010 Custom Kote SFI"/>
    <s v="010"/>
    <s v="MCB"/>
    <x v="1"/>
    <s v="SFI"/>
    <m/>
    <x v="9"/>
    <x v="0"/>
    <x v="142"/>
    <x v="0"/>
    <n v="290"/>
    <x v="4"/>
    <n v="935"/>
    <x v="74"/>
    <n v="93.3"/>
    <n v="36.732283464566926"/>
    <n v="93.35"/>
    <n v="36.751968503937007"/>
    <s v="N"/>
    <n v="120.9"/>
    <n v="21"/>
    <m/>
    <x v="2"/>
    <n v="4.1033915260556411"/>
    <n v="4.3414243406679605"/>
    <n v="3.9569612271789607"/>
    <n v="4.3427616036714003"/>
    <n v="4.1140896300831606"/>
    <n v="5.3396911727359209"/>
    <n v="5.0174107889068802"/>
    <n v="5.1103505676459609"/>
    <n v="4.6924558790709598"/>
    <n v="4.3527910761972004"/>
    <n v="4.2438041414168399"/>
    <n v="4.2377864579013611"/>
    <n v="12.401777093902563"/>
    <n v="13.796542406490481"/>
    <n v="14.820217235623801"/>
    <n v="12.834381675515402"/>
    <x v="308"/>
    <n v="4.4877432009610203"/>
    <n v="0.44595236244428693"/>
  </r>
  <r>
    <x v="2"/>
    <x v="8"/>
    <s v="DANTRADE BV"/>
    <s v="Spain"/>
    <s v="CP"/>
    <s v=" 2x4"/>
    <n v="100"/>
    <s v="U139GA/R"/>
    <s v="010 Custom Kote SFI"/>
    <s v="010"/>
    <s v="MCB"/>
    <x v="1"/>
    <s v="SFI"/>
    <m/>
    <x v="10"/>
    <x v="3"/>
    <x v="11"/>
    <x v="0"/>
    <n v="290"/>
    <x v="4"/>
    <n v="910"/>
    <x v="11"/>
    <n v="90.8"/>
    <n v="35.748031496062993"/>
    <n v="90.8"/>
    <n v="35.748031496062993"/>
    <s v="Y"/>
    <n v="120.9"/>
    <n v="15"/>
    <m/>
    <x v="2"/>
    <n v="11.18059081243104"/>
    <n v="11.83065542782032"/>
    <n v="10.782353030030402"/>
    <n v="11.833258289143201"/>
    <n v="11.209873002313442"/>
    <n v="14.549344079568481"/>
    <n v="13.672179813757921"/>
    <n v="13.924006646746561"/>
    <n v="12.785905533317282"/>
    <n v="11.860588333033441"/>
    <n v="11.563862142225121"/>
    <n v="11.547594258957121"/>
    <n v="33.79359927028176"/>
    <n v="37.592475371025124"/>
    <n v="40.382091993821767"/>
    <n v="34.972044734215679"/>
    <x v="309"/>
    <n v="12.228350947445364"/>
    <n v="1.2149919266656954"/>
  </r>
  <r>
    <x v="2"/>
    <x v="8"/>
    <s v="DANTRADE BV"/>
    <s v="Spain"/>
    <s v="MU"/>
    <s v=" 2x6"/>
    <n v="100"/>
    <s v="V019GA-Q/R"/>
    <s v="010 Custom Kote SFI"/>
    <s v="010"/>
    <s v="MCB"/>
    <x v="1"/>
    <s v="SFI"/>
    <m/>
    <x v="97"/>
    <x v="0"/>
    <x v="153"/>
    <x v="1"/>
    <n v="290"/>
    <x v="4"/>
    <n v="1608"/>
    <x v="119"/>
    <n v="160.80000000000001"/>
    <n v="63.30708661417323"/>
    <n v="80.3"/>
    <n v="31.614173228346456"/>
    <s v="N"/>
    <n v="111.75"/>
    <n v="9"/>
    <m/>
    <x v="2"/>
    <n v="78.636070602734407"/>
    <n v="83.206647079264798"/>
    <n v="75.832584868353607"/>
    <n v="83.226885008198394"/>
    <n v="78.842710508688"/>
    <n v="102.329359613208"/>
    <n v="96.161051905077613"/>
    <n v="97.932403263844805"/>
    <n v="89.9245743310656"/>
    <n v="83.419677910144799"/>
    <n v="81.330910613366399"/>
    <n v="81.216939118845602"/>
    <n v="237.6753025503528"/>
    <n v="264.39895513009441"/>
    <n v="284.01802949998802"/>
    <n v="245.9675276423568"/>
    <x v="310"/>
    <n v="86.004984568566002"/>
    <n v="8.5458064694320885"/>
  </r>
  <r>
    <x v="2"/>
    <x v="8"/>
    <s v="DANTRADE BV"/>
    <s v="Spain"/>
    <s v="MU"/>
    <s v=" 2x7"/>
    <n v="100"/>
    <s v="V020GA-Q/R"/>
    <s v="010 Custom Kote SFI"/>
    <s v="010"/>
    <s v="MCB"/>
    <x v="1"/>
    <s v="SFI"/>
    <m/>
    <x v="9"/>
    <x v="0"/>
    <x v="142"/>
    <x v="0"/>
    <n v="290"/>
    <x v="4"/>
    <n v="935"/>
    <x v="74"/>
    <n v="93.3"/>
    <n v="36.732283464566926"/>
    <n v="93.3"/>
    <n v="36.732283464566926"/>
    <s v="Y"/>
    <n v="111.7"/>
    <n v="9"/>
    <m/>
    <x v="2"/>
    <n v="8.8573189188136805"/>
    <n v="9.3719057969955593"/>
    <n v="8.5416479767357174"/>
    <n v="9.3743768024129981"/>
    <n v="8.880175718924999"/>
    <n v="11.526004769648878"/>
    <n v="10.831034495993878"/>
    <n v="11.030568183452159"/>
    <n v="10.128651206086559"/>
    <n v="9.3959980998155999"/>
    <n v="9.1606348338044388"/>
    <n v="9.1476620553628791"/>
    <n v="26.770872692544955"/>
    <n v="29.780557290986877"/>
    <n v="31.990253885532596"/>
    <n v="27.704294988982916"/>
    <x v="311"/>
    <n v="9.6871649048372799"/>
    <n v="0.96256273482340704"/>
  </r>
  <r>
    <x v="2"/>
    <x v="8"/>
    <s v="DANTRADE BV"/>
    <s v="Spain"/>
    <s v="CP"/>
    <s v=" 2x7"/>
    <n v="100"/>
    <s v="V123AGA-Q/R"/>
    <s v="010 Custom Kote SFI"/>
    <s v="010"/>
    <s v="MCB"/>
    <x v="1"/>
    <s v="SFI"/>
    <m/>
    <x v="9"/>
    <x v="0"/>
    <x v="142"/>
    <x v="0"/>
    <n v="290"/>
    <x v="4"/>
    <n v="935"/>
    <x v="74"/>
    <n v="93.3"/>
    <n v="36.732283464566926"/>
    <n v="93.3"/>
    <n v="36.732283464566926"/>
    <s v="Y"/>
    <n v="120.9"/>
    <n v="9"/>
    <m/>
    <x v="2"/>
    <n v="5.9809087828854004"/>
    <n v="6.3285971637798006"/>
    <n v="5.7676153338367202"/>
    <n v="6.3299344267832414"/>
    <n v="5.9969559389266802"/>
    <n v="7.7828706800208014"/>
    <n v="7.3141599973150813"/>
    <n v="7.4485549291608013"/>
    <n v="6.8394316310938814"/>
    <n v="6.3446443198210805"/>
    <n v="6.1861786539134407"/>
    <n v="6.1774864443910804"/>
    <n v="18.07712128050192"/>
    <n v="20.109761045730721"/>
    <n v="21.602146557569764"/>
    <n v="18.708309418125602"/>
    <x v="312"/>
    <n v="6.5414448584940006"/>
    <n v="0.64995130034984139"/>
  </r>
  <r>
    <x v="2"/>
    <x v="8"/>
    <s v="DANTRADE BV"/>
    <s v="Spain"/>
    <s v="CP"/>
    <s v=" 2x5"/>
    <n v="100"/>
    <s v="V132AGA/R"/>
    <s v="010 Custom Kote SFI"/>
    <s v="010"/>
    <s v="MCB"/>
    <x v="1"/>
    <s v="SFI"/>
    <m/>
    <x v="10"/>
    <x v="3"/>
    <x v="11"/>
    <x v="0"/>
    <n v="290"/>
    <x v="4"/>
    <n v="910"/>
    <x v="11"/>
    <n v="90.8"/>
    <n v="35.748031496062993"/>
    <n v="90.8"/>
    <n v="35.748031496062993"/>
    <s v="Y"/>
    <n v="120.7"/>
    <n v="12"/>
    <m/>
    <x v="2"/>
    <n v="12.269729499362722"/>
    <n v="12.982383349143042"/>
    <n v="11.83187289521328"/>
    <n v="12.985631543535842"/>
    <n v="12.301561804412161"/>
    <n v="15.966174718369121"/>
    <n v="15.00405953922176"/>
    <n v="15.280156062609763"/>
    <n v="14.030900499138882"/>
    <n v="13.015514931949602"/>
    <n v="12.690045853791041"/>
    <n v="12.671855965191362"/>
    <n v="37.08398574371904"/>
    <n v="41.253368066317122"/>
    <n v="44.315116100970407"/>
    <n v="38.377416750932007"/>
    <x v="313"/>
    <n v="13.419157221828215"/>
    <n v="1.3334214613255346"/>
  </r>
  <r>
    <x v="2"/>
    <x v="8"/>
    <s v="DANTRADE BV"/>
    <s v="Spain"/>
    <s v="CP"/>
    <s v=" 2x5"/>
    <n v="100"/>
    <s v="V132AGA-Q/R"/>
    <s v="010 Custom Kote SFI"/>
    <s v="010"/>
    <s v="MCB"/>
    <x v="1"/>
    <s v="SFI"/>
    <m/>
    <x v="10"/>
    <x v="3"/>
    <x v="11"/>
    <x v="0"/>
    <n v="290"/>
    <x v="4"/>
    <n v="910"/>
    <x v="11"/>
    <n v="90.8"/>
    <n v="35.748031496062993"/>
    <n v="90.8"/>
    <n v="35.748031496062993"/>
    <s v="Y"/>
    <n v="120.7"/>
    <n v="12"/>
    <m/>
    <x v="2"/>
    <n v="13.952943833711682"/>
    <n v="14.763693154154563"/>
    <n v="13.455320452734721"/>
    <n v="14.767590987425923"/>
    <n v="13.989323610911041"/>
    <n v="18.156757016873446"/>
    <n v="17.062115506499843"/>
    <n v="17.376540723722879"/>
    <n v="15.955780496312162"/>
    <n v="14.801372209111042"/>
    <n v="14.431078048331843"/>
    <n v="14.410939243096481"/>
    <n v="42.171957440600963"/>
    <n v="46.913671615210404"/>
    <n v="50.394436726534877"/>
    <n v="43.643389500539364"/>
    <x v="314"/>
    <n v="15.260287940240469"/>
    <n v="1.5162663645572851"/>
  </r>
  <r>
    <x v="2"/>
    <x v="8"/>
    <s v="DANTRADE BV"/>
    <s v="Spain"/>
    <s v="CP"/>
    <s v=" 4/4 (2x2/2)"/>
    <n v="125"/>
    <s v="W004AUA-Q/R"/>
    <s v="011 Carrier Kote SFI"/>
    <s v="011"/>
    <s v="MCB"/>
    <x v="0"/>
    <s v="SFI"/>
    <m/>
    <x v="57"/>
    <x v="0"/>
    <x v="152"/>
    <x v="1"/>
    <n v="320"/>
    <x v="2"/>
    <n v="905"/>
    <x v="117"/>
    <n v="90.5"/>
    <n v="35.629921259842519"/>
    <n v="89.6"/>
    <n v="35.275590551181097"/>
    <s v="N"/>
    <n v="102.2"/>
    <n v="12"/>
    <m/>
    <x v="2"/>
    <n v="17.531284583411196"/>
    <n v="18.550650832179198"/>
    <n v="16.9063556012288"/>
    <n v="18.5548855881088"/>
    <n v="17.577261933503998"/>
    <n v="22.8138401230208"/>
    <n v="21.438754376166397"/>
    <n v="21.833191642751999"/>
    <n v="20.047939535859197"/>
    <n v="18.597838112537598"/>
    <n v="18.132014960281598"/>
    <n v="18.106606424704001"/>
    <n v="52.98829101681919"/>
    <n v="58.94598764463359"/>
    <n v="63.319885554777599"/>
    <n v="54.836459497523194"/>
    <x v="315"/>
    <n v="19.1742186428128"/>
    <n v="1.9052990024816572"/>
  </r>
  <r>
    <x v="2"/>
    <x v="8"/>
    <s v="DANTRADE BV"/>
    <s v="Spain"/>
    <s v="CP"/>
    <s v=" 2x2"/>
    <n v="100"/>
    <s v="X013GA/R"/>
    <s v="010 Custom Kote SFI"/>
    <s v="010"/>
    <s v="MCB"/>
    <x v="1"/>
    <s v="SFI"/>
    <m/>
    <x v="8"/>
    <x v="2"/>
    <x v="9"/>
    <x v="1"/>
    <n v="290"/>
    <x v="4"/>
    <n v="1230"/>
    <x v="9"/>
    <n v="123"/>
    <n v="48.425196850393704"/>
    <n v="123"/>
    <n v="48.425196850393704"/>
    <s v="Y"/>
    <n v="81.8"/>
    <n v="28"/>
    <m/>
    <x v="2"/>
    <n v="11.824217406926399"/>
    <n v="12.511269684379201"/>
    <n v="11.402562927621599"/>
    <n v="12.514251682111199"/>
    <n v="11.855230183339199"/>
    <n v="15.387108297119999"/>
    <n v="14.459110602921601"/>
    <n v="14.725701200162399"/>
    <n v="13.5215705159808"/>
    <n v="12.543475259884801"/>
    <n v="12.229172698931999"/>
    <n v="12.212473511632799"/>
    <n v="35.738050018927197"/>
    <n v="39.756590162570397"/>
    <n v="42.706382319064801"/>
    <n v="36.985121470449599"/>
    <x v="316"/>
    <n v="12.932178664250998"/>
    <n v="1.2850375845821305"/>
  </r>
  <r>
    <x v="2"/>
    <x v="6"/>
    <s v="COMPA#IA NORTE#A SA"/>
    <s v="SPAIN                "/>
    <s v="CP"/>
    <s v=" 2x3"/>
    <n v="200"/>
    <s v="W117UA/R"/>
    <s v="011 Carrier Kote SFI"/>
    <s v="011"/>
    <s v="MCB"/>
    <x v="0"/>
    <s v="SFI"/>
    <m/>
    <x v="6"/>
    <x v="0"/>
    <x v="6"/>
    <x v="1"/>
    <n v="320"/>
    <x v="2"/>
    <n v="1010"/>
    <x v="6"/>
    <n v="101"/>
    <n v="39.763779527559052"/>
    <n v="101"/>
    <n v="39.763779527559052"/>
    <s v="Y"/>
    <n v="110"/>
    <n v="12"/>
    <m/>
    <x v="2"/>
    <n v="11.208356741120001"/>
    <n v="11.859464601600001"/>
    <n v="10.808681157120001"/>
    <n v="11.86237133312"/>
    <n v="11.23742405632"/>
    <n v="14.58525208448"/>
    <n v="13.70596579968"/>
    <n v="13.95885144192"/>
    <n v="12.81723263744"/>
    <n v="11.889985282560001"/>
    <n v="11.592045301760001"/>
    <n v="11.576058278400001"/>
    <n v="33.876502499840001"/>
    <n v="37.685047473920001"/>
    <n v="40.482049879039998"/>
    <n v="35.058088862719998"/>
    <x v="317"/>
    <n v="12.258474059626669"/>
    <n v="1.2181028520964414"/>
  </r>
  <r>
    <x v="2"/>
    <x v="6"/>
    <s v="COMPA#IA NORTE#A SA"/>
    <s v="SPAIN                "/>
    <s v="CP"/>
    <s v=" 2x4"/>
    <n v="200"/>
    <s v="Y109BA/R"/>
    <s v="011 Carrier Kote SFI"/>
    <s v="011"/>
    <s v="MCB"/>
    <x v="0"/>
    <s v="SFI"/>
    <m/>
    <x v="72"/>
    <x v="0"/>
    <x v="150"/>
    <x v="1"/>
    <n v="350"/>
    <x v="3"/>
    <n v="905"/>
    <x v="117"/>
    <n v="90.5"/>
    <n v="35.629921259842519"/>
    <n v="90"/>
    <n v="35.433070866141733"/>
    <s v="N"/>
    <n v="110"/>
    <n v="8"/>
    <m/>
    <x v="2"/>
    <n v="8.6914532627999996"/>
    <n v="9.1963893790999993"/>
    <n v="8.3809424775999997"/>
    <n v="9.1985259211999999"/>
    <n v="8.7142430451999999"/>
    <n v="11.309429516"/>
    <n v="10.627872586099999"/>
    <n v="10.823722278599998"/>
    <n v="9.9384816684999979"/>
    <n v="9.2198913421999986"/>
    <n v="8.9891447953999997"/>
    <n v="8.9763255427999997"/>
    <n v="26.268785119500002"/>
    <n v="29.222198482400003"/>
    <n v="31.390076533199995"/>
    <n v="27.1853616804"/>
    <x v="318"/>
    <n v="9.5055351512916673"/>
    <n v="0.94438326950317841"/>
  </r>
  <r>
    <x v="2"/>
    <x v="11"/>
    <s v="SCHREIBER DE CANARIAS SL"/>
    <s v="Spain"/>
    <s v="CP"/>
    <s v=" 2x6"/>
    <n v="100"/>
    <s v="X039GA-Q/R"/>
    <s v="010 Custom Kote SFI"/>
    <s v="010"/>
    <s v="MCB"/>
    <x v="1"/>
    <s v="SFI"/>
    <m/>
    <x v="97"/>
    <x v="0"/>
    <x v="153"/>
    <x v="1"/>
    <n v="290"/>
    <x v="4"/>
    <n v="1608"/>
    <x v="119"/>
    <n v="80.400000000000006"/>
    <n v="31.653543307086615"/>
    <n v="80.400000000000006"/>
    <n v="31.653543307086615"/>
    <s v="Y"/>
    <n v="111.6"/>
    <n v="9"/>
    <m/>
    <x v="2"/>
    <n v="0.43878632212800001"/>
    <n v="0.46431570814272005"/>
    <n v="0.42283045586880003"/>
    <n v="0.46431570814272005"/>
    <n v="0.43985004654528004"/>
    <n v="0.57068814987072003"/>
    <n v="0.53664896851776001"/>
    <n v="0.54622248827328002"/>
    <n v="0.50154606274752001"/>
    <n v="0.46537943255999997"/>
    <n v="0.45367846396992001"/>
    <n v="0.45314660176128008"/>
    <n v="1.3259324861395201"/>
    <n v="1.4748539045587201"/>
    <n v="1.5844175195385599"/>
    <n v="1.3722044982912001"/>
    <x v="319"/>
    <n v="0.47978403404400005"/>
    <n v="4.7655165980829056E-2"/>
  </r>
  <r>
    <x v="2"/>
    <x v="11"/>
    <s v="SCHREIBER DE CANARIAS SL"/>
    <s v="Spain"/>
    <s v="CP"/>
    <s v=" 2x3"/>
    <n v="100"/>
    <s v="X041GA/R"/>
    <s v="010 Custom Kote SFI"/>
    <s v="010"/>
    <s v="MCB"/>
    <x v="1"/>
    <s v="SFI"/>
    <m/>
    <x v="9"/>
    <x v="0"/>
    <x v="142"/>
    <x v="0"/>
    <n v="290"/>
    <x v="4"/>
    <n v="935"/>
    <x v="74"/>
    <n v="93.3"/>
    <n v="36.732283464566926"/>
    <n v="93.3"/>
    <n v="36.732283464566926"/>
    <s v="Y"/>
    <n v="112.3"/>
    <n v="21"/>
    <m/>
    <x v="2"/>
    <n v="0.23103790044048"/>
    <n v="0.24470143218696"/>
    <n v="0.22296399531756"/>
    <n v="0.24470143218696"/>
    <n v="0.23165897006531999"/>
    <n v="0.30059769842256001"/>
    <n v="0.28258667930219999"/>
    <n v="0.28817630592575999"/>
    <n v="0.26457566018183998"/>
    <n v="0.24532250181179999"/>
    <n v="0.23911180556339998"/>
    <n v="0.23911180556339998"/>
    <n v="0.69870332794500001"/>
    <n v="0.77695810067484006"/>
    <n v="0.83533864540979996"/>
    <n v="0.72354611293859994"/>
    <x v="320"/>
    <n v="0.25287884891401996"/>
    <n v="2.5107912624252531E-2"/>
  </r>
  <r>
    <x v="2"/>
    <x v="11"/>
    <s v="SCHREIBER DE CANARIAS SL"/>
    <s v="Spain"/>
    <s v="CP"/>
    <s v=" 2x6"/>
    <n v="100"/>
    <s v="X044GA/R"/>
    <s v="010 Custom Kote SFI"/>
    <s v="010"/>
    <s v="MCB"/>
    <x v="1"/>
    <s v="SFI"/>
    <m/>
    <x v="97"/>
    <x v="0"/>
    <x v="153"/>
    <x v="1"/>
    <n v="290"/>
    <x v="4"/>
    <n v="1608"/>
    <x v="119"/>
    <n v="80.400000000000006"/>
    <n v="31.653543307086615"/>
    <n v="80.3"/>
    <n v="31.614173228346456"/>
    <s v="N"/>
    <n v="112.1"/>
    <n v="9"/>
    <m/>
    <x v="2"/>
    <n v="5.0999037612566402"/>
    <n v="5.3964097938878401"/>
    <n v="4.9182604259510407"/>
    <n v="5.3974782840955209"/>
    <n v="5.1132598888526406"/>
    <n v="6.6363926799004807"/>
    <n v="6.236243097124321"/>
    <n v="6.3511057944499214"/>
    <n v="5.8318195535174402"/>
    <n v="5.41030016658768"/>
    <n v="5.2746019102123203"/>
    <n v="5.2671224787585613"/>
    <n v="15.414573981095522"/>
    <n v="17.147130852848644"/>
    <n v="18.419168445091682"/>
    <n v="15.952024555558562"/>
    <x v="321"/>
    <n v="5.5777414862162011"/>
    <n v="0.55414081112177427"/>
  </r>
  <r>
    <x v="2"/>
    <x v="11"/>
    <s v="SCHREIBER DE CANARIAS SL"/>
    <s v="Spain"/>
    <s v="CP"/>
    <s v=" 2x3"/>
    <n v="100"/>
    <s v="Y013GA-Q/R"/>
    <s v="010 Custom Kote SFI"/>
    <s v="010"/>
    <s v="MCB"/>
    <x v="1"/>
    <s v="SFI"/>
    <m/>
    <x v="9"/>
    <x v="0"/>
    <x v="142"/>
    <x v="0"/>
    <n v="290"/>
    <x v="4"/>
    <n v="935"/>
    <x v="74"/>
    <n v="93.3"/>
    <n v="36.732283464566926"/>
    <n v="93.35"/>
    <n v="36.751968503937007"/>
    <s v="N"/>
    <n v="111.7"/>
    <n v="21"/>
    <m/>
    <x v="2"/>
    <n v="3.6873578341748394"/>
    <n v="3.9017175541377593"/>
    <n v="3.5563945470505196"/>
    <n v="3.9029530568464792"/>
    <n v="3.6972418558445996"/>
    <n v="4.798692520668479"/>
    <n v="4.5095848868279989"/>
    <n v="4.5923635683122388"/>
    <n v="4.2167707448613587"/>
    <n v="3.9116015758075195"/>
    <n v="3.8139968618186395"/>
    <n v="3.8084370996293995"/>
    <n v="11.145469935363119"/>
    <n v="12.398887433359558"/>
    <n v="13.318719200001597"/>
    <n v="11.534035537255559"/>
    <x v="322"/>
    <n v="4.0330926754983185"/>
    <n v="0.4007615373294493"/>
  </r>
  <r>
    <x v="2"/>
    <x v="41"/>
    <s v="HEINEKEN GLOBAL PROCUREMENT B.V."/>
    <s v="Spain"/>
    <s v="CP"/>
    <s v=" 2x2"/>
    <n v="250"/>
    <s v="W063CBA/R"/>
    <s v="01A Carrier Kote PEFC"/>
    <s v="01A"/>
    <s v="MCB"/>
    <x v="0"/>
    <s v="PEFC"/>
    <m/>
    <x v="7"/>
    <x v="0"/>
    <x v="8"/>
    <x v="1"/>
    <n v="350"/>
    <x v="3"/>
    <n v="988"/>
    <x v="8"/>
    <n v="98.8"/>
    <n v="38.897637795275585"/>
    <n v="94.8"/>
    <n v="37.322834645669289"/>
    <s v="N"/>
    <n v="103.8"/>
    <n v="16"/>
    <m/>
    <x v="2"/>
    <n v="0.11005112664000001"/>
    <n v="0.1166541942384"/>
    <n v="0.106382755752"/>
    <n v="0.1166541942384"/>
    <n v="0.11005112664000001"/>
    <n v="0.14306646463199998"/>
    <n v="0.1342623745008"/>
    <n v="0.13719707121120001"/>
    <n v="0.12545828436959999"/>
    <n v="0.1166541942384"/>
    <n v="0.11371949752799999"/>
    <n v="0.11371949752799999"/>
    <n v="0.33308807663040002"/>
    <n v="0.36977178551040002"/>
    <n v="0.39691773008159997"/>
    <n v="0.34409318929439997"/>
    <x v="323"/>
    <n v="0.12032256512640001"/>
    <n v="1.1892024977631149E-2"/>
  </r>
  <r>
    <x v="2"/>
    <x v="41"/>
    <s v="HEINEKEN GLOBAL PROCUREMENT B.V."/>
    <s v="Spain"/>
    <s v="CP"/>
    <s v=" 2x3"/>
    <n v="250"/>
    <s v="W164BA/R"/>
    <s v="01A Carrier Kote PEFC"/>
    <s v="01A"/>
    <s v="MCB"/>
    <x v="0"/>
    <s v="PEFC"/>
    <m/>
    <x v="72"/>
    <x v="0"/>
    <x v="154"/>
    <x v="0"/>
    <n v="350"/>
    <x v="3"/>
    <n v="905"/>
    <x v="120"/>
    <n v="89.2"/>
    <n v="35.118110236220474"/>
    <n v="89"/>
    <n v="35.039370078740156"/>
    <s v="N"/>
    <n v="103.8"/>
    <n v="10"/>
    <m/>
    <x v="2"/>
    <n v="0.39411966904800005"/>
    <n v="0.41664079299360007"/>
    <n v="0.38020956308160003"/>
    <n v="0.41730317899200003"/>
    <n v="0.39478205504640007"/>
    <n v="0.51268676276159997"/>
    <n v="0.48155462083680001"/>
    <n v="0.49082802481440008"/>
    <n v="0.45042247891200005"/>
    <n v="0.4179655649904"/>
    <n v="0.407367389016"/>
    <n v="0.40670500301760004"/>
    <n v="1.1909700251232"/>
    <n v="1.3247719968"/>
    <n v="1.4228051245632001"/>
    <n v="1.2320379570240001"/>
    <x v="324"/>
    <n v="0.43088209195920002"/>
    <n v="4.2798635863005231E-2"/>
  </r>
  <r>
    <x v="2"/>
    <x v="74"/>
    <s v="VMPS AGUAS E TURISMO, S.A."/>
    <s v="Portugal               "/>
    <s v="CP"/>
    <s v=" 2x5"/>
    <n v="250"/>
    <s v="Q007ACA/R"/>
    <s v="011 Carrier Kote SFI"/>
    <s v="011"/>
    <s v="MCB"/>
    <x v="0"/>
    <s v="SFI"/>
    <m/>
    <x v="22"/>
    <x v="0"/>
    <x v="25"/>
    <x v="1"/>
    <n v="380"/>
    <x v="1"/>
    <n v="965"/>
    <x v="24"/>
    <n v="96.5"/>
    <n v="37.99212598425197"/>
    <n v="89"/>
    <n v="35.039370078740156"/>
    <s v="N"/>
    <n v="101.4"/>
    <n v="6"/>
    <m/>
    <x v="2"/>
    <n v="2.0285154985367999"/>
    <n v="2.1463198830528003"/>
    <n v="1.9563128112528001"/>
    <n v="2.1470799113400005"/>
    <n v="2.0338356965472002"/>
    <n v="2.6395782414456002"/>
    <n v="2.4807323294208001"/>
    <n v="2.5263340266528003"/>
    <n v="2.3196063325344003"/>
    <n v="2.1516400810632001"/>
    <n v="2.0976780726720001"/>
    <n v="2.0946379595232001"/>
    <n v="6.1311481928424012"/>
    <n v="6.8204938493328005"/>
    <n v="7.3266726886080011"/>
    <n v="6.3439561132584004"/>
    <x v="325"/>
    <n v="2.2185225703368001"/>
    <n v="0.22047776229929253"/>
  </r>
  <r>
    <x v="2"/>
    <x v="75"/>
    <s v="UNICER BEBIDAS, S.A."/>
    <s v="Portugal               "/>
    <s v="CP"/>
    <s v=" 2x3"/>
    <n v="330"/>
    <s v="S221FCA-BRA/R"/>
    <s v="01A Carrier Kote PEFC"/>
    <s v="01A"/>
    <s v="MCB"/>
    <x v="0"/>
    <s v="PEFC"/>
    <m/>
    <x v="20"/>
    <x v="3"/>
    <x v="155"/>
    <x v="0"/>
    <n v="380"/>
    <x v="1"/>
    <n v="1000"/>
    <x v="68"/>
    <n v="99.6"/>
    <n v="39.212598425196845"/>
    <n v="99.5"/>
    <n v="39.173228346456689"/>
    <s v="N"/>
    <n v="104.2"/>
    <n v="10"/>
    <m/>
    <x v="2"/>
    <n v="2.2038907174233602"/>
    <n v="2.3320613919187201"/>
    <n v="2.1256985449324799"/>
    <n v="2.3328674967897602"/>
    <n v="2.20953345152064"/>
    <n v="2.8681211311603203"/>
    <n v="2.69480858388672"/>
    <n v="2.7447870858912"/>
    <n v="2.5198838268710402"/>
    <n v="2.3377041260160003"/>
    <n v="2.2796645753011204"/>
    <n v="2.2764401558169598"/>
    <n v="6.6616506542745597"/>
    <n v="7.4105220794707201"/>
    <n v="7.9594794966489602"/>
    <n v="6.893808857134081"/>
    <x v="326"/>
    <n v="2.4104550906273601"/>
    <n v="0.23945326969267303"/>
  </r>
  <r>
    <x v="2"/>
    <x v="75"/>
    <s v="UNICER BEBIDAS, S.A."/>
    <s v="Portugal               "/>
    <s v="CP"/>
    <s v=" 2x5"/>
    <n v="200"/>
    <s v="T207ABA-B/R"/>
    <s v="011 Carrier Kote SFI"/>
    <s v="011"/>
    <s v="MCB"/>
    <x v="0"/>
    <s v="SFI"/>
    <m/>
    <x v="14"/>
    <x v="0"/>
    <x v="15"/>
    <x v="1"/>
    <n v="350"/>
    <x v="3"/>
    <n v="1660"/>
    <x v="15"/>
    <n v="83"/>
    <n v="32.677165354330711"/>
    <n v="83"/>
    <n v="32.677165354330711"/>
    <s v="Y"/>
    <n v="111.8"/>
    <n v="6"/>
    <m/>
    <x v="2"/>
    <n v="1.7286609107040001"/>
    <n v="1.8289020003799998"/>
    <n v="1.666923021036"/>
    <n v="1.8295658486559998"/>
    <n v="1.7333078486359998"/>
    <n v="2.2491179590879997"/>
    <n v="2.1136929107840001"/>
    <n v="2.152859959068"/>
    <n v="1.9769401659279999"/>
    <n v="1.8335489383119998"/>
    <n v="1.7877434072679999"/>
    <n v="1.7850880141639998"/>
    <n v="5.2244859321200003"/>
    <n v="5.81199165638"/>
    <n v="6.2434930357800003"/>
    <n v="5.4063803597439994"/>
    <x v="327"/>
    <n v="1.8905292486686667"/>
    <n v="0.18781901269726353"/>
  </r>
  <r>
    <x v="2"/>
    <x v="75"/>
    <s v="UNICER BEBIDAS, S.A."/>
    <s v="Portugal               "/>
    <s v="CP"/>
    <s v=" 2x5"/>
    <n v="330"/>
    <s v="V143MA/R"/>
    <s v="01A Carrier Kote PEFC"/>
    <s v="01A"/>
    <s v="MCB"/>
    <x v="0"/>
    <s v="PEFC"/>
    <m/>
    <x v="22"/>
    <x v="0"/>
    <x v="25"/>
    <x v="1"/>
    <n v="380"/>
    <x v="1"/>
    <n v="965"/>
    <x v="24"/>
    <n v="96.5"/>
    <n v="37.99212598425197"/>
    <n v="90.5"/>
    <n v="35.629921259842519"/>
    <s v="N"/>
    <n v="108.6"/>
    <n v="6"/>
    <m/>
    <x v="2"/>
    <n v="0.7423632510335999"/>
    <n v="0.78550497505200001"/>
    <n v="0.7155014228712"/>
    <n v="0.78550497505200001"/>
    <n v="0.74399124061919986"/>
    <n v="0.96539782426080001"/>
    <n v="0.90760419397199998"/>
    <n v="0.92388408982799985"/>
    <n v="0.8481825740975999"/>
    <n v="0.78713296463759996"/>
    <n v="0.76759708961039996"/>
    <n v="0.76678309481759999"/>
    <n v="2.2433696489567998"/>
    <n v="2.4948940399319999"/>
    <n v="2.6796708578975998"/>
    <n v="2.3215131490656002"/>
    <x v="328"/>
    <n v="0.81162064132099998"/>
    <n v="8.0521893305156703E-2"/>
  </r>
  <r>
    <x v="2"/>
    <x v="75"/>
    <s v="UNICER BEBIDAS, S.A."/>
    <s v="Portugal               "/>
    <s v="CP"/>
    <s v=" 2x5"/>
    <n v="250"/>
    <s v="W005BCA-B/R"/>
    <s v="011 Carrier Kote SFI"/>
    <s v="011"/>
    <s v="MCB"/>
    <x v="0"/>
    <s v="SFI"/>
    <m/>
    <x v="28"/>
    <x v="0"/>
    <x v="156"/>
    <x v="0"/>
    <n v="380"/>
    <x v="1"/>
    <n v="880"/>
    <x v="121"/>
    <n v="87.5"/>
    <n v="34.448818897637793"/>
    <n v="87.5"/>
    <n v="34.448818897637793"/>
    <s v="Y"/>
    <n v="117.2"/>
    <n v="6"/>
    <m/>
    <x v="2"/>
    <n v="3.37010302916"/>
    <n v="3.5660485137199998"/>
    <n v="3.2498275487999999"/>
    <n v="3.56684504008"/>
    <n v="3.3788648191199999"/>
    <n v="4.3848776118000004"/>
    <n v="4.1212273866400002"/>
    <n v="4.1968973908400002"/>
    <n v="3.85359452968"/>
    <n v="3.5748103036799996"/>
    <n v="3.4855993513599999"/>
    <n v="3.4808201932"/>
    <n v="10.18597909168"/>
    <n v="11.330587471000001"/>
    <n v="12.171719307160002"/>
    <n v="10.541229848239999"/>
    <x v="329"/>
    <n v="3.6857929765066668"/>
    <n v="0.36612643845579551"/>
  </r>
  <r>
    <x v="2"/>
    <x v="75"/>
    <s v="UNICER BEBIDAS, S.A."/>
    <s v="Portugal               "/>
    <s v="CP"/>
    <s v=" 2x3"/>
    <n v="330"/>
    <s v="Y068ACA_PEFC/R"/>
    <s v="011 Carrier Kote SFI"/>
    <s v="011"/>
    <s v="MCB"/>
    <x v="0"/>
    <s v="SFI"/>
    <m/>
    <x v="22"/>
    <x v="0"/>
    <x v="25"/>
    <x v="1"/>
    <n v="380"/>
    <x v="1"/>
    <n v="965"/>
    <x v="24"/>
    <n v="96.5"/>
    <n v="37.99212598425197"/>
    <n v="96.5"/>
    <n v="37.99212598425197"/>
    <s v="Y"/>
    <n v="116"/>
    <n v="10"/>
    <m/>
    <x v="2"/>
    <n v="27.161941896319998"/>
    <n v="28.740881924607997"/>
    <n v="26.193363046368003"/>
    <n v="28.747837607551997"/>
    <n v="27.233237646496001"/>
    <n v="35.346172340304001"/>
    <n v="33.215124978336"/>
    <n v="33.827225077408002"/>
    <n v="31.061471646800001"/>
    <n v="28.813916595520002"/>
    <n v="28.092264490080002"/>
    <n v="28.053138773520001"/>
    <n v="82.096186867295998"/>
    <n v="91.327247594352002"/>
    <n v="98.10382170254401"/>
    <n v="84.959319859120001"/>
    <x v="330"/>
    <n v="29.707214668609339"/>
    <n v="2.9519503725335912"/>
  </r>
  <r>
    <x v="2"/>
    <x v="75"/>
    <s v="UNICER BEBIDAS, S.A."/>
    <s v="Portugal               "/>
    <s v="CP"/>
    <s v=" 2x3"/>
    <n v="330"/>
    <s v="Z002BMA-B/R"/>
    <s v="011 Carrier Kote SFI"/>
    <s v="011"/>
    <s v="MCB"/>
    <x v="0"/>
    <s v="SFI"/>
    <m/>
    <x v="63"/>
    <x v="0"/>
    <x v="157"/>
    <x v="0"/>
    <n v="415"/>
    <x v="5"/>
    <n v="930"/>
    <x v="122"/>
    <n v="92.9"/>
    <n v="36.574803149606304"/>
    <n v="92"/>
    <n v="36.220472440944881"/>
    <s v="N"/>
    <n v="106.2"/>
    <n v="10"/>
    <m/>
    <x v="2"/>
    <n v="1.9608370644416402"/>
    <n v="2.0754912163104002"/>
    <n v="1.8913750600248003"/>
    <n v="2.0754912163104002"/>
    <n v="1.9666953057780003"/>
    <n v="2.5516825477945204"/>
    <n v="2.3985313814296805"/>
    <n v="2.4420497456426404"/>
    <n v="2.2428695402064007"/>
    <n v="2.0805125660272807"/>
    <n v="2.0286252856195204"/>
    <n v="2.0252777191416005"/>
    <n v="5.9277033407768407"/>
    <n v="6.5938690698829205"/>
    <n v="7.0834506672787221"/>
    <n v="6.1344155707884021"/>
    <x v="331"/>
    <n v="2.1449532207272402"/>
    <n v="0.21303394072546356"/>
  </r>
  <r>
    <x v="2"/>
    <x v="6"/>
    <s v="REFRIGE SOCIEDADE INDUSTRIAL DE REFRIG"/>
    <s v="Portugal"/>
    <s v="CP"/>
    <s v=" 2x3"/>
    <n v="200"/>
    <s v="N258CUA/R"/>
    <s v="011 Carrier Kote SFI"/>
    <s v="011"/>
    <s v="MCB"/>
    <x v="0"/>
    <s v="SFI"/>
    <m/>
    <x v="6"/>
    <x v="0"/>
    <x v="6"/>
    <x v="1"/>
    <n v="320"/>
    <x v="2"/>
    <n v="1010"/>
    <x v="6"/>
    <n v="101"/>
    <n v="39.763779527559052"/>
    <n v="101"/>
    <n v="39.763779527559052"/>
    <s v="Y"/>
    <n v="116.4"/>
    <n v="12"/>
    <m/>
    <x v="2"/>
    <n v="0.89737936727039991"/>
    <n v="0.94966882483199999"/>
    <n v="0.86585190021120007"/>
    <n v="0.94966882483199999"/>
    <n v="0.89968625510400002"/>
    <n v="1.1680542064128001"/>
    <n v="1.0973096461823999"/>
    <n v="1.1173026740736001"/>
    <n v="1.0265650859519999"/>
    <n v="0.95197571266559999"/>
    <n v="0.92813787171840001"/>
    <n v="0.92659994649599997"/>
    <n v="2.7129000923135997"/>
    <n v="3.0174092863488005"/>
    <n v="3.2411774062080001"/>
    <n v="2.8067135308799998"/>
    <x v="332"/>
    <n v="0.98151669297919997"/>
    <n v="9.7510599544811019E-2"/>
  </r>
  <r>
    <x v="2"/>
    <x v="6"/>
    <s v="REFRIGE SOCIEDADE INDUSTRIAL DE REFRIG"/>
    <s v="Portugal"/>
    <s v="CP"/>
    <s v=" 2x3"/>
    <n v="200"/>
    <s v="W117UA/R"/>
    <s v="011 Carrier Kote SFI"/>
    <s v="011"/>
    <s v="MCB"/>
    <x v="0"/>
    <s v="SFI"/>
    <m/>
    <x v="6"/>
    <x v="0"/>
    <x v="6"/>
    <x v="1"/>
    <n v="320"/>
    <x v="2"/>
    <n v="1010"/>
    <x v="6"/>
    <n v="101"/>
    <n v="39.763779527559052"/>
    <n v="101"/>
    <n v="39.763779527559052"/>
    <s v="Y"/>
    <n v="109.8"/>
    <n v="12"/>
    <m/>
    <x v="2"/>
    <n v="2.361052132992"/>
    <n v="2.4981454826496003"/>
    <n v="2.2769101829375997"/>
    <n v="2.4988708442880001"/>
    <n v="2.3668550260991998"/>
    <n v="3.0719065386239999"/>
    <n v="2.886939320832"/>
    <n v="2.9398907204352001"/>
    <n v="2.6997960181248004"/>
    <n v="2.5046737373951999"/>
    <n v="2.4415672748544002"/>
    <n v="2.4379404666624005"/>
    <n v="7.1361077985792001"/>
    <n v="7.9376324090111998"/>
    <n v="8.5266260593920009"/>
    <n v="7.3841814789120006"/>
    <x v="333"/>
    <n v="2.5820456454912004"/>
    <n v="0.25646886285828957"/>
  </r>
  <r>
    <x v="2"/>
    <x v="11"/>
    <s v="SCHREIBER FOODS PORTUGAL SA"/>
    <s v="Portugal               "/>
    <s v="CC"/>
    <s v=" 2x2"/>
    <n v="180"/>
    <s v="N196DBA-Q/R"/>
    <s v="011 Carrier Kote SFI"/>
    <s v="011"/>
    <s v="MCB"/>
    <x v="0"/>
    <s v="SFI"/>
    <m/>
    <x v="14"/>
    <x v="0"/>
    <x v="15"/>
    <x v="1"/>
    <n v="350"/>
    <x v="3"/>
    <n v="1660"/>
    <x v="15"/>
    <n v="83"/>
    <n v="32.677165354330711"/>
    <n v="79.599999999999994"/>
    <n v="31.338582677165352"/>
    <s v="N"/>
    <n v="105.6"/>
    <n v="32"/>
    <m/>
    <x v="2"/>
    <n v="8.8744092581759997"/>
    <n v="9.3898310351999985"/>
    <n v="8.5577571932160001"/>
    <n v="9.3923391703679986"/>
    <n v="8.8976095084799987"/>
    <n v="11.548081347263999"/>
    <n v="10.852073838143999"/>
    <n v="11.052097617791999"/>
    <n v="10.147914889727998"/>
    <n v="9.4142853530879993"/>
    <n v="9.1785206472959988"/>
    <n v="9.1653529376639984"/>
    <n v="26.821997486591997"/>
    <n v="29.838030026111998"/>
    <n v="32.052086345663994"/>
    <n v="27.758158938047998"/>
    <x v="334"/>
    <n v="9.705856066367998"/>
    <n v="0.96443545527531926"/>
  </r>
  <r>
    <x v="2"/>
    <x v="11"/>
    <s v="SCHREIBER FOODS PORTUGAL SA"/>
    <s v="Portugal               "/>
    <s v="CP"/>
    <s v=" 2x2"/>
    <n v="160"/>
    <s v="Y087CUA/R"/>
    <s v="011 Carrier Kote SFI"/>
    <s v="011"/>
    <s v="MCB"/>
    <x v="0"/>
    <s v="SFI"/>
    <m/>
    <x v="32"/>
    <x v="0"/>
    <x v="36"/>
    <x v="0"/>
    <n v="320"/>
    <x v="2"/>
    <n v="1305"/>
    <x v="31"/>
    <n v="130"/>
    <n v="51.181102362204726"/>
    <n v="130"/>
    <n v="51.181102362204726"/>
    <s v="Y"/>
    <n v="92.9"/>
    <n v="28"/>
    <m/>
    <x v="2"/>
    <n v="13.220308914176002"/>
    <n v="13.988913154944003"/>
    <n v="12.748719261824002"/>
    <n v="13.992072884608001"/>
    <n v="13.255065940480002"/>
    <n v="17.203938088064003"/>
    <n v="16.166756825856002"/>
    <n v="16.464561346688004"/>
    <n v="15.117726577408002"/>
    <n v="14.024460113664002"/>
    <n v="13.672940188544002"/>
    <n v="13.653981810560001"/>
    <n v="39.957941330944003"/>
    <n v="44.451076913152008"/>
    <n v="47.749044749952006"/>
    <n v="41.351382112768007"/>
    <x v="335"/>
    <n v="14.459120425568001"/>
    <n v="1.4368513605706323"/>
  </r>
  <r>
    <x v="2"/>
    <x v="11"/>
    <s v="SCHREIBER FOODS PORTUGAL SA"/>
    <s v="Portugal               "/>
    <s v="CP"/>
    <s v=" 2x4"/>
    <n v="160"/>
    <s v="Y111AUA/R"/>
    <s v="011 Carrier Kote SFI"/>
    <s v="011"/>
    <s v="MCB"/>
    <x v="0"/>
    <s v="SFI"/>
    <m/>
    <x v="89"/>
    <x v="0"/>
    <x v="141"/>
    <x v="1"/>
    <n v="320"/>
    <x v="2"/>
    <n v="992"/>
    <x v="110"/>
    <n v="99.2"/>
    <n v="39.055118110236222"/>
    <n v="94"/>
    <n v="37.00787401574803"/>
    <s v="N"/>
    <n v="137.5"/>
    <n v="14"/>
    <m/>
    <x v="2"/>
    <n v="0.18735467520000001"/>
    <n v="0.19806065664"/>
    <n v="0.18021735424000002"/>
    <n v="0.19806065664"/>
    <n v="0.18735467520000001"/>
    <n v="0.24356107775999999"/>
    <n v="0.22839427072000001"/>
    <n v="0.23285509632000001"/>
    <n v="0.21411962879999999"/>
    <n v="0.19806065664"/>
    <n v="0.19359983104"/>
    <n v="0.19359983104"/>
    <n v="0.56563268608000006"/>
    <n v="0.62897640960000001"/>
    <n v="0.67536899583999999"/>
    <n v="0.58526031872000006"/>
    <x v="336"/>
    <n v="0.20460320085333339"/>
    <n v="2.0299392993888884E-2"/>
  </r>
  <r>
    <x v="2"/>
    <x v="11"/>
    <s v="SCHREIBER FOODS PORTUGAL SA"/>
    <s v="Portugal               "/>
    <s v="CP"/>
    <s v=" 1x2/2"/>
    <n v="125"/>
    <s v="Z003AUA/R"/>
    <s v="011 Carrier Kote SFI"/>
    <s v="011"/>
    <s v="MCB"/>
    <x v="0"/>
    <s v="SFI"/>
    <m/>
    <x v="89"/>
    <x v="0"/>
    <x v="141"/>
    <x v="1"/>
    <n v="320"/>
    <x v="2"/>
    <n v="992"/>
    <x v="110"/>
    <n v="99.2"/>
    <n v="39.055118110236222"/>
    <n v="94"/>
    <n v="37.00787401574803"/>
    <s v="N"/>
    <n v="137.19999999999999"/>
    <n v="20"/>
    <m/>
    <x v="2"/>
    <n v="20.8578212806656"/>
    <n v="22.07029898379264"/>
    <n v="20.114488768102397"/>
    <n v="22.075640295260161"/>
    <n v="20.913014832496639"/>
    <n v="27.142764440780798"/>
    <n v="25.506542694563841"/>
    <n v="25.97568788512768"/>
    <n v="23.852516576788481"/>
    <n v="22.1263827542016"/>
    <n v="21.572666798735359"/>
    <n v="21.54239936708608"/>
    <n v="63.042609032560641"/>
    <n v="70.131419568537595"/>
    <n v="75.334747156480006"/>
    <n v="65.241448920023032"/>
    <x v="337"/>
    <n v="22.81251872313344"/>
    <n v="2.2667447439616768"/>
  </r>
  <r>
    <x v="0"/>
    <x v="76"/>
    <s v="DRINK WORLD GMBH &amp; CO. KG"/>
    <s v="Germany"/>
    <s v="FB"/>
    <s v="1x2"/>
    <n v="250"/>
    <s v="4791CM_320/R"/>
    <s v="011 Carrier Kote SFI"/>
    <s v="011"/>
    <s v="MCB"/>
    <x v="0"/>
    <s v="SFI"/>
    <m/>
    <x v="15"/>
    <x v="0"/>
    <x v="16"/>
    <x v="1"/>
    <n v="320"/>
    <x v="2"/>
    <n v="1357"/>
    <x v="16"/>
    <n v="135.69999999999999"/>
    <n v="53.425196850393696"/>
    <n v="130.5"/>
    <n v="51.377952755905511"/>
    <s v="N"/>
    <n v="91.8"/>
    <n v="14"/>
    <m/>
    <x v="1"/>
    <n v="4.5629049876479998E-2"/>
    <n v="4.8888267724799997E-2"/>
    <n v="4.3999440952320001E-2"/>
    <n v="4.8888267724799997E-2"/>
    <n v="4.5629049876479998E-2"/>
    <n v="5.9480725731839997E-2"/>
    <n v="5.6221507883519997E-2"/>
    <n v="5.7036312345599999E-2"/>
    <n v="5.2147485573119996E-2"/>
    <n v="4.8888267724799997E-2"/>
    <n v="4.7258658800640001E-2"/>
    <n v="4.7258658800640001E-2"/>
    <n v="0.13851675855359999"/>
    <n v="0.15399804333311998"/>
    <n v="0.16540530580224"/>
    <n v="0.14340558532608"/>
    <x v="338"/>
    <n v="5.0110474417919992E-2"/>
    <n v="5.0047352054336169E-3"/>
  </r>
  <r>
    <x v="0"/>
    <x v="77"/>
    <s v="BINDING BR.,FRANKF.(500777) RADEB.GRUPPE"/>
    <s v="Germany"/>
    <s v="CP"/>
    <s v="2x3"/>
    <n v="330"/>
    <s v="4542/R"/>
    <s v="011 Carrier Kote SFI"/>
    <s v="011"/>
    <s v="MCB"/>
    <x v="0"/>
    <s v="SFI"/>
    <m/>
    <x v="88"/>
    <x v="3"/>
    <x v="137"/>
    <x v="1"/>
    <n v="350"/>
    <x v="3"/>
    <n v="1106"/>
    <x v="82"/>
    <n v="110.6"/>
    <n v="43.54330708661417"/>
    <n v="110.6"/>
    <n v="43.54330708661417"/>
    <s v="Y"/>
    <n v="141"/>
    <n v="12"/>
    <m/>
    <x v="1"/>
    <n v="47.922216716219999"/>
    <n v="50.706848375484"/>
    <n v="46.214175422015998"/>
    <n v="50.720236027691996"/>
    <n v="48.048283774512001"/>
    <n v="62.360799622548001"/>
    <n v="58.602216265151995"/>
    <n v="59.681037905579998"/>
    <n v="54.801238675763997"/>
    <n v="50.837377984511996"/>
    <n v="49.564435387068002"/>
    <n v="49.495265850659997"/>
    <n v="144.84324051371999"/>
    <n v="161.129319424752"/>
    <n v="173.084492846496"/>
    <n v="149.89707922224"/>
    <x v="339"/>
    <n v="52.412844333934004"/>
    <n v="5.2077124907814163"/>
  </r>
  <r>
    <x v="0"/>
    <x v="78"/>
    <s v="DARGUNER BRAUEREI GMBH"/>
    <s v="Germany"/>
    <s v="CP"/>
    <s v=" 2x3"/>
    <n v="330"/>
    <s v="3774.011380/R"/>
    <s v="011 Carrier Kote SFI"/>
    <s v="011"/>
    <s v="MCB"/>
    <x v="0"/>
    <s v="SFI"/>
    <m/>
    <x v="20"/>
    <x v="3"/>
    <x v="123"/>
    <x v="0"/>
    <n v="380"/>
    <x v="1"/>
    <n v="1000"/>
    <x v="95"/>
    <n v="97.5"/>
    <n v="38.385826771653541"/>
    <n v="95"/>
    <n v="37.401574803149607"/>
    <s v="N"/>
    <n v="120.6"/>
    <n v="10"/>
    <m/>
    <x v="0"/>
    <n v="3.4239849887879998"/>
    <n v="3.6230857430040002"/>
    <n v="3.3025152625920002"/>
    <n v="3.6239990492159997"/>
    <n v="3.4331180509079999"/>
    <n v="4.4560210083480003"/>
    <n v="4.1875089820199998"/>
    <n v="4.2642267038280002"/>
    <n v="3.915343730844"/>
    <n v="3.6322188051240003"/>
    <n v="3.5418014901359998"/>
    <n v="3.5363216528640002"/>
    <n v="10.349585994384"/>
    <n v="11.513138108471999"/>
    <n v="12.367079416692"/>
    <n v="10.710341948124"/>
    <x v="340"/>
    <n v="3.7450121223059996"/>
    <n v="0.37211341865772773"/>
  </r>
  <r>
    <x v="0"/>
    <x v="78"/>
    <s v="DARGUNER BRAUEREI GMBH"/>
    <s v="Germany"/>
    <s v="CP"/>
    <s v=" 2x3"/>
    <n v="330"/>
    <s v="4480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91.5"/>
    <n v="36.023622047244096"/>
    <s v="N"/>
    <n v="132.69999999999999"/>
    <n v="10"/>
    <m/>
    <x v="0"/>
    <n v="3.9189938017999997"/>
    <n v="4.14680726992"/>
    <n v="3.7794956869599998"/>
    <n v="4.1478108534800002"/>
    <n v="3.93003322096"/>
    <n v="5.1002116519199996"/>
    <n v="4.7931150825599991"/>
    <n v="4.8814304358400005"/>
    <n v="4.4820041789599996"/>
    <n v="4.1578466890799994"/>
    <n v="4.0534739988400004"/>
    <n v="4.0484560810399994"/>
    <n v="11.84529675868"/>
    <n v="13.17805572636"/>
    <n v="14.156549697359999"/>
    <n v="12.25977676896"/>
    <x v="341"/>
    <n v="4.2866399126133325"/>
    <n v="0.42601734363086569"/>
  </r>
  <r>
    <x v="0"/>
    <x v="78"/>
    <s v="DARGUNER BRAUEREI GMBH"/>
    <s v="Germany"/>
    <s v="CP"/>
    <s v=" 2x3"/>
    <n v="500"/>
    <s v="4512/R"/>
    <s v="011 Carrier Kote SFI"/>
    <s v="011"/>
    <s v="MCB"/>
    <x v="0"/>
    <s v="SFI"/>
    <m/>
    <x v="65"/>
    <x v="0"/>
    <x v="81"/>
    <x v="0"/>
    <n v="430"/>
    <x v="7"/>
    <n v="1276"/>
    <x v="61"/>
    <n v="125.5"/>
    <n v="49.409448818897637"/>
    <n v="123"/>
    <n v="48.425196850393704"/>
    <s v="N"/>
    <n v="78.400000000000006"/>
    <n v="6"/>
    <m/>
    <x v="0"/>
    <n v="0.56297631512640001"/>
    <n v="0.59583821984960006"/>
    <n v="0.54308621489920006"/>
    <n v="0.59583821984960006"/>
    <n v="0.56470588905920005"/>
    <n v="0.73247456054079996"/>
    <n v="0.68837042525440006"/>
    <n v="0.70134222975040006"/>
    <n v="0.64426628996800006"/>
    <n v="0.59756779378239999"/>
    <n v="0.58286641535359995"/>
    <n v="0.58200162838720004"/>
    <n v="1.7019007498751999"/>
    <n v="1.8930186694495998"/>
    <n v="2.0339789449727999"/>
    <n v="1.7624358375232001"/>
    <x v="342"/>
    <n v="0.6159445168183999"/>
    <n v="6.1089744572646452E-2"/>
  </r>
  <r>
    <x v="0"/>
    <x v="78"/>
    <s v="DARGUNER BRAUEREI GMBH"/>
    <s v="Germany"/>
    <s v="CP"/>
    <s v=" 2x2"/>
    <n v="275"/>
    <s v="4533CM/R"/>
    <s v="011 Carrier Kote SFI"/>
    <s v="011"/>
    <s v="MCB"/>
    <x v="0"/>
    <s v="SFI"/>
    <m/>
    <x v="23"/>
    <x v="0"/>
    <x v="93"/>
    <x v="0"/>
    <n v="380"/>
    <x v="1"/>
    <n v="1401"/>
    <x v="72"/>
    <n v="139.5"/>
    <n v="54.921259842519682"/>
    <n v="134.19999999999999"/>
    <n v="52.834645669291334"/>
    <s v="N"/>
    <n v="65.900000000000006"/>
    <n v="12"/>
    <m/>
    <x v="0"/>
    <n v="0.1163889404748"/>
    <n v="0.12352936627080001"/>
    <n v="0.11210468499720001"/>
    <n v="0.12352936627080001"/>
    <n v="0.11710298305440002"/>
    <n v="0.15137702687520002"/>
    <n v="0.14209447334040001"/>
    <n v="0.1449506436588"/>
    <n v="0.13352596238520001"/>
    <n v="0.12352936627080001"/>
    <n v="0.12067319595240002"/>
    <n v="0.12067319595240002"/>
    <n v="0.3520229917428"/>
    <n v="0.39200937620040005"/>
    <n v="0.42057107938439997"/>
    <n v="0.36487575817560003"/>
    <x v="343"/>
    <n v="0.12745660045860002"/>
    <n v="1.2551723104573457E-2"/>
  </r>
  <r>
    <x v="0"/>
    <x v="77"/>
    <s v="DORTMUNDER ACTIEN DAB -RADEBERGER GRUPPE"/>
    <s v="Germany"/>
    <s v="CP"/>
    <s v=" 2x3"/>
    <n v="330"/>
    <s v="1897E/R"/>
    <s v="011 Carrier Kote SFI"/>
    <s v="011"/>
    <s v="MCB"/>
    <x v="0"/>
    <s v="SFI"/>
    <m/>
    <x v="82"/>
    <x v="3"/>
    <x v="158"/>
    <x v="0"/>
    <n v="320"/>
    <x v="2"/>
    <n v="978"/>
    <x v="95"/>
    <n v="97.5"/>
    <n v="38.385826771653541"/>
    <n v="95.5"/>
    <n v="37.598425196850393"/>
    <s v="N"/>
    <n v="120.4"/>
    <n v="10"/>
    <m/>
    <x v="1"/>
    <n v="5.99670943872"/>
    <n v="6.3453017671679994"/>
    <n v="5.7832542243839997"/>
    <n v="6.3468374161919989"/>
    <n v="6.012833753472"/>
    <n v="7.8041683399679993"/>
    <n v="7.3334919141119999"/>
    <n v="7.4686290282239991"/>
    <n v="6.8582085411840001"/>
    <n v="6.3614260819199995"/>
    <n v="6.2024864079359991"/>
    <n v="6.1940403383040001"/>
    <n v="18.125265430271998"/>
    <n v="20.163839509631998"/>
    <n v="21.660329483520002"/>
    <n v="18.757952828159997"/>
    <x v="344"/>
    <n v="6.5589489376319996"/>
    <n v="0.65181531175480834"/>
  </r>
  <r>
    <x v="0"/>
    <x v="77"/>
    <s v="DORTMUNDER ACTIEN DAB -RADEBERGER GRUPPE"/>
    <s v="Germany"/>
    <s v="CP"/>
    <s v=" 2x2"/>
    <n v="330"/>
    <s v="4789C/R"/>
    <s v="011 Carrier Kote SFI"/>
    <s v="011"/>
    <s v="MCB"/>
    <x v="0"/>
    <s v="SFI"/>
    <m/>
    <x v="47"/>
    <x v="3"/>
    <x v="159"/>
    <x v="0"/>
    <n v="350"/>
    <x v="3"/>
    <n v="1020"/>
    <x v="123"/>
    <n v="101.8"/>
    <n v="40.078740157480311"/>
    <n v="97.2"/>
    <n v="38.267716535433074"/>
    <s v="N"/>
    <n v="132.5"/>
    <n v="16"/>
    <m/>
    <x v="1"/>
    <n v="5.6547083194000001"/>
    <n v="5.9837621652899999"/>
    <n v="5.4530301557899996"/>
    <n v="5.9847271325799998"/>
    <n v="5.6691828287499995"/>
    <n v="7.3588405535399994"/>
    <n v="6.9149556001400008"/>
    <n v="7.0423312824200002"/>
    <n v="6.4662458102899993"/>
    <n v="5.9992016419300001"/>
    <n v="5.84866674469"/>
    <n v="5.8399820390799997"/>
    <n v="17.09150064048"/>
    <n v="19.01275051487"/>
    <n v="20.423532692850003"/>
    <n v="17.687850425699999"/>
    <x v="345"/>
    <n v="6.1846361894916662"/>
    <n v="0.61460942597924206"/>
  </r>
  <r>
    <x v="0"/>
    <x v="77"/>
    <s v="DORTMUNDER ACTIEN DAB -RADEBERGER GRUPPE"/>
    <s v="Germany"/>
    <s v="CP"/>
    <s v=" 2x3"/>
    <n v="500"/>
    <s v="3961E/R"/>
    <s v="011 Carrier Kote SFI"/>
    <s v="011"/>
    <s v="MCB"/>
    <x v="0"/>
    <s v="SFI"/>
    <m/>
    <x v="98"/>
    <x v="0"/>
    <x v="160"/>
    <x v="0"/>
    <n v="400"/>
    <x v="0"/>
    <n v="1457"/>
    <x v="124"/>
    <n v="144.69999999999999"/>
    <n v="56.968503937007867"/>
    <n v="140.30000000000001"/>
    <n v="55.236220472440948"/>
    <s v="N"/>
    <n v="73.8"/>
    <n v="7"/>
    <m/>
    <x v="1"/>
    <n v="1.7051713183007997"/>
    <n v="1.8038320243775998"/>
    <n v="1.6440540667487997"/>
    <n v="1.8047051279711996"/>
    <n v="1.7095368362687997"/>
    <n v="2.2185562313375997"/>
    <n v="2.0849713815167998"/>
    <n v="2.1233879396351996"/>
    <n v="1.9496403245087996"/>
    <n v="1.8090706459391996"/>
    <n v="1.7636692590719998"/>
    <n v="1.7610499482911999"/>
    <n v="5.1530574094271993"/>
    <n v="5.7327981955775993"/>
    <n v="6.1579996456607988"/>
    <n v="5.3337898533023997"/>
    <x v="346"/>
    <n v="1.8648037586639996"/>
    <n v="0.18523375726532015"/>
  </r>
  <r>
    <x v="0"/>
    <x v="77"/>
    <s v="DORTMUNDER ACTIEN DAB -RADEBERGER GRUPPE"/>
    <s v="Germany"/>
    <s v="BW"/>
    <s v=" 2x3"/>
    <n v="355"/>
    <s v="4513E/R"/>
    <s v="011 Carrier Kote SFI"/>
    <s v="011"/>
    <s v="MCB"/>
    <x v="0"/>
    <s v="SFI"/>
    <m/>
    <x v="75"/>
    <x v="0"/>
    <x v="108"/>
    <x v="1"/>
    <n v="350"/>
    <x v="3"/>
    <n v="851"/>
    <x v="84"/>
    <n v="85.1"/>
    <n v="33.503937007874015"/>
    <n v="85.1"/>
    <n v="33.503937007874015"/>
    <s v="Y"/>
    <n v="133"/>
    <n v="4"/>
    <m/>
    <x v="1"/>
    <n v="14.853341922607999"/>
    <n v="15.716494042619999"/>
    <n v="14.323790809579998"/>
    <n v="15.720542598529999"/>
    <n v="14.892208059344"/>
    <n v="19.328615625521998"/>
    <n v="18.163441234623999"/>
    <n v="18.497851952789997"/>
    <n v="16.985311464814"/>
    <n v="15.756169890537999"/>
    <n v="15.361840544903998"/>
    <n v="15.340788054172"/>
    <n v="44.893626774807998"/>
    <n v="49.941366283395993"/>
    <n v="53.646604652227992"/>
    <n v="46.458798489613997"/>
    <x v="347"/>
    <n v="16.245033016670501"/>
    <n v="1.6141760329007744"/>
  </r>
  <r>
    <x v="0"/>
    <x v="77"/>
    <s v="DORTMUNDER ACTIEN DAB -RADEBERGER GRUPPE"/>
    <s v="Germany"/>
    <s v="CP"/>
    <s v="2x3"/>
    <n v="330"/>
    <s v="4542/R"/>
    <s v="011 Carrier Kote SFI"/>
    <s v="011"/>
    <s v="MCB"/>
    <x v="0"/>
    <s v="SFI"/>
    <m/>
    <x v="88"/>
    <x v="3"/>
    <x v="137"/>
    <x v="1"/>
    <n v="350"/>
    <x v="3"/>
    <n v="1106"/>
    <x v="82"/>
    <n v="110.6"/>
    <n v="43.54330708661417"/>
    <n v="110.6"/>
    <n v="43.54330708661417"/>
    <s v="Y"/>
    <n v="141"/>
    <n v="12"/>
    <m/>
    <x v="1"/>
    <n v="16.337398244496001"/>
    <n v="17.286805913579997"/>
    <n v="15.755035373448001"/>
    <n v="17.291268464316001"/>
    <n v="16.379792476487999"/>
    <n v="21.259591706304001"/>
    <n v="19.978839645072"/>
    <n v="20.345884443108002"/>
    <n v="18.682468656264"/>
    <n v="17.33143142094"/>
    <n v="16.897448361863997"/>
    <n v="16.874019970500001"/>
    <n v="49.379239531524"/>
    <n v="54.930652647107998"/>
    <n v="59.007192744444005"/>
    <n v="51.102899753304001"/>
    <x v="348"/>
    <n v="17.868332056365002"/>
    <n v="1.7753926281128813"/>
  </r>
  <r>
    <x v="0"/>
    <x v="77"/>
    <s v="DORTMUNDER ACTIEN DAB -RADEBERGER GRUPPE"/>
    <s v="Germany"/>
    <s v="CP"/>
    <s v=" 2x3"/>
    <n v="330"/>
    <s v="4568A1_E/R"/>
    <s v="011 Carrier Kote SFI"/>
    <s v="011"/>
    <s v="MCB"/>
    <x v="0"/>
    <s v="SFI"/>
    <m/>
    <x v="74"/>
    <x v="0"/>
    <x v="106"/>
    <x v="0"/>
    <n v="380"/>
    <x v="1"/>
    <n v="1110"/>
    <x v="82"/>
    <n v="110.6"/>
    <n v="43.54330708661417"/>
    <n v="109.7"/>
    <n v="43.188976377952756"/>
    <s v="N"/>
    <n v="132.1"/>
    <n v="12"/>
    <m/>
    <x v="1"/>
    <n v="6.2788932987457606"/>
    <n v="6.6431667035708806"/>
    <n v="6.0542012920312009"/>
    <n v="6.6443015116856001"/>
    <n v="6.2947806123518406"/>
    <n v="8.1694836178692807"/>
    <n v="7.6769768960808005"/>
    <n v="7.8188279104208007"/>
    <n v="7.1799309418334412"/>
    <n v="6.6601888252916801"/>
    <n v="6.4933720324278408"/>
    <n v="6.4842935675100808"/>
    <n v="18.976261294347843"/>
    <n v="21.108565741906723"/>
    <n v="22.675735748335043"/>
    <n v="19.637854425229602"/>
    <x v="349"/>
    <n v="6.8665347674849349"/>
    <n v="0.6821690572491067"/>
  </r>
  <r>
    <x v="0"/>
    <x v="77"/>
    <s v="DORTMUNDER ACTIEN DAB -RADEBERGER GRUPPE"/>
    <s v="Germany"/>
    <s v="BW"/>
    <s v=" 2x3"/>
    <n v="330"/>
    <s v="4626D/R"/>
    <s v="011 Carrier Kote SFI"/>
    <s v="011"/>
    <s v="MCB"/>
    <x v="0"/>
    <s v="SFI"/>
    <m/>
    <x v="75"/>
    <x v="0"/>
    <x v="108"/>
    <x v="1"/>
    <n v="350"/>
    <x v="3"/>
    <n v="851"/>
    <x v="84"/>
    <n v="85.1"/>
    <n v="33.503937007874015"/>
    <n v="85.1"/>
    <n v="33.503937007874015"/>
    <s v="Y"/>
    <n v="129"/>
    <n v="4"/>
    <m/>
    <x v="1"/>
    <n v="15.206905658657996"/>
    <n v="16.090434495407997"/>
    <n v="14.664222613151997"/>
    <n v="16.094361290237998"/>
    <n v="15.246958965923998"/>
    <n v="19.788689866302001"/>
    <n v="18.595729596947997"/>
    <n v="18.938146106123998"/>
    <n v="17.389418225171998"/>
    <n v="16.132058520605998"/>
    <n v="15.727598653115997"/>
    <n v="15.705608602067997"/>
    <n v="45.961562767217991"/>
    <n v="51.130010122464"/>
    <n v="54.923293928243993"/>
    <n v="47.565265775789996"/>
    <x v="350"/>
    <n v="16.631677716142999"/>
    <n v="1.6526213089119726"/>
  </r>
  <r>
    <x v="0"/>
    <x v="77"/>
    <s v="DORTMUNDER ACTIEN DAB -RADEBERGER GRUPPE"/>
    <s v="Germany"/>
    <s v="CP"/>
    <s v="2x2"/>
    <n v="330"/>
    <s v="4783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100"/>
    <n v="12"/>
    <m/>
    <x v="1"/>
    <n v="1.7693681600000002"/>
    <n v="1.8726719200000002"/>
    <n v="1.7064538400000002"/>
    <n v="1.8726719200000002"/>
    <n v="1.7740284800000001"/>
    <n v="2.3029748000000003"/>
    <n v="2.1639419200000001"/>
    <n v="2.2035546400000001"/>
    <n v="2.0233555999999999"/>
    <n v="1.8773322400000001"/>
    <n v="1.8299523200000003"/>
    <n v="1.8276221600000002"/>
    <n v="5.3484939200000001"/>
    <n v="5.9496752000000006"/>
    <n v="6.3908521599999997"/>
    <n v="5.5349067200000004"/>
    <x v="351"/>
    <n v="1.9353273333333334"/>
    <n v="0.19235056213646681"/>
  </r>
  <r>
    <x v="0"/>
    <x v="79"/>
    <s v="EDER &amp; HEYLANDS, GROBOSTHEIM"/>
    <s v="Germany"/>
    <s v="CP"/>
    <s v=" 2x3"/>
    <n v="330"/>
    <s v="4485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2.5"/>
    <n v="36.417322834645667"/>
    <s v="N"/>
    <n v="140.80000000000001"/>
    <n v="10"/>
    <m/>
    <x v="0"/>
    <n v="3.0430572282879997"/>
    <n v="3.219677142528"/>
    <n v="2.9350073983999998"/>
    <n v="3.2207160831999997"/>
    <n v="3.0513687536639997"/>
    <n v="3.9604418416639997"/>
    <n v="3.7214854871039997"/>
    <n v="3.7900555714559996"/>
    <n v="3.4804512511999999"/>
    <n v="3.2279886679039995"/>
    <n v="3.1479902361599996"/>
    <n v="3.1427955327999997"/>
    <n v="9.197741769216"/>
    <n v="10.232526678528"/>
    <n v="10.991992309759999"/>
    <n v="9.5187744368639979"/>
    <x v="352"/>
    <n v="3.3284195995306667"/>
    <n v="0.33079225904063914"/>
  </r>
  <r>
    <x v="0"/>
    <x v="80"/>
    <s v="EICHBAUM GMBH &amp; CO. KG (PRIVATBRAUEREI)"/>
    <s v="Germany"/>
    <s v="CP"/>
    <s v=" 2x3"/>
    <n v="330"/>
    <s v="1707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4"/>
    <n v="37.00787401574803"/>
    <s v="N"/>
    <n v="140.69999999999999"/>
    <n v="10"/>
    <m/>
    <x v="1"/>
    <n v="7.7034646869600003"/>
    <n v="8.1509300885880016"/>
    <n v="7.4283409481400007"/>
    <n v="8.1530064941639999"/>
    <n v="7.7231905399320011"/>
    <n v="10.023847918140001"/>
    <n v="9.4196138955240016"/>
    <n v="9.5940319639079998"/>
    <n v="8.8091506561799999"/>
    <n v="8.1716941443480007"/>
    <n v="7.9671681951120012"/>
    <n v="7.9557479644440008"/>
    <n v="23.282735723688003"/>
    <n v="25.900044952236001"/>
    <n v="27.822796515612005"/>
    <n v="24.094610303904002"/>
    <x v="353"/>
    <n v="8.4250156246199985"/>
    <n v="0.83716643230863985"/>
  </r>
  <r>
    <x v="0"/>
    <x v="80"/>
    <s v="EICHBAUM GMBH &amp; CO. KG (PRIVATBRAUEREI)"/>
    <s v="Germany"/>
    <s v="CP"/>
    <s v=" 2x3"/>
    <n v="330"/>
    <s v="1998/R"/>
    <s v="011 Carrier Kote SFI"/>
    <s v="011"/>
    <s v="MCB"/>
    <x v="0"/>
    <s v="SFI"/>
    <m/>
    <x v="42"/>
    <x v="0"/>
    <x v="161"/>
    <x v="1"/>
    <n v="350"/>
    <x v="3"/>
    <n v="933"/>
    <x v="74"/>
    <n v="93.3"/>
    <n v="36.732283464566926"/>
    <n v="93.3"/>
    <n v="36.732283464566926"/>
    <s v="Y"/>
    <n v="119.5"/>
    <n v="10"/>
    <m/>
    <x v="1"/>
    <n v="2.1807053802660001"/>
    <n v="2.307527675607"/>
    <n v="2.1033358038630001"/>
    <n v="2.308325300106"/>
    <n v="2.1862887517590002"/>
    <n v="2.8379479674420001"/>
    <n v="2.6664587001569999"/>
    <n v="2.7159114190950002"/>
    <n v="2.4933741838740002"/>
    <n v="2.3131110471"/>
    <n v="2.2556820831720006"/>
    <n v="2.2524915851760001"/>
    <n v="6.5915688597360003"/>
    <n v="7.3325620193069998"/>
    <n v="7.8757443031259999"/>
    <n v="6.8212847154480007"/>
    <x v="354"/>
    <n v="2.3850966581347501"/>
    <n v="0.23693417709549205"/>
  </r>
  <r>
    <x v="0"/>
    <x v="80"/>
    <s v="EICHBAUM GMBH &amp; CO. KG (PRIVATBRAUEREI)"/>
    <s v="Germany"/>
    <s v="CP"/>
    <s v=" 2x3"/>
    <n v="330"/>
    <s v="3937.011380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3.8"/>
    <n v="36.929133858267718"/>
    <s v="N"/>
    <n v="140.69999999999999"/>
    <n v="10"/>
    <m/>
    <x v="1"/>
    <n v="7.194745320840001"/>
    <n v="7.6131410444040011"/>
    <n v="6.9383092322040003"/>
    <n v="7.6152174499800003"/>
    <n v="7.2134329710239999"/>
    <n v="9.3625127421840002"/>
    <n v="8.7977304255120021"/>
    <n v="8.9607282632280008"/>
    <n v="8.2277570949000012"/>
    <n v="7.6328668973760001"/>
    <n v="7.4418375843840003"/>
    <n v="7.4314555565040008"/>
    <n v="21.746195597448001"/>
    <n v="24.191163163188001"/>
    <n v="25.986215783640006"/>
    <n v="22.506160038264003"/>
    <x v="355"/>
    <n v="7.8691445485450018"/>
    <n v="0.7818283596768989"/>
  </r>
  <r>
    <x v="0"/>
    <x v="80"/>
    <s v="EICHBAUM GMBH &amp; CO. KG (PRIVATBRAUEREI)"/>
    <s v="Germany"/>
    <s v="CP"/>
    <s v=" 2x3"/>
    <n v="330"/>
    <s v="4760CM.011400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92.5"/>
    <n v="36.417322834645667"/>
    <s v="Y"/>
    <n v="133"/>
    <n v="10"/>
    <m/>
    <x v="1"/>
    <n v="0.58942950639999991"/>
    <n v="0.62362848799999993"/>
    <n v="0.56830660599999994"/>
    <n v="0.62362848799999993"/>
    <n v="0.59144121119999993"/>
    <n v="0.76746538119999996"/>
    <n v="0.72119617079999998"/>
    <n v="0.7342722519999999"/>
    <n v="0.67392110799999994"/>
    <n v="0.62564019279999994"/>
    <n v="0.60954655440000005"/>
    <n v="0.60854070199999999"/>
    <n v="1.7813646003999997"/>
    <n v="1.9825350803999999"/>
    <n v="2.1293895307999997"/>
    <n v="1.8437274492"/>
    <x v="356"/>
    <n v="0.6447513883999999"/>
    <n v="6.4188545076941245E-2"/>
  </r>
  <r>
    <x v="0"/>
    <x v="81"/>
    <s v="ERZQUELL BR. BIELSTEIN, WIEHL-BIELSTEIN"/>
    <s v="Germany"/>
    <s v="BW"/>
    <s v=" 2x3"/>
    <n v="500"/>
    <s v="4576D/R"/>
    <s v="01A Carrier Kote PEFC"/>
    <s v="01A"/>
    <s v="MCB"/>
    <x v="0"/>
    <s v="PEFC"/>
    <m/>
    <x v="73"/>
    <x v="0"/>
    <x v="105"/>
    <x v="0"/>
    <n v="350"/>
    <x v="3"/>
    <n v="1258"/>
    <x v="61"/>
    <n v="125.5"/>
    <n v="49.409448818897637"/>
    <n v="124.2"/>
    <n v="48.897637795275593"/>
    <s v="N"/>
    <n v="87"/>
    <n v="4"/>
    <m/>
    <x v="1"/>
    <n v="7.9673167980000001E-2"/>
    <n v="8.4359824919999993E-2"/>
    <n v="7.7329839509999984E-2"/>
    <n v="8.4359824919999993E-2"/>
    <n v="8.0454277469999988E-2"/>
    <n v="0.10388756216999999"/>
    <n v="9.7638686249999995E-2"/>
    <n v="9.9200905229999997E-2"/>
    <n v="9.1389810330000001E-2"/>
    <n v="8.5140934409999994E-2"/>
    <n v="8.2797605939999991E-2"/>
    <n v="8.2797605939999991E-2"/>
    <n v="0.24136283241000001"/>
    <n v="0.26870166456"/>
    <n v="0.28822940181000001"/>
    <n v="0.25073614628999996"/>
    <x v="357"/>
    <n v="8.7419170422500012E-2"/>
    <n v="8.5660738776750893E-3"/>
  </r>
  <r>
    <x v="0"/>
    <x v="82"/>
    <s v="HERFORDER BRAUEREI, HERFORD"/>
    <s v="Germany"/>
    <s v="CP"/>
    <s v="2x3"/>
    <n v="330"/>
    <s v="4542/R"/>
    <s v="011 Carrier Kote SFI"/>
    <s v="011"/>
    <s v="MCB"/>
    <x v="0"/>
    <s v="SFI"/>
    <m/>
    <x v="77"/>
    <x v="3"/>
    <x v="125"/>
    <x v="1"/>
    <n v="350"/>
    <x v="3"/>
    <n v="928"/>
    <x v="96"/>
    <n v="92.8"/>
    <n v="36.535433070866141"/>
    <n v="92.5"/>
    <n v="36.417322834645667"/>
    <s v="N"/>
    <n v="141"/>
    <n v="10"/>
    <m/>
    <x v="0"/>
    <n v="1.279630371264"/>
    <n v="1.3545172986239999"/>
    <n v="1.2346982148480001"/>
    <n v="1.3545172986239999"/>
    <n v="1.2833747176320001"/>
    <n v="1.6652980471680001"/>
    <n v="1.5651367818240001"/>
    <n v="1.594155466176"/>
    <n v="1.4631033432960001"/>
    <n v="1.3573255584000001"/>
    <n v="1.3236264410880001"/>
    <n v="1.321754267904"/>
    <n v="3.8688458847359999"/>
    <n v="4.3031900634240001"/>
    <n v="4.6223955912959998"/>
    <n v="4.002706267392"/>
    <x v="358"/>
    <n v="1.3997614839040002"/>
    <n v="0.13904206830215951"/>
  </r>
  <r>
    <x v="0"/>
    <x v="77"/>
    <s v="FRIESISCHES BRAUH.ZU JEVER-RADEB.GRUPPE"/>
    <s v="Germany"/>
    <s v="CP"/>
    <s v="2x3"/>
    <n v="330"/>
    <s v="4542/R"/>
    <s v="011 Carrier Kote SFI"/>
    <s v="011"/>
    <s v="MCB"/>
    <x v="0"/>
    <s v="SFI"/>
    <m/>
    <x v="88"/>
    <x v="3"/>
    <x v="137"/>
    <x v="1"/>
    <n v="350"/>
    <x v="3"/>
    <n v="1106"/>
    <x v="82"/>
    <n v="110.6"/>
    <n v="43.54330708661417"/>
    <n v="110.6"/>
    <n v="43.54330708661417"/>
    <s v="Y"/>
    <n v="141"/>
    <n v="12"/>
    <m/>
    <x v="1"/>
    <n v="17.789958509064"/>
    <n v="18.823039004448002"/>
    <n v="17.155160666867999"/>
    <n v="18.828617192868002"/>
    <n v="17.836815291792"/>
    <n v="23.149481942999998"/>
    <n v="21.753819200316002"/>
    <n v="22.154333128872"/>
    <n v="20.343653167739998"/>
    <n v="18.872127062544003"/>
    <n v="18.399096684528001"/>
    <n v="18.373437017796"/>
    <n v="53.768158180379999"/>
    <n v="59.81491442766"/>
    <n v="64.251805496928"/>
    <n v="55.644660764868"/>
    <x v="359"/>
    <n v="19.456628239152995"/>
    <n v="1.933112555511225"/>
  </r>
  <r>
    <x v="0"/>
    <x v="83"/>
    <s v="GOLD OCHSEN BRAUEREI GMBH"/>
    <s v="Germany"/>
    <s v="CP"/>
    <s v=" 2x3"/>
    <n v="330"/>
    <s v="3582/R"/>
    <s v="011 Carrier Kote SFI"/>
    <s v="011"/>
    <s v="MCB"/>
    <x v="0"/>
    <s v="SFI"/>
    <m/>
    <x v="67"/>
    <x v="0"/>
    <x v="84"/>
    <x v="0"/>
    <n v="400"/>
    <x v="0"/>
    <n v="1310"/>
    <x v="63"/>
    <n v="129"/>
    <n v="50.787401574803148"/>
    <n v="127.7"/>
    <n v="50.275590551181104"/>
    <s v="N"/>
    <n v="76"/>
    <n v="7"/>
    <m/>
    <x v="0"/>
    <n v="0.67091830848"/>
    <n v="0.71019548544"/>
    <n v="0.64687105728000005"/>
    <n v="0.71019548544"/>
    <n v="0.67252145856000001"/>
    <n v="0.87291521856000009"/>
    <n v="0.82081284096000007"/>
    <n v="0.83604276672000011"/>
    <n v="0.76710731328000015"/>
    <n v="0.71179863552"/>
    <n v="0.69416398464000006"/>
    <n v="0.69336240960000006"/>
    <n v="2.0279848512000003"/>
    <n v="2.25563216256"/>
    <n v="2.4239629209600002"/>
    <n v="2.0993250297600001"/>
    <x v="360"/>
    <n v="0.73390874704000009"/>
    <n v="7.2961710766318258E-2"/>
  </r>
  <r>
    <x v="0"/>
    <x v="84"/>
    <s v="HERRES PETER SEKTKELLEREIEN GMBH, TRIER"/>
    <s v="Germany"/>
    <s v="CP"/>
    <m/>
    <m/>
    <s v="4697C/R"/>
    <s v="011 Carrier Kote SFI"/>
    <s v="011"/>
    <s v="MCB"/>
    <x v="0"/>
    <s v="SFI"/>
    <m/>
    <x v="4"/>
    <x v="0"/>
    <x v="4"/>
    <x v="0"/>
    <n v="320"/>
    <x v="2"/>
    <n v="917"/>
    <x v="4"/>
    <n v="91.6"/>
    <n v="36.062992125984252"/>
    <n v="91.6"/>
    <n v="36.062992125984252"/>
    <s v="Y"/>
    <n v="101"/>
    <n v="15"/>
    <m/>
    <x v="1"/>
    <n v="5.5139322843136007"/>
    <n v="5.8346504702975999"/>
    <n v="5.3172654721535997"/>
    <n v="5.8358607276032002"/>
    <n v="5.5284553719808001"/>
    <n v="7.1750104362496003"/>
    <n v="6.7429485781503997"/>
    <n v="6.8669999519743996"/>
    <n v="6.3054405621759999"/>
    <n v="5.8491735579647992"/>
    <n v="5.7027324239871993"/>
    <n v="5.6948657515007994"/>
    <n v="16.665848226764801"/>
    <n v="18.539326535833602"/>
    <n v="19.915389092300799"/>
    <n v="17.246771733452796"/>
    <x v="361"/>
    <n v="6.0306112990293324"/>
    <n v="0.59921225939686684"/>
  </r>
  <r>
    <x v="0"/>
    <x v="84"/>
    <s v="HERRES PETER SEKTKELLEREIEN GMBH, TRIER"/>
    <s v="Germany"/>
    <s v="CC"/>
    <m/>
    <m/>
    <s v="4759C/R"/>
    <s v="01A Carrier Kote PEFC"/>
    <s v="01A"/>
    <s v="MCB"/>
    <x v="0"/>
    <s v="PEFC"/>
    <m/>
    <x v="87"/>
    <x v="3"/>
    <x v="135"/>
    <x v="0"/>
    <n v="380"/>
    <x v="1"/>
    <n v="872"/>
    <x v="105"/>
    <n v="86.5"/>
    <n v="34.055118110236222"/>
    <n v="71"/>
    <n v="27.952755905511811"/>
    <s v="N"/>
    <n v="79"/>
    <n v="16"/>
    <m/>
    <x v="1"/>
    <n v="0.20328552739599998"/>
    <n v="0.21496250285999999"/>
    <n v="0.19585472482799998"/>
    <n v="0.21496250285999999"/>
    <n v="0.203816299008"/>
    <n v="0.26432426277599996"/>
    <n v="0.24840111441599999"/>
    <n v="0.25264728731199998"/>
    <n v="0.23247796605599996"/>
    <n v="0.21549327447199998"/>
    <n v="0.21018555835199998"/>
    <n v="0.20965478673999999"/>
    <n v="0.61410275508399992"/>
    <n v="0.68310306464399995"/>
    <n v="0.73352636778399982"/>
    <n v="0.63533361956400003"/>
    <x v="362"/>
    <n v="0.22217215058966663"/>
    <n v="2.2022467526876977E-2"/>
  </r>
  <r>
    <x v="0"/>
    <x v="85"/>
    <s v="KAISERDOM, BAMBERG"/>
    <s v="Germany"/>
    <s v="CP"/>
    <s v=" 2x3"/>
    <n v="330"/>
    <s v="3048/R"/>
    <s v="011 Carrier Kote SFI"/>
    <s v="011"/>
    <s v="MCB"/>
    <x v="0"/>
    <s v="SFI"/>
    <m/>
    <x v="20"/>
    <x v="3"/>
    <x v="123"/>
    <x v="0"/>
    <n v="380"/>
    <x v="1"/>
    <n v="1000"/>
    <x v="95"/>
    <n v="97.5"/>
    <n v="38.385826771653541"/>
    <n v="97.5"/>
    <n v="38.385826771653541"/>
    <s v="Y"/>
    <n v="129"/>
    <n v="10"/>
    <m/>
    <x v="0"/>
    <n v="0.32433730056000004"/>
    <n v="0.34387569215999997"/>
    <n v="0.31359118518000001"/>
    <n v="0.34387569215999997"/>
    <n v="0.32531422014000005"/>
    <n v="0.42202925856000001"/>
    <n v="0.39662934948"/>
    <n v="0.40444470612"/>
    <n v="0.3712294404"/>
    <n v="0.34485261173999998"/>
    <n v="0.33606033552000003"/>
    <n v="0.33508341594000002"/>
    <n v="0.98180417789999996"/>
    <n v="1.0912191708600001"/>
    <n v="1.1723034960000001"/>
    <n v="1.0159963632"/>
    <x v="363"/>
    <n v="0.35511026733000001"/>
    <n v="3.5130846056144069E-2"/>
  </r>
  <r>
    <x v="0"/>
    <x v="85"/>
    <s v="KAISERDOM, BAMBERG"/>
    <s v="Germany"/>
    <s v="CP"/>
    <s v=" 2x3"/>
    <n v="330"/>
    <s v="4115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92.5"/>
    <n v="36.417322834645667"/>
    <s v="Y"/>
    <n v="140.30000000000001"/>
    <n v="10"/>
    <m/>
    <x v="0"/>
    <n v="0.49763753395999999"/>
    <n v="0.52628617663999999"/>
    <n v="0.47959949967999993"/>
    <n v="0.52628617663999999"/>
    <n v="0.49869859479999995"/>
    <n v="0.64724711239999999"/>
    <n v="0.60904892215999995"/>
    <n v="0.61965953056"/>
    <n v="0.56872861023999999"/>
    <n v="0.52840829831999991"/>
    <n v="0.51461450739999992"/>
    <n v="0.51355344656000002"/>
    <n v="1.50352321028"/>
    <n v="1.6722318838399999"/>
    <n v="1.7974370629599998"/>
    <n v="1.5565762522799997"/>
    <x v="364"/>
    <n v="0.5441473674466667"/>
    <n v="5.4135534168697631E-2"/>
  </r>
  <r>
    <x v="0"/>
    <x v="86"/>
    <s v="KOBLENZER BRAUEREI GMBH (KONIGSBACHER)"/>
    <s v="Germany"/>
    <s v="CD"/>
    <s v=" 2x3"/>
    <n v="250"/>
    <s v="L405B4BA/R"/>
    <s v="011 Carrier Kote SFI"/>
    <s v="011"/>
    <s v="MCB"/>
    <x v="0"/>
    <s v="SFI"/>
    <m/>
    <x v="47"/>
    <x v="3"/>
    <x v="159"/>
    <x v="0"/>
    <n v="350"/>
    <x v="3"/>
    <n v="1020"/>
    <x v="123"/>
    <n v="101.8"/>
    <n v="40.078740157480311"/>
    <n v="101.8"/>
    <n v="40.078740157480311"/>
    <s v="Y"/>
    <n v="117.6"/>
    <n v="6"/>
    <m/>
    <x v="1"/>
    <n v="0.66889056400320002"/>
    <n v="0.70828744741440008"/>
    <n v="0.64576630634880006"/>
    <n v="0.70828744741440008"/>
    <n v="0.67145992596480009"/>
    <n v="0.87101370498240005"/>
    <n v="0.81877001176319997"/>
    <n v="0.83332972954560003"/>
    <n v="0.76566986455679997"/>
    <n v="0.71000035538880002"/>
    <n v="0.69201482165760009"/>
    <n v="0.69115836767040006"/>
    <n v="2.0229443177664002"/>
    <n v="2.2507610783616001"/>
    <n v="2.4177696058655997"/>
    <n v="2.0931735447168003"/>
    <x v="365"/>
    <n v="0.73205404555920006"/>
    <n v="7.2747848084853961E-2"/>
  </r>
  <r>
    <x v="0"/>
    <x v="87"/>
    <s v="KROMBACHER BRAUEREI, KROMBACH"/>
    <s v="Germany"/>
    <s v="CP"/>
    <s v=" 2x3"/>
    <n v="330"/>
    <s v="4650E.01A350/R"/>
    <s v="01A Carrier Kote PEFC"/>
    <s v="01A"/>
    <s v="MCB"/>
    <x v="0"/>
    <s v="PEFC"/>
    <m/>
    <x v="77"/>
    <x v="3"/>
    <x v="125"/>
    <x v="1"/>
    <n v="350"/>
    <x v="3"/>
    <n v="928"/>
    <x v="96"/>
    <n v="92.8"/>
    <n v="36.535433070866141"/>
    <n v="92.5"/>
    <n v="36.417322834645667"/>
    <s v="N"/>
    <n v="141"/>
    <n v="10"/>
    <m/>
    <x v="0"/>
    <n v="122.456039705664"/>
    <n v="129.57216997804801"/>
    <n v="118.09013184057601"/>
    <n v="129.604933008768"/>
    <n v="122.776181320128"/>
    <n v="159.351892729344"/>
    <n v="149.74577212224003"/>
    <n v="152.50441930886399"/>
    <n v="140.034809816832"/>
    <n v="129.90448071820799"/>
    <n v="126.65157981100801"/>
    <n v="126.47372335852801"/>
    <n v="370.11834152428804"/>
    <n v="411.73300705823999"/>
    <n v="442.28500124793595"/>
    <n v="383.02978388774397"/>
    <x v="366"/>
    <n v="133.93051114318402"/>
    <n v="13.307971103293044"/>
  </r>
  <r>
    <x v="0"/>
    <x v="87"/>
    <s v="KROMBACHER BRAUEREI, KROMBACH"/>
    <s v="Germany"/>
    <s v="BM"/>
    <s v=" 2x3"/>
    <n v="355"/>
    <s v="4687CPEFC/R"/>
    <s v="01A Carrier Kote PEFC"/>
    <s v="01A"/>
    <s v="MCB"/>
    <x v="0"/>
    <s v="PEFC"/>
    <m/>
    <x v="5"/>
    <x v="0"/>
    <x v="21"/>
    <x v="1"/>
    <n v="320"/>
    <x v="2"/>
    <n v="964"/>
    <x v="20"/>
    <n v="96.4"/>
    <n v="37.952755905511815"/>
    <n v="96.4"/>
    <n v="37.952755905511815"/>
    <s v="Y"/>
    <n v="109"/>
    <n v="4"/>
    <m/>
    <x v="0"/>
    <n v="3.5051336140800006E-2"/>
    <n v="3.7113179443200008E-2"/>
    <n v="3.4364055040000001E-2"/>
    <n v="3.7113179443200008E-2"/>
    <n v="3.5738617241600004E-2"/>
    <n v="4.6047833753600005E-2"/>
    <n v="4.3298709350400005E-2"/>
    <n v="4.3985990451200004E-2"/>
    <n v="4.0549584947200006E-2"/>
    <n v="3.7800460544000006E-2"/>
    <n v="3.6425898342400002E-2"/>
    <n v="3.6425898342400002E-2"/>
    <n v="0.10652857062400001"/>
    <n v="0.11889963043840002"/>
    <n v="0.12783428474880001"/>
    <n v="0.11065225722880001"/>
    <x v="367"/>
    <n v="3.8659561920000009E-2"/>
    <n v="3.8559638178790093E-3"/>
  </r>
  <r>
    <x v="0"/>
    <x v="87"/>
    <s v="KROMBACHER BRAUEREI, KROMBACH"/>
    <s v="Germany"/>
    <s v="BM"/>
    <s v=" 2x3"/>
    <n v="500"/>
    <s v="4715C/R"/>
    <s v="01A Carrier Kote PEFC"/>
    <s v="01A"/>
    <s v="MCB"/>
    <x v="0"/>
    <s v="PEFC"/>
    <m/>
    <x v="77"/>
    <x v="3"/>
    <x v="113"/>
    <x v="0"/>
    <n v="350"/>
    <x v="3"/>
    <n v="928"/>
    <x v="65"/>
    <n v="92.5"/>
    <n v="36.417322834645667"/>
    <n v="92.5"/>
    <n v="36.417322834645667"/>
    <s v="Y"/>
    <n v="138.4"/>
    <n v="4"/>
    <m/>
    <x v="1"/>
    <n v="2.8006848346400002"/>
    <n v="2.9627911838000003"/>
    <n v="2.7008566309200002"/>
    <n v="2.9637070388800004"/>
    <n v="2.8080116752800004"/>
    <n v="3.6441873633200004"/>
    <n v="3.42438214412"/>
    <n v="3.4875761446400002"/>
    <n v="3.2027452147600002"/>
    <n v="2.9710338795200002"/>
    <n v="2.8959337629599999"/>
    <n v="2.8922703426399998"/>
    <n v="8.4643326493600011"/>
    <n v="9.4159060774800007"/>
    <n v="10.114703503520001"/>
    <n v="8.7592379851200004"/>
    <x v="368"/>
    <n v="3.0628483512900004"/>
    <n v="0.30429705556616204"/>
  </r>
  <r>
    <x v="0"/>
    <x v="88"/>
    <s v="KULMBACHER BRAUEREI AG"/>
    <s v="Germany"/>
    <s v="CP"/>
    <s v="2x3"/>
    <n v="330"/>
    <s v="3577D/R"/>
    <s v="011 Carrier Kote SFI"/>
    <s v="011"/>
    <s v="MCB"/>
    <x v="0"/>
    <s v="SFI"/>
    <m/>
    <x v="67"/>
    <x v="0"/>
    <x v="84"/>
    <x v="0"/>
    <n v="400"/>
    <x v="0"/>
    <n v="1310"/>
    <x v="63"/>
    <n v="129"/>
    <n v="50.787401574803148"/>
    <n v="127.7"/>
    <n v="50.275590551181104"/>
    <s v="N"/>
    <n v="76"/>
    <n v="7"/>
    <m/>
    <x v="0"/>
    <n v="0.53705527680000009"/>
    <n v="0.56831670336000006"/>
    <n v="0.51781747584000004"/>
    <n v="0.56831670336000006"/>
    <n v="0.5386584268800001"/>
    <n v="0.69897343488000008"/>
    <n v="0.65648995776000008"/>
    <n v="0.66851358336000011"/>
    <n v="0.61400648064000007"/>
    <n v="0.56991985344000007"/>
    <n v="0.55549150272000003"/>
    <n v="0.55468992768000003"/>
    <n v="1.6231894560000002"/>
    <n v="1.8059485651200002"/>
    <n v="1.9390100217600001"/>
    <n v="1.68010128384"/>
    <x v="369"/>
    <n v="0.58735411056000009"/>
    <n v="5.8296582879225886E-2"/>
  </r>
  <r>
    <x v="0"/>
    <x v="88"/>
    <s v="KULMBACHER BRAUEREI AG"/>
    <s v="Germany"/>
    <s v="CP"/>
    <s v=" 2x2"/>
    <n v="500"/>
    <s v="4321/R"/>
    <s v="011 Carrier Kote SFI"/>
    <s v="011"/>
    <s v="MCB"/>
    <x v="0"/>
    <s v="SFI"/>
    <m/>
    <x v="99"/>
    <x v="2"/>
    <x v="162"/>
    <x v="1"/>
    <n v="465"/>
    <x v="6"/>
    <n v="1253"/>
    <x v="125"/>
    <n v="125.3"/>
    <n v="49.330708661417319"/>
    <n v="125.3"/>
    <n v="49.330708661417319"/>
    <s v="Y"/>
    <n v="84.1"/>
    <n v="9"/>
    <m/>
    <x v="0"/>
    <n v="15.209828133617878"/>
    <n v="16.094213636185017"/>
    <n v="14.667979258319097"/>
    <n v="16.098219912527338"/>
    <n v="15.249890897041077"/>
    <n v="19.793008269231958"/>
    <n v="18.600139488306176"/>
    <n v="18.942676115574535"/>
    <n v="17.393248740182276"/>
    <n v="16.135277968693796"/>
    <n v="15.731645627205056"/>
    <n v="15.709611107322297"/>
    <n v="45.972021028121986"/>
    <n v="51.141119078800372"/>
    <n v="54.936064344062984"/>
    <n v="47.576534703221149"/>
    <x v="370"/>
    <n v="16.635478262850544"/>
    <n v="1.6530030017112791"/>
  </r>
  <r>
    <x v="0"/>
    <x v="88"/>
    <s v="KULMBACHER BRAUEREI AG"/>
    <s v="Germany"/>
    <s v="CP"/>
    <s v=" 2x3"/>
    <n v="500"/>
    <s v="4322/R"/>
    <s v="011 Carrier Kote SFI"/>
    <s v="011"/>
    <s v="MCB"/>
    <x v="0"/>
    <s v="SFI"/>
    <m/>
    <x v="65"/>
    <x v="0"/>
    <x v="81"/>
    <x v="0"/>
    <n v="430"/>
    <x v="7"/>
    <n v="1276"/>
    <x v="61"/>
    <n v="125.5"/>
    <n v="49.409448818897637"/>
    <n v="122.7"/>
    <n v="48.30708661417323"/>
    <s v="N"/>
    <n v="80.599999999999994"/>
    <n v="6"/>
    <m/>
    <x v="0"/>
    <n v="0.86860570680520011"/>
    <n v="0.91839272787080006"/>
    <n v="0.83748881863919999"/>
    <n v="0.91928178181840003"/>
    <n v="0.87038381470040005"/>
    <n v="1.1299875673996"/>
    <n v="1.0615304134343999"/>
    <n v="1.0810896002816002"/>
    <n v="0.99307325946920011"/>
    <n v="0.92105988971360009"/>
    <n v="0.89794448707600005"/>
    <n v="0.89705543312840008"/>
    <n v="2.6244872533152002"/>
    <n v="2.9196531639184"/>
    <n v="3.1356932731852001"/>
    <n v="2.7160598099180002"/>
    <x v="371"/>
    <n v="0.94965779169473341"/>
    <n v="9.4286091354456925E-2"/>
  </r>
  <r>
    <x v="0"/>
    <x v="88"/>
    <s v="KULMBACHER BRAUEREI AG"/>
    <s v="Germany"/>
    <s v="CP"/>
    <s v=" 2x3"/>
    <n v="330"/>
    <s v="4354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85.4"/>
    <n v="33.622047244094489"/>
    <s v="N"/>
    <n v="128"/>
    <n v="8"/>
    <m/>
    <x v="0"/>
    <n v="0.14230164480000002"/>
    <n v="0.15004595200000001"/>
    <n v="0.13746145279999999"/>
    <n v="0.15004595200000001"/>
    <n v="0.14230164480000002"/>
    <n v="0.1848953344"/>
    <n v="0.174246912"/>
    <n v="0.17715102720000001"/>
    <n v="0.16263045120000003"/>
    <n v="0.15101399040000002"/>
    <n v="0.14714183680000001"/>
    <n v="0.14714183680000001"/>
    <n v="0.42980904959999999"/>
    <n v="0.4772429312"/>
    <n v="0.51402839040000003"/>
    <n v="0.44529766400000004"/>
    <x v="372"/>
    <n v="0.15553150293333334"/>
    <n v="1.5457415073954034E-2"/>
  </r>
  <r>
    <x v="0"/>
    <x v="88"/>
    <s v="KULMBACHER BRAUEREI AG"/>
    <s v="Germany"/>
    <s v="CP"/>
    <s v=" 2x3"/>
    <n v="500"/>
    <s v="4448.011400/R"/>
    <s v="011 Carrier Kote SFI"/>
    <s v="011"/>
    <s v="MCB"/>
    <x v="0"/>
    <s v="SFI"/>
    <m/>
    <x v="67"/>
    <x v="0"/>
    <x v="84"/>
    <x v="0"/>
    <n v="400"/>
    <x v="0"/>
    <n v="1310"/>
    <x v="63"/>
    <n v="129"/>
    <n v="50.787401574803148"/>
    <n v="127.6"/>
    <n v="50.236220472440941"/>
    <s v="N"/>
    <n v="76.400000000000006"/>
    <n v="6"/>
    <m/>
    <x v="0"/>
    <n v="0.78726059731200015"/>
    <n v="0.83238505324800005"/>
    <n v="0.75905781235200009"/>
    <n v="0.83319084710400004"/>
    <n v="0.78887218502400014"/>
    <n v="1.0241639909760001"/>
    <n v="0.96211786406400002"/>
    <n v="0.97984532889600007"/>
    <n v="0.90007173715200006"/>
    <n v="0.83480243481600003"/>
    <n v="0.81385179456000012"/>
    <n v="0.81304600070400013"/>
    <n v="2.3787034629120005"/>
    <n v="2.6462270231040002"/>
    <n v="2.8420349301120003"/>
    <n v="2.4617002300799999"/>
    <x v="373"/>
    <n v="0.86072213718400015"/>
    <n v="8.5456178812063008E-2"/>
  </r>
  <r>
    <x v="0"/>
    <x v="89"/>
    <s v="WACHENHEIM, TRIER (RECHNUNG)"/>
    <s v="Germany"/>
    <s v="CP"/>
    <s v=" 1x3"/>
    <n v="200"/>
    <s v="4432D.01E320/R"/>
    <s v="01E Carrier Kote FSC"/>
    <s v="01E"/>
    <s v="MCB"/>
    <x v="0"/>
    <s v="FSC"/>
    <m/>
    <x v="24"/>
    <x v="0"/>
    <x v="163"/>
    <x v="0"/>
    <n v="320"/>
    <x v="2"/>
    <n v="730"/>
    <x v="126"/>
    <n v="70.7"/>
    <n v="27.834645669291341"/>
    <n v="70.2"/>
    <n v="27.637795275590552"/>
    <s v="N"/>
    <n v="102"/>
    <n v="12"/>
    <m/>
    <x v="0"/>
    <n v="7.5978738103296006"/>
    <n v="8.0398410167040009"/>
    <n v="7.3271276241408003"/>
    <n v="8.0417277497087998"/>
    <n v="7.6181561901312005"/>
    <n v="9.8874243116544012"/>
    <n v="9.2912166821376001"/>
    <n v="9.4624377023232"/>
    <n v="8.6888771703551999"/>
    <n v="8.0601233965056007"/>
    <n v="7.8582429649919998"/>
    <n v="7.8473942502144007"/>
    <n v="22.964842451174402"/>
    <n v="25.5473082514944"/>
    <n v="27.442531554816"/>
    <n v="23.765760611712"/>
    <x v="374"/>
    <n v="8.3100369057664007"/>
    <n v="0.82572318464848538"/>
  </r>
  <r>
    <x v="0"/>
    <x v="89"/>
    <s v="WACHENHEIM, TRIER (RECHNUNG)"/>
    <s v="Germany"/>
    <s v="CP"/>
    <s v=" 1x2"/>
    <n v="200"/>
    <s v="4433D.01E320/R"/>
    <s v="01E Carrier Kote FSC"/>
    <s v="01E"/>
    <s v="MCB"/>
    <x v="0"/>
    <s v="FSC"/>
    <m/>
    <x v="18"/>
    <x v="0"/>
    <x v="20"/>
    <x v="1"/>
    <n v="320"/>
    <x v="2"/>
    <n v="873"/>
    <x v="19"/>
    <n v="87.3"/>
    <n v="34.370078740157481"/>
    <n v="86.5"/>
    <n v="34.055118110236222"/>
    <s v="N"/>
    <n v="134.19999999999999"/>
    <n v="28"/>
    <m/>
    <x v="0"/>
    <n v="0.58851677896704002"/>
    <n v="0.6222338860953599"/>
    <n v="0.56706043806719997"/>
    <n v="0.6222338860953599"/>
    <n v="0.59004937474559993"/>
    <n v="0.76553159139072002"/>
    <n v="0.71878742014463992"/>
    <n v="0.73258078215167988"/>
    <n v="0.67280954678784"/>
    <n v="0.62376648187392003"/>
    <n v="0.60844052408831995"/>
    <n v="0.60767422619903999"/>
    <n v="1.7778111031295998"/>
    <n v="1.9778148522316799"/>
    <n v="2.1241777490841596"/>
    <n v="1.8398812321612799"/>
    <x v="375"/>
    <n v="0.64330707805055998"/>
    <n v="6.3877428085295965E-2"/>
  </r>
  <r>
    <x v="0"/>
    <x v="82"/>
    <s v="Paderborner Brauerei"/>
    <s v="Germany"/>
    <s v="CP"/>
    <s v="2x3"/>
    <n v="330"/>
    <s v="4542/R"/>
    <s v="011 Carrier Kote SFI"/>
    <s v="011"/>
    <s v="MCB"/>
    <x v="0"/>
    <s v="SFI"/>
    <m/>
    <x v="77"/>
    <x v="3"/>
    <x v="125"/>
    <x v="1"/>
    <n v="350"/>
    <x v="3"/>
    <n v="928"/>
    <x v="96"/>
    <n v="92.8"/>
    <n v="36.535433070866141"/>
    <n v="92.5"/>
    <n v="36.417322834645667"/>
    <s v="N"/>
    <n v="141"/>
    <n v="10"/>
    <m/>
    <x v="0"/>
    <n v="6.5797526551679999"/>
    <n v="6.9626120712960002"/>
    <n v="6.3457310071680002"/>
    <n v="6.9644842444800004"/>
    <n v="6.5975383004159998"/>
    <n v="8.5623840570239995"/>
    <n v="8.0466003448319992"/>
    <n v="8.1945020263679993"/>
    <n v="7.5242640264960006"/>
    <n v="6.9803977165440001"/>
    <n v="6.8053495238400004"/>
    <n v="6.7959886579199997"/>
    <n v="19.888095733631999"/>
    <n v="22.124406601920001"/>
    <n v="23.765366397695999"/>
    <n v="20.581735898304"/>
    <x v="376"/>
    <n v="7.1966337192960017"/>
    <n v="0.71499080259743442"/>
  </r>
  <r>
    <x v="0"/>
    <x v="87"/>
    <s v="KROMBACHER BRAUEREI - NL STEINFURT"/>
    <s v="Germany"/>
    <s v="CP"/>
    <s v=" 2x3"/>
    <n v="330"/>
    <s v="4466.01A380/R"/>
    <s v="01A Carrier Kote PEFC"/>
    <s v="01A"/>
    <s v="MCB"/>
    <x v="0"/>
    <s v="PEFC"/>
    <m/>
    <x v="27"/>
    <x v="3"/>
    <x v="31"/>
    <x v="1"/>
    <n v="380"/>
    <x v="1"/>
    <n v="950"/>
    <x v="28"/>
    <n v="95"/>
    <n v="37.401574803149607"/>
    <n v="91.8"/>
    <n v="36.141732283464563"/>
    <s v="N"/>
    <n v="136"/>
    <n v="10"/>
    <m/>
    <x v="0"/>
    <n v="2.54794296736"/>
    <n v="2.6954607366399999"/>
    <n v="2.4566224435200006"/>
    <n v="2.6964642588800003"/>
    <n v="2.5539641008"/>
    <n v="3.3146339587200004"/>
    <n v="3.1149330329600002"/>
    <n v="3.1731373228800002"/>
    <n v="2.91322506272"/>
    <n v="2.7024853923200003"/>
    <n v="2.6352494022399999"/>
    <n v="2.6312353132800004"/>
    <n v="7.7000261475200009"/>
    <n v="8.5650623184000008"/>
    <n v="9.2012954185600009"/>
    <n v="7.9689701078400006"/>
    <x v="377"/>
    <n v="2.7862794993599995"/>
    <n v="0.27676365372250683"/>
  </r>
  <r>
    <x v="0"/>
    <x v="87"/>
    <s v="KROMBACHER BRAUEREI - NL STEINFURT"/>
    <s v="Germany"/>
    <s v="BM"/>
    <s v=" 2x3"/>
    <n v="355"/>
    <s v="4687CPEFC/R"/>
    <s v="01A Carrier Kote PEFC"/>
    <s v="01A"/>
    <s v="MCB"/>
    <x v="0"/>
    <s v="PEFC"/>
    <m/>
    <x v="5"/>
    <x v="0"/>
    <x v="21"/>
    <x v="1"/>
    <n v="320"/>
    <x v="2"/>
    <n v="964"/>
    <x v="20"/>
    <n v="96.4"/>
    <n v="37.952755905511815"/>
    <n v="96.4"/>
    <n v="37.952755905511815"/>
    <s v="Y"/>
    <n v="109"/>
    <n v="4"/>
    <m/>
    <x v="0"/>
    <n v="4.9030633731071998"/>
    <n v="5.1882850299392009"/>
    <n v="4.7284939735040004"/>
    <n v="5.1889723110400006"/>
    <n v="4.9161217140224007"/>
    <n v="6.3800304587264005"/>
    <n v="5.995840323379201"/>
    <n v="6.1058052995072005"/>
    <n v="5.6068392203264006"/>
    <n v="5.201343370854401"/>
    <n v="5.0707599617024011"/>
    <n v="5.0638871506944003"/>
    <n v="14.819842376550401"/>
    <n v="16.485124483788802"/>
    <n v="17.708484843212801"/>
    <n v="15.335990483251203"/>
    <x v="378"/>
    <n v="5.3624535155669344"/>
    <n v="0.53272096431337812"/>
  </r>
  <r>
    <x v="0"/>
    <x v="90"/>
    <s v="ROTKAEPPCHEN-MUMM, FREYBURG"/>
    <s v="Germany"/>
    <s v="CP"/>
    <m/>
    <m/>
    <s v="4649C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3.2"/>
    <n v="36.69291338582677"/>
    <s v="N"/>
    <n v="114.7"/>
    <n v="15"/>
    <m/>
    <x v="1"/>
    <n v="0.48496023920400005"/>
    <n v="0.513736239436"/>
    <n v="0.46803318024399998"/>
    <n v="0.513736239436"/>
    <n v="0.48665294510000001"/>
    <n v="0.63137929920800007"/>
    <n v="0.59329341654799994"/>
    <n v="0.60429600487199997"/>
    <n v="0.55436118093999998"/>
    <n v="0.51458259238399995"/>
    <n v="0.50188729816400002"/>
    <n v="0.50104094521599996"/>
    <n v="1.4667296588840002"/>
    <n v="1.6317684837440001"/>
    <n v="1.75195060236"/>
    <n v="1.5175108357639999"/>
    <x v="379"/>
    <n v="0.53066329839600013"/>
    <n v="5.2686900121906841E-2"/>
  </r>
  <r>
    <x v="0"/>
    <x v="90"/>
    <s v="ROTKAEPPCHEN-MUMM, FREYBURG"/>
    <s v="Germany"/>
    <s v="FB"/>
    <s v=" 2x2"/>
    <n v="200"/>
    <s v="4749C/R"/>
    <s v="010 Custom Kote SFI"/>
    <s v="010"/>
    <s v="MCB"/>
    <x v="1"/>
    <s v="SFI"/>
    <m/>
    <x v="97"/>
    <x v="0"/>
    <x v="164"/>
    <x v="0"/>
    <n v="290"/>
    <x v="4"/>
    <n v="1608"/>
    <x v="127"/>
    <n v="157.80000000000001"/>
    <n v="62.125984251968511"/>
    <n v="157.80000000000001"/>
    <n v="62.125984251968511"/>
    <s v="Y"/>
    <n v="76.8"/>
    <n v="7"/>
    <m/>
    <x v="1"/>
    <n v="1.88284309161984"/>
    <n v="1.99203506030592"/>
    <n v="1.8160348476211201"/>
    <n v="1.99275342852096"/>
    <n v="1.8878716691251201"/>
    <n v="2.4503539815014399"/>
    <n v="2.3023701292031999"/>
    <n v="2.3447538538905599"/>
    <n v="2.15294954047488"/>
    <n v="1.9970636378112001"/>
    <n v="1.94749623097344"/>
    <n v="1.94462275811328"/>
    <n v="5.6909129995468799"/>
    <n v="6.3309790791475198"/>
    <n v="6.8000735235686403"/>
    <n v="5.8891826268979202"/>
    <x v="380"/>
    <n v="2.0592623524300797"/>
    <n v="0.20459281277433239"/>
  </r>
  <r>
    <x v="0"/>
    <x v="91"/>
    <s v="STAUDER PRIVATBRAUEREI, ESSEN"/>
    <s v="Germany"/>
    <s v="CP"/>
    <s v=" 2x3"/>
    <n v="330"/>
    <s v="3575.011380/R"/>
    <s v="011 Carrier Kote SFI"/>
    <s v="011"/>
    <s v="MCB"/>
    <x v="0"/>
    <s v="SFI"/>
    <m/>
    <x v="39"/>
    <x v="0"/>
    <x v="165"/>
    <x v="0"/>
    <n v="380"/>
    <x v="1"/>
    <n v="1330"/>
    <x v="104"/>
    <n v="130.30000000000001"/>
    <n v="51.2992125984252"/>
    <n v="127.7"/>
    <n v="50.275590551181104"/>
    <s v="N"/>
    <n v="75.8"/>
    <n v="7"/>
    <m/>
    <x v="1"/>
    <n v="2.3543715321403202"/>
    <n v="2.49092354671216"/>
    <n v="2.26998545571952"/>
    <n v="2.49169069286144"/>
    <n v="2.36050870133456"/>
    <n v="3.0632145740750403"/>
    <n v="2.8783323520985604"/>
    <n v="2.9320325825481603"/>
    <n v="2.6919158378235202"/>
    <n v="2.4970607159064002"/>
    <n v="2.4349218778147201"/>
    <n v="2.4310861470683203"/>
    <n v="7.1152805345720003"/>
    <n v="7.9154139682710403"/>
    <n v="8.5022807724702414"/>
    <n v="7.3630687407894406"/>
    <x v="381"/>
    <n v="2.5746703346752269"/>
    <n v="0.25577661959539111"/>
  </r>
  <r>
    <x v="0"/>
    <x v="91"/>
    <s v="STAUDER PRIVATBRAUEREI, ESSEN"/>
    <s v="Germany"/>
    <s v="CP"/>
    <s v=" 2x3"/>
    <n v="500"/>
    <s v="4190/R"/>
    <s v="01A Carrier Kote PEFC"/>
    <s v="01A"/>
    <s v="MCB"/>
    <x v="0"/>
    <s v="PEFC"/>
    <m/>
    <x v="65"/>
    <x v="0"/>
    <x v="166"/>
    <x v="0"/>
    <n v="430"/>
    <x v="7"/>
    <n v="1276"/>
    <x v="80"/>
    <n v="122.2"/>
    <n v="48.110236220472444"/>
    <n v="122.2"/>
    <n v="48.110236220472444"/>
    <s v="Y"/>
    <n v="81.3"/>
    <n v="6"/>
    <m/>
    <x v="1"/>
    <n v="0.85311123667223998"/>
    <n v="0.90201014071896002"/>
    <n v="0.82254942164304001"/>
    <n v="0.90288333543407995"/>
    <n v="0.85485762610247995"/>
    <n v="1.1098304829175201"/>
    <n v="1.0425944898532802"/>
    <n v="1.06180477358592"/>
    <n v="0.97535849678903996"/>
    <n v="0.90462972486432003"/>
    <n v="0.88192666227119998"/>
    <n v="0.88105346755608005"/>
    <n v="2.57767079903424"/>
    <n v="2.8675714444540796"/>
    <n v="3.0797577602282402"/>
    <n v="2.6676098546916003"/>
    <x v="382"/>
    <n v="0.93271748820068001"/>
    <n v="9.260418549659824E-2"/>
  </r>
  <r>
    <x v="0"/>
    <x v="91"/>
    <s v="STAUDER PRIVATBRAUEREI, ESSEN"/>
    <s v="Germany"/>
    <s v="CP"/>
    <s v=" 2x3"/>
    <n v="330"/>
    <s v="4741C/R"/>
    <s v="011 Carrier Kote SFI"/>
    <s v="011"/>
    <s v="MCB"/>
    <x v="0"/>
    <s v="SFI"/>
    <m/>
    <x v="53"/>
    <x v="0"/>
    <x v="64"/>
    <x v="0"/>
    <n v="400"/>
    <x v="0"/>
    <n v="925"/>
    <x v="47"/>
    <n v="85"/>
    <n v="33.464566929133859"/>
    <n v="85"/>
    <n v="33.464566929133859"/>
    <s v="Y"/>
    <n v="126.2"/>
    <n v="12"/>
    <m/>
    <x v="1"/>
    <n v="0.57095272752000004"/>
    <n v="0.60428022928000003"/>
    <n v="0.55078081856000005"/>
    <n v="0.60428022928000003"/>
    <n v="0.57270680656000006"/>
    <n v="0.74285247344000005"/>
    <n v="0.69812345792000008"/>
    <n v="0.71127905072000008"/>
    <n v="0.65339444240000011"/>
    <n v="0.60603430832000005"/>
    <n v="0.59112463648000002"/>
    <n v="0.59024759696000006"/>
    <n v="1.72601377536"/>
    <n v="1.91983950928"/>
    <n v="2.0627969510400002"/>
    <n v="1.78740654176"/>
    <x v="383"/>
    <n v="0.62467139812000005"/>
    <n v="6.195528186549281E-2"/>
  </r>
  <r>
    <x v="0"/>
    <x v="92"/>
    <s v="VELTINS BRAUEREI GMBH &amp; CO., MESCHEDE"/>
    <s v="Germany"/>
    <s v="CP"/>
    <s v=" 2x3"/>
    <n v="500"/>
    <s v="3812/R"/>
    <s v="011 Carrier Kote SFI"/>
    <s v="011"/>
    <s v="MCB"/>
    <x v="0"/>
    <s v="SFI"/>
    <m/>
    <x v="100"/>
    <x v="0"/>
    <x v="167"/>
    <x v="0"/>
    <n v="400"/>
    <x v="0"/>
    <n v="1004"/>
    <x v="22"/>
    <n v="100"/>
    <n v="39.370078740157481"/>
    <n v="99.8"/>
    <n v="39.291338582677163"/>
    <s v="N"/>
    <n v="119.9"/>
    <n v="10"/>
    <m/>
    <x v="1"/>
    <n v="1.3400733808"/>
    <n v="1.4184975728"/>
    <n v="1.2930188656000001"/>
    <n v="1.4184975728"/>
    <n v="1.3439945903999999"/>
    <n v="1.7439579696"/>
    <n v="1.6390656128000001"/>
    <n v="1.6694549872"/>
    <n v="1.5322126512000001"/>
    <n v="1.4214384800000002"/>
    <n v="1.3861475936000001"/>
    <n v="1.3841869888"/>
    <n v="4.0515898192000002"/>
    <n v="4.5064501328000004"/>
    <n v="4.8407332511999996"/>
    <n v="4.1917730624000002"/>
    <x v="384"/>
    <n v="1.4658788554666666"/>
    <n v="0.14560968442711217"/>
  </r>
  <r>
    <x v="0"/>
    <x v="92"/>
    <s v="VELTINS BRAUEREI GMBH &amp; CO., MESCHEDE"/>
    <s v="Germany"/>
    <s v="CP"/>
    <s v=" 2x2"/>
    <n v="500"/>
    <s v="3818C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92"/>
    <n v="36.220472440944881"/>
    <s v="N"/>
    <n v="119.9"/>
    <n v="14"/>
    <m/>
    <x v="1"/>
    <n v="0.88592378644000014"/>
    <n v="0.93670345076000006"/>
    <n v="0.85418649624000009"/>
    <n v="0.93761023048000014"/>
    <n v="0.88773734588000008"/>
    <n v="1.1525170241200002"/>
    <n v="1.0826949856800001"/>
    <n v="1.1026441395200002"/>
    <n v="1.0128729472400002"/>
    <n v="0.93942378992000009"/>
    <n v="0.91584751720000013"/>
    <n v="0.91494073748000015"/>
    <n v="2.6768137334400004"/>
    <n v="2.9778646004800002"/>
    <n v="3.1982120724400005"/>
    <n v="2.7702120446000005"/>
    <x v="385"/>
    <n v="0.96859187091333343"/>
    <n v="9.6165947802253376E-2"/>
  </r>
  <r>
    <x v="0"/>
    <x v="92"/>
    <s v="VELTINS BRAUEREI GMBH &amp; CO., MESCHEDE"/>
    <s v="Germany"/>
    <s v="CP"/>
    <m/>
    <m/>
    <s v="4787CM/R"/>
    <s v="011 Carrier Kote SFI"/>
    <s v="011"/>
    <s v="MCB"/>
    <x v="0"/>
    <s v="SFI"/>
    <m/>
    <x v="0"/>
    <x v="0"/>
    <x v="168"/>
    <x v="0"/>
    <n v="400"/>
    <x v="0"/>
    <n v="967"/>
    <x v="128"/>
    <n v="94.3"/>
    <n v="37.125984251968504"/>
    <n v="93"/>
    <n v="36.614173228346459"/>
    <s v="N"/>
    <n v="120"/>
    <n v="14"/>
    <m/>
    <x v="1"/>
    <n v="0.38765719103999996"/>
    <n v="0.40986189887999996"/>
    <n v="0.37377924863999995"/>
    <n v="0.40986189887999996"/>
    <n v="0.38858238719999999"/>
    <n v="0.5042319072"/>
    <n v="0.47370043392"/>
    <n v="0.48295239551999997"/>
    <n v="0.44316896064"/>
    <n v="0.41078709503999999"/>
    <n v="0.40060993727999999"/>
    <n v="0.40060993727999999"/>
    <n v="1.17129833856"/>
    <n v="1.3026761932799999"/>
    <n v="1.3998217900799999"/>
    <n v="1.2120069696"/>
    <x v="386"/>
    <n v="0.42381694095999994"/>
    <n v="4.212060345101374E-2"/>
  </r>
  <r>
    <x v="0"/>
    <x v="82"/>
    <s v="WARSTEINER BRAUEREI, WARSTEIN"/>
    <s v="Germany"/>
    <s v="DD"/>
    <s v=" 4x6"/>
    <n v="330"/>
    <s v="4290/R"/>
    <s v="011 Carrier Kote SFI"/>
    <s v="011"/>
    <s v="MCB"/>
    <x v="0"/>
    <s v="SFI"/>
    <m/>
    <x v="58"/>
    <x v="0"/>
    <x v="71"/>
    <x v="1"/>
    <n v="430"/>
    <x v="7"/>
    <n v="1079"/>
    <x v="54"/>
    <n v="107.9"/>
    <n v="42.480314960629926"/>
    <n v="107.7"/>
    <n v="42.401574803149607"/>
    <s v="N"/>
    <n v="84.2"/>
    <n v="2"/>
    <m/>
    <x v="0"/>
    <n v="7.3239762832163207"/>
    <n v="7.7495845866348008"/>
    <n v="7.0628619957532006"/>
    <n v="7.7519801305564808"/>
    <n v="7.3431406345897612"/>
    <n v="9.5310707497241616"/>
    <n v="8.95614020852096"/>
    <n v="9.1214327391168801"/>
    <n v="8.375620064833841"/>
    <n v="7.7695474526488004"/>
    <n v="7.5747098803521613"/>
    <n v="7.564329190024881"/>
    <n v="22.136422865604324"/>
    <n v="24.626191514870403"/>
    <n v="26.453193012471679"/>
    <n v="22.908586523025843"/>
    <x v="387"/>
    <n v="8.0103661596643541"/>
    <n v="0.7960416192794606"/>
  </r>
  <r>
    <x v="0"/>
    <x v="82"/>
    <s v="WARSTEINER BRAUEREI, WARSTEIN"/>
    <s v="Germany"/>
    <s v="DD"/>
    <s v=" 2x3"/>
    <n v="500"/>
    <s v="4291/R"/>
    <s v="011 Carrier Kote SFI"/>
    <s v="011"/>
    <s v="MCB"/>
    <x v="0"/>
    <s v="SFI"/>
    <m/>
    <x v="62"/>
    <x v="1"/>
    <x v="78"/>
    <x v="1"/>
    <n v="400"/>
    <x v="0"/>
    <n v="800"/>
    <x v="59"/>
    <n v="80"/>
    <n v="31.496062992125985"/>
    <n v="79.8"/>
    <n v="31.417322834645667"/>
    <s v="N"/>
    <n v="126.2"/>
    <n v="4"/>
    <m/>
    <x v="0"/>
    <n v="4.6266414207999995"/>
    <n v="4.8957377817599994"/>
    <n v="4.4623770777600003"/>
    <n v="4.8973886796799997"/>
    <n v="4.6390231552000003"/>
    <n v="6.0208247142399998"/>
    <n v="5.6576271718400006"/>
    <n v="5.7624591897599995"/>
    <n v="5.2911278336000001"/>
    <n v="4.9081195161600002"/>
    <n v="4.78512762112"/>
    <n v="4.7785240294399998"/>
    <n v="13.984756280319999"/>
    <n v="15.557236549119999"/>
    <n v="16.7112141952"/>
    <n v="14.47177116672"/>
    <x v="388"/>
    <n v="5.0604148492799998"/>
    <n v="0.50277948868383793"/>
  </r>
  <r>
    <x v="0"/>
    <x v="82"/>
    <s v="WARSTEINER BRAUEREI, WARSTEIN"/>
    <s v="Germany"/>
    <s v="DD"/>
    <s v=" 2x2"/>
    <n v="500"/>
    <s v="4292/R"/>
    <s v="011 Carrier Kote SFI"/>
    <s v="011"/>
    <s v="MCB"/>
    <x v="0"/>
    <s v="SFI"/>
    <m/>
    <x v="0"/>
    <x v="0"/>
    <x v="85"/>
    <x v="1"/>
    <n v="400"/>
    <x v="0"/>
    <n v="967"/>
    <x v="64"/>
    <n v="96.7"/>
    <n v="38.070866141732282"/>
    <n v="95.2"/>
    <n v="37.480314960629919"/>
    <s v="N"/>
    <n v="126.2"/>
    <n v="6"/>
    <m/>
    <x v="0"/>
    <n v="2.3726766814912001"/>
    <n v="2.5113655203167999"/>
    <n v="2.2888647213376001"/>
    <n v="2.5113655203167999"/>
    <n v="2.379661011504"/>
    <n v="3.088071627088"/>
    <n v="2.9014902396032003"/>
    <n v="2.9553693568448001"/>
    <n v="2.7139110906880002"/>
    <n v="2.5173520888991998"/>
    <n v="2.4544931187840002"/>
    <n v="2.4505020730624003"/>
    <n v="7.1729069231456002"/>
    <n v="7.9790981589087995"/>
    <n v="8.570770687136001"/>
    <n v="7.4223472807456012"/>
    <x v="389"/>
    <n v="2.5954269208279999"/>
    <n v="0.25782613273240024"/>
  </r>
  <r>
    <x v="0"/>
    <x v="82"/>
    <s v="WARSTEINER BRAUEREI, WARSTEIN"/>
    <s v="Germany"/>
    <s v="DD"/>
    <s v=" 2x3"/>
    <n v="330"/>
    <s v="4293/R"/>
    <s v="011 Carrier Kote SFI"/>
    <s v="011"/>
    <s v="MCB"/>
    <x v="0"/>
    <s v="SFI"/>
    <m/>
    <x v="7"/>
    <x v="0"/>
    <x v="18"/>
    <x v="0"/>
    <n v="350"/>
    <x v="3"/>
    <n v="988"/>
    <x v="18"/>
    <n v="98.4"/>
    <n v="38.740157480314963"/>
    <n v="96.4"/>
    <n v="37.952755905511815"/>
    <s v="N"/>
    <n v="106.5"/>
    <n v="6"/>
    <m/>
    <x v="0"/>
    <n v="3.0565700509679998"/>
    <n v="3.2342514593760003"/>
    <n v="2.9471123057040001"/>
    <n v="3.2350011699600003"/>
    <n v="3.0640671568080005"/>
    <n v="3.9772146481200004"/>
    <n v="3.7373072612400002"/>
    <n v="3.8062806349680001"/>
    <n v="3.4951507426080006"/>
    <n v="3.2424982758000005"/>
    <n v="3.1607798221440002"/>
    <n v="3.1570312692240003"/>
    <n v="9.2379338160480007"/>
    <n v="10.276282974888002"/>
    <n v="11.038738638816001"/>
    <n v="9.5603093671680011"/>
    <x v="390"/>
    <n v="3.3427720664100007"/>
    <n v="0.3321331157180557"/>
  </r>
  <r>
    <x v="0"/>
    <x v="82"/>
    <s v="WARSTEINER BRAUEREI, WARSTEIN"/>
    <s v="Germany"/>
    <s v="DD"/>
    <s v=" 3x4"/>
    <n v="330"/>
    <s v="4294/R"/>
    <s v="01A Carrier Kote PEFC"/>
    <s v="01A"/>
    <s v="MCB"/>
    <x v="0"/>
    <s v="PEFC"/>
    <m/>
    <x v="48"/>
    <x v="0"/>
    <x v="118"/>
    <x v="0"/>
    <n v="380"/>
    <x v="1"/>
    <n v="914"/>
    <x v="91"/>
    <n v="89.6"/>
    <n v="35.275590551181097"/>
    <n v="81.900000000000006"/>
    <n v="32.244094488188978"/>
    <s v="N"/>
    <n v="68.400000000000006"/>
    <n v="2"/>
    <m/>
    <x v="0"/>
    <n v="0.48554420060160003"/>
    <n v="0.51362960044032002"/>
    <n v="0.46793132273664001"/>
    <n v="0.51362960044032002"/>
    <n v="0.48649624805376007"/>
    <n v="0.63168348450816003"/>
    <n v="0.59360158642175997"/>
    <n v="0.60455013212160003"/>
    <n v="0.55504366460928001"/>
    <n v="0.51505767161855998"/>
    <n v="0.50172900728832004"/>
    <n v="0.50125298356224002"/>
    <n v="1.4671051237785599"/>
    <n v="1.6318093330022401"/>
    <n v="1.7531953831526401"/>
    <n v="1.5180396624691199"/>
    <x v="391"/>
    <n v="0.53084579186687997"/>
    <n v="5.2800933309250841E-2"/>
  </r>
  <r>
    <x v="0"/>
    <x v="82"/>
    <s v="WARSTEINER BRAUEREI, WARSTEIN"/>
    <s v="Germany"/>
    <s v="DD"/>
    <s v=" 3x4"/>
    <n v="330"/>
    <s v="4766C/R"/>
    <s v="011 Carrier Kote SFI"/>
    <s v="011"/>
    <s v="MCB"/>
    <x v="0"/>
    <s v="SFI"/>
    <m/>
    <x v="101"/>
    <x v="0"/>
    <x v="169"/>
    <x v="1"/>
    <n v="430"/>
    <x v="7"/>
    <n v="1394"/>
    <x v="129"/>
    <n v="139.4"/>
    <n v="54.881889763779526"/>
    <n v="139.4"/>
    <n v="54.881889763779526"/>
    <s v="Y"/>
    <n v="101.7"/>
    <n v="3"/>
    <m/>
    <x v="0"/>
    <n v="11.005052890245119"/>
    <n v="11.645519057091359"/>
    <n v="10.61379534863088"/>
    <n v="11.64801114334368"/>
    <n v="11.034957925272961"/>
    <n v="14.32077364895688"/>
    <n v="13.45851180565416"/>
    <n v="13.70647438776"/>
    <n v="12.585035574216"/>
    <n v="11.675424092119201"/>
    <n v="11.3826039574716"/>
    <n v="11.366405396831521"/>
    <n v="33.264367295967361"/>
    <n v="37.003742717573523"/>
    <n v="39.750021767630159"/>
    <n v="34.424433446422327"/>
    <x v="392"/>
    <n v="12.03688043563278"/>
    <n v="1.1958853007846759"/>
  </r>
  <r>
    <x v="0"/>
    <x v="82"/>
    <s v="WARSTEINER BRAUEREI, WARSTEIN"/>
    <s v="Germany"/>
    <s v="BW"/>
    <s v=" 2x3"/>
    <n v="330"/>
    <s v="4767C/R"/>
    <s v="011 Carrier Kote SFI"/>
    <s v="011"/>
    <s v="MCB"/>
    <x v="0"/>
    <s v="SFI"/>
    <m/>
    <x v="47"/>
    <x v="3"/>
    <x v="59"/>
    <x v="0"/>
    <n v="350"/>
    <x v="3"/>
    <n v="1020"/>
    <x v="22"/>
    <n v="100"/>
    <n v="39.370078740157481"/>
    <n v="0"/>
    <n v="0"/>
    <s v="N"/>
    <n v="100"/>
    <n v="10"/>
    <m/>
    <x v="0"/>
    <n v="3.9368462000000002"/>
    <n v="4.1657742000000004"/>
    <n v="3.7966278"/>
    <n v="4.167205"/>
    <n v="3.9475772"/>
    <n v="5.1236948"/>
    <n v="4.8146420000000001"/>
    <n v="4.9033515999999997"/>
    <n v="4.5020122000000002"/>
    <n v="4.1765052000000003"/>
    <n v="4.0720568000000004"/>
    <n v="4.0663336000000001"/>
    <n v="11.899248200000001"/>
    <n v="13.238477"/>
    <n v="14.220005799999999"/>
    <n v="12.3148956"/>
    <x v="393"/>
    <n v="4.306052216666667"/>
    <n v="0.42796115563569931"/>
  </r>
  <r>
    <x v="0"/>
    <x v="82"/>
    <s v="WARSTEINER BRAUEREI, WARSTEIN"/>
    <s v="Germany"/>
    <s v="CP"/>
    <s v="1x3"/>
    <n v="330"/>
    <s v="4775CM/R"/>
    <s v="011 Carrier Kote SFI"/>
    <s v="011"/>
    <s v="MCB"/>
    <x v="0"/>
    <s v="SFI"/>
    <m/>
    <x v="7"/>
    <x v="0"/>
    <x v="170"/>
    <x v="0"/>
    <n v="350"/>
    <x v="3"/>
    <n v="988"/>
    <x v="130"/>
    <n v="97.3"/>
    <n v="38.30708661417323"/>
    <n v="97.3"/>
    <n v="38.30708661417323"/>
    <s v="Y"/>
    <n v="129.5"/>
    <n v="10"/>
    <m/>
    <x v="0"/>
    <n v="1.838013810521"/>
    <n v="1.9443824371230001"/>
    <n v="1.772209490674"/>
    <n v="1.945283866162"/>
    <n v="1.8425209557159998"/>
    <n v="2.3914912404669999"/>
    <n v="2.2472625942269997"/>
    <n v="2.2887283300209997"/>
    <n v="2.1012310899090001"/>
    <n v="1.9497910113570001"/>
    <n v="1.900212414212"/>
    <n v="1.898409556134"/>
    <n v="5.5546057383180001"/>
    <n v="6.1792960623449993"/>
    <n v="6.6372220141569986"/>
    <n v="5.7484129817029999"/>
    <x v="394"/>
    <n v="2.0099613997102495"/>
    <n v="0.19969048618294957"/>
  </r>
  <r>
    <x v="0"/>
    <x v="82"/>
    <s v="WARSTEINER BRAUEREI, WARSTEIN"/>
    <s v="Germany"/>
    <s v="DD"/>
    <s v="2x2"/>
    <n v="330"/>
    <s v="4785CM/R"/>
    <s v="011 Carrier Kote SFI"/>
    <s v="011"/>
    <s v="MCB"/>
    <x v="0"/>
    <s v="SFI"/>
    <m/>
    <x v="74"/>
    <x v="0"/>
    <x v="171"/>
    <x v="0"/>
    <n v="380"/>
    <x v="1"/>
    <n v="1110"/>
    <x v="131"/>
    <n v="110.8"/>
    <n v="43.622047244094489"/>
    <n v="110.8"/>
    <n v="43.622047244094489"/>
    <s v="Y"/>
    <n v="84.1"/>
    <n v="3"/>
    <m/>
    <x v="0"/>
    <n v="1.96720534922688"/>
    <n v="2.0815609214041597"/>
    <n v="1.89699971314336"/>
    <n v="2.0822846908483199"/>
    <n v="1.972271735336"/>
    <n v="2.5599725239939204"/>
    <n v="2.40580963238784"/>
    <n v="2.4499595684815998"/>
    <n v="2.2494754324492803"/>
    <n v="2.0866273075132802"/>
    <n v="2.03451590753376"/>
    <n v="2.0316208297571201"/>
    <n v="5.9457659837744004"/>
    <n v="6.6145289501782401"/>
    <n v="7.10524463331872"/>
    <n v="6.1527640448041598"/>
    <x v="395"/>
    <n v="2.1515253010062931"/>
    <n v="0.21384045925665535"/>
  </r>
  <r>
    <x v="0"/>
    <x v="41"/>
    <s v="WUERZBURGER HOFBRAEU, WUERZBURG"/>
    <s v="Germany"/>
    <s v="CP"/>
    <s v=" 2x3"/>
    <n v="330"/>
    <s v="4485GM/R"/>
    <s v="011 Carrier Kote SFI"/>
    <s v="011"/>
    <s v="MCB"/>
    <x v="0"/>
    <s v="SFI"/>
    <m/>
    <x v="74"/>
    <x v="0"/>
    <x v="172"/>
    <x v="1"/>
    <n v="380"/>
    <x v="1"/>
    <n v="1110"/>
    <x v="109"/>
    <n v="111"/>
    <n v="43.7007874015748"/>
    <n v="111"/>
    <n v="43.7007874015748"/>
    <s v="Y"/>
    <n v="71.900000000000006"/>
    <n v="10"/>
    <m/>
    <x v="0"/>
    <n v="0.13327687993200002"/>
    <n v="0.14133548197440002"/>
    <n v="0.1289376326784"/>
    <n v="0.14133548197440002"/>
    <n v="0.13389677239680001"/>
    <n v="0.17356989014400004"/>
    <n v="0.16303171824240004"/>
    <n v="0.1661311805664"/>
    <n v="0.15249354634080001"/>
    <n v="0.14133548197440002"/>
    <n v="0.13823601965040003"/>
    <n v="0.13761612718560004"/>
    <n v="0.40354999458480001"/>
    <n v="0.44880214451520006"/>
    <n v="0.48165644514960004"/>
    <n v="0.41718762881040006"/>
    <x v="396"/>
    <n v="0.14593301775500001"/>
    <n v="1.4437599854771154E-2"/>
  </r>
  <r>
    <x v="0"/>
    <x v="41"/>
    <s v="WUERZBURGER HOFBRAEU, WUERZBURG"/>
    <s v="Germany"/>
    <s v="CP"/>
    <s v=" 2x3"/>
    <n v="500"/>
    <s v="4714DM/R"/>
    <s v="01A Carrier Kote PEFC"/>
    <s v="01A"/>
    <s v="MCB"/>
    <x v="0"/>
    <s v="PEFC"/>
    <m/>
    <x v="101"/>
    <x v="0"/>
    <x v="169"/>
    <x v="1"/>
    <n v="430"/>
    <x v="7"/>
    <n v="1394"/>
    <x v="129"/>
    <n v="139.4"/>
    <n v="54.881889763779526"/>
    <n v="137.69999999999999"/>
    <n v="54.212598425196845"/>
    <s v="N"/>
    <n v="81.5"/>
    <n v="6"/>
    <m/>
    <x v="0"/>
    <n v="0.35748082882960003"/>
    <n v="0.37845037465479997"/>
    <n v="0.34549823121519996"/>
    <n v="0.37845037465479997"/>
    <n v="0.35847937863079998"/>
    <n v="0.46532420735919999"/>
    <n v="0.43736481292560003"/>
    <n v="0.44535321133520001"/>
    <n v="0.40940541849199996"/>
    <n v="0.37944892445599998"/>
    <n v="0.3704619762452"/>
    <n v="0.36946342644399999"/>
    <n v="1.0814294346995998"/>
    <n v="1.2022539606447999"/>
    <n v="1.2921234427527999"/>
    <n v="1.1193743271451999"/>
    <x v="397"/>
    <n v="0.39126509710353324"/>
    <n v="3.8790293940243886E-2"/>
  </r>
  <r>
    <x v="0"/>
    <x v="41"/>
    <s v="WUERZBURGER HOFBRAEU, WUERZBURG"/>
    <s v="Germany"/>
    <s v="CP"/>
    <s v=" 2x3"/>
    <n v="500"/>
    <s v="4756CM/R"/>
    <s v="011 Carrier Kote SFI"/>
    <s v="011"/>
    <s v="MCB"/>
    <x v="0"/>
    <s v="SFI"/>
    <m/>
    <x v="101"/>
    <x v="0"/>
    <x v="169"/>
    <x v="1"/>
    <n v="430"/>
    <x v="7"/>
    <n v="1394"/>
    <x v="129"/>
    <n v="139.4"/>
    <n v="54.881889763779526"/>
    <n v="137.69999999999999"/>
    <n v="54.212598425196845"/>
    <s v="N"/>
    <n v="79.2"/>
    <n v="6"/>
    <m/>
    <x v="0"/>
    <n v="0.34739241280128003"/>
    <n v="0.36777018003264011"/>
    <n v="0.33574797438336007"/>
    <n v="0.36777018003264011"/>
    <n v="0.3483627826694401"/>
    <n v="0.45219235856256007"/>
    <n v="0.42502200225408004"/>
    <n v="0.43278496119936011"/>
    <n v="0.39785164594560007"/>
    <n v="0.36874054990080007"/>
    <n v="0.36000722108736005"/>
    <n v="0.35903685121920004"/>
    <n v="1.0509105672172803"/>
    <n v="1.1683253212646403"/>
    <n v="1.2556586093990403"/>
    <n v="1.0877846222073602"/>
    <x v="398"/>
    <n v="0.38022326000736012"/>
    <n v="3.7695598528433315E-2"/>
  </r>
  <r>
    <x v="0"/>
    <x v="77"/>
    <s v="BERLINER-KINDL-SCHULTH.- RADEBERGER GR."/>
    <s v="Germany"/>
    <s v="CP"/>
    <s v="2x3"/>
    <n v="330"/>
    <s v="4542/R"/>
    <s v="011 Carrier Kote SFI"/>
    <s v="011"/>
    <s v="MCB"/>
    <x v="0"/>
    <s v="SFI"/>
    <m/>
    <x v="88"/>
    <x v="3"/>
    <x v="137"/>
    <x v="1"/>
    <n v="350"/>
    <x v="3"/>
    <n v="1106"/>
    <x v="82"/>
    <n v="110.6"/>
    <n v="43.54330708661417"/>
    <n v="110.6"/>
    <n v="43.54330708661417"/>
    <s v="Y"/>
    <n v="141"/>
    <n v="12"/>
    <m/>
    <x v="1"/>
    <n v="11.980833088476"/>
    <n v="12.676991003292001"/>
    <n v="11.553543855504"/>
    <n v="12.680337916344001"/>
    <n v="12.012070943628"/>
    <n v="15.5910366339"/>
    <n v="14.650554066287999"/>
    <n v="14.920538385816"/>
    <n v="13.701146397203999"/>
    <n v="12.709344496127999"/>
    <n v="12.391387756188001"/>
    <n v="12.374653190927999"/>
    <n v="36.211367947271995"/>
    <n v="40.283445493872001"/>
    <n v="43.272238849307996"/>
    <n v="37.475385443244001"/>
    <x v="399"/>
    <n v="13.103536477808001"/>
    <n v="1.30204884237674"/>
  </r>
  <r>
    <x v="0"/>
    <x v="41"/>
    <s v="STERNQUELL-BRAUEREI GMBH"/>
    <s v="Germany"/>
    <s v="CP"/>
    <s v="2x3"/>
    <n v="330"/>
    <s v="3577E/R"/>
    <s v="011 Carrier Kote SFI"/>
    <s v="011"/>
    <s v="MCB"/>
    <x v="0"/>
    <s v="SFI"/>
    <m/>
    <x v="67"/>
    <x v="0"/>
    <x v="84"/>
    <x v="0"/>
    <n v="400"/>
    <x v="0"/>
    <n v="1310"/>
    <x v="63"/>
    <n v="129"/>
    <n v="50.787401574803148"/>
    <n v="127.7"/>
    <n v="50.275590551181104"/>
    <s v="N"/>
    <n v="76"/>
    <n v="7"/>
    <m/>
    <x v="0"/>
    <n v="0.22363943616000001"/>
    <n v="0.23726621184000002"/>
    <n v="0.21562368576000002"/>
    <n v="0.23726621184000002"/>
    <n v="0.22444101120000001"/>
    <n v="0.29097173951999999"/>
    <n v="0.27413866368000001"/>
    <n v="0.27894811392000002"/>
    <n v="0.25570243776000001"/>
    <n v="0.23726621184000002"/>
    <n v="0.23165518656"/>
    <n v="0.23165518656"/>
    <n v="0.67652933376000002"/>
    <n v="0.75267896256"/>
    <n v="0.80878921536000004"/>
    <n v="0.70057658496000008"/>
    <x v="400"/>
    <n v="0.24488117472000001"/>
    <n v="2.4321381933474599E-2"/>
  </r>
  <r>
    <x v="0"/>
    <x v="81"/>
    <s v="ERZQUELL BRAUEREI SIEGTAL, SIEGEN"/>
    <s v="Germany"/>
    <s v="CP"/>
    <s v="2x3"/>
    <n v="330"/>
    <s v="4542/R"/>
    <s v="011 Carrier Kote SFI"/>
    <s v="011"/>
    <s v="MCB"/>
    <x v="0"/>
    <s v="SFI"/>
    <m/>
    <x v="88"/>
    <x v="3"/>
    <x v="137"/>
    <x v="1"/>
    <n v="350"/>
    <x v="3"/>
    <n v="1106"/>
    <x v="82"/>
    <n v="110.6"/>
    <n v="43.54330708661417"/>
    <n v="110.6"/>
    <n v="43.54330708661417"/>
    <s v="Y"/>
    <n v="141"/>
    <n v="12"/>
    <m/>
    <x v="1"/>
    <n v="1.089978017268"/>
    <n v="1.1524537275719999"/>
    <n v="1.050930698328"/>
    <n v="1.153569365256"/>
    <n v="1.0922092926359999"/>
    <n v="1.4179754963640001"/>
    <n v="1.3320713946960001"/>
    <n v="1.356615423744"/>
    <n v="1.2461672930280001"/>
    <n v="1.155800640624"/>
    <n v="1.12679406084"/>
    <n v="1.125678423156"/>
    <n v="3.2933624431680002"/>
    <n v="3.6637541542559999"/>
    <n v="3.9348541114679998"/>
    <n v="3.40827312462"/>
    <x v="401"/>
    <n v="1.191686986126"/>
    <n v="0.11831578598358028"/>
  </r>
  <r>
    <x v="0"/>
    <x v="93"/>
    <s v="TRADALL HH - SOLD-TO FUR BACARDI 7109050"/>
    <s v="Germany"/>
    <s v="CP"/>
    <s v=" 2x2"/>
    <n v="275"/>
    <s v="4506/R"/>
    <s v="011 Carrier Kote SFI"/>
    <s v="011"/>
    <s v="MCB"/>
    <x v="0"/>
    <s v="SFI"/>
    <m/>
    <x v="0"/>
    <x v="0"/>
    <x v="168"/>
    <x v="0"/>
    <n v="400"/>
    <x v="0"/>
    <n v="967"/>
    <x v="128"/>
    <n v="94.3"/>
    <n v="37.125984251968504"/>
    <n v="93.2"/>
    <n v="36.69291338582677"/>
    <s v="N"/>
    <n v="101.4"/>
    <n v="16"/>
    <m/>
    <x v="1"/>
    <n v="0.28691720715840002"/>
    <n v="0.30333481301760001"/>
    <n v="0.27675392734079995"/>
    <n v="0.30333481301760001"/>
    <n v="0.28769899791359999"/>
    <n v="0.37291419023040001"/>
    <n v="0.35024225832959999"/>
    <n v="0.35649658437120002"/>
    <n v="0.32757032642879996"/>
    <n v="0.30411660377280003"/>
    <n v="0.29629869622079996"/>
    <n v="0.29629869622079996"/>
    <n v="0.86700594751679994"/>
    <n v="0.96394800116159995"/>
    <n v="1.0343091691296"/>
    <n v="0.89671399621439996"/>
    <x v="402"/>
    <n v="0.31349809283520003"/>
    <n v="3.0948359008318157E-2"/>
  </r>
  <r>
    <x v="0"/>
    <x v="94"/>
    <s v="OPPACHER MINERALQUELLEN GMBH &amp; CO. KG"/>
    <s v="Germany"/>
    <s v="CC"/>
    <s v=" 1x3"/>
    <n v="1000"/>
    <s v="3535/R"/>
    <s v="01A Carrier Kote PEFC"/>
    <s v="01A"/>
    <s v="MCB"/>
    <x v="0"/>
    <s v="PEFC"/>
    <m/>
    <x v="100"/>
    <x v="0"/>
    <x v="167"/>
    <x v="0"/>
    <n v="400"/>
    <x v="0"/>
    <n v="1004"/>
    <x v="22"/>
    <n v="100"/>
    <n v="39.370078740157481"/>
    <n v="96.6"/>
    <n v="38.031496062992126"/>
    <s v="N"/>
    <n v="129.69999999999999"/>
    <n v="12"/>
    <m/>
    <x v="1"/>
    <n v="7.2109049600000003E-2"/>
    <n v="7.6350758399999996E-2"/>
    <n v="6.9988195200000006E-2"/>
    <n v="7.6350758399999996E-2"/>
    <n v="7.3169476800000008E-2"/>
    <n v="9.4378020800000018E-2"/>
    <n v="8.9075884800000019E-2"/>
    <n v="9.013631200000001E-2"/>
    <n v="8.27133216E-2"/>
    <n v="7.7411185600000001E-2"/>
    <n v="7.5290331200000005E-2"/>
    <n v="7.5290331200000005E-2"/>
    <n v="0.21844800320000002"/>
    <n v="0.24389825600000004"/>
    <n v="0.2619255184"/>
    <n v="0.227991848"/>
    <x v="403"/>
    <n v="7.9355302133333347E-2"/>
    <n v="7.8686703722405417E-3"/>
  </r>
  <r>
    <x v="0"/>
    <x v="95"/>
    <s v="COELNER HOFBRÄU P. JOSEF FRÜH KG, KÖLN"/>
    <s v="Germany"/>
    <s v="CP"/>
    <s v=" 2x3"/>
    <n v="330"/>
    <s v="4485/R"/>
    <s v="01A Carrier Kote PEFC"/>
    <s v="01A"/>
    <s v="MCB"/>
    <x v="0"/>
    <s v="PEFC"/>
    <m/>
    <x v="27"/>
    <x v="3"/>
    <x v="31"/>
    <x v="1"/>
    <n v="380"/>
    <x v="1"/>
    <n v="950"/>
    <x v="28"/>
    <n v="95"/>
    <n v="37.401574803149607"/>
    <n v="94"/>
    <n v="37.00787401574803"/>
    <s v="N"/>
    <n v="141"/>
    <n v="10"/>
    <m/>
    <x v="1"/>
    <n v="4.0628261981999998"/>
    <n v="4.2990007300799995"/>
    <n v="3.9182083130400001"/>
    <n v="4.300041146519999"/>
    <n v="4.0742707790399999"/>
    <n v="5.2873963480799997"/>
    <n v="4.9690289174399993"/>
    <n v="5.0605855641600002"/>
    <n v="4.646499821039999"/>
    <n v="4.3104453109199996"/>
    <n v="4.2022420011599992"/>
    <n v="4.1970399189599989"/>
    <n v="12.28003524132"/>
    <n v="13.661708273639999"/>
    <n v="14.676114302639998"/>
    <n v="12.709727231039999"/>
    <x v="404"/>
    <n v="4.4439654207200006"/>
    <n v="0.44165275887807676"/>
  </r>
  <r>
    <x v="0"/>
    <x v="95"/>
    <s v="COELNER HOFBRÄU P. JOSEF FRÜH KG, KÖLN"/>
    <s v="Germany"/>
    <s v="BW"/>
    <s v=" 2x3"/>
    <n v="330"/>
    <s v="4629CM/R"/>
    <s v="011 Carrier Kote SFI"/>
    <s v="011"/>
    <s v="MCB"/>
    <x v="0"/>
    <s v="SFI"/>
    <m/>
    <x v="64"/>
    <x v="1"/>
    <x v="173"/>
    <x v="0"/>
    <n v="320"/>
    <x v="2"/>
    <n v="1378"/>
    <x v="132"/>
    <n v="136.69999999999999"/>
    <n v="53.818897637795267"/>
    <n v="136.69999999999999"/>
    <n v="53.818897637795267"/>
    <s v="Y"/>
    <n v="91.2"/>
    <n v="5"/>
    <m/>
    <x v="1"/>
    <n v="0.33270121414656001"/>
    <n v="0.35227187380224001"/>
    <n v="0.32128499601408"/>
    <n v="0.35227187380224001"/>
    <n v="0.33351665829888"/>
    <n v="0.43300084488192003"/>
    <n v="0.40690663200768001"/>
    <n v="0.41424562937856002"/>
    <n v="0.38081241913343999"/>
    <n v="0.35308731795456"/>
    <n v="0.34411743227904001"/>
    <n v="0.34411743227904001"/>
    <n v="1.0062580839628801"/>
    <n v="1.1187893769830399"/>
    <n v="1.20196468051968"/>
    <n v="1.0413221825126402"/>
    <x v="405"/>
    <n v="0.36402786033152007"/>
    <n v="3.6090296174680223E-2"/>
  </r>
  <r>
    <x v="0"/>
    <x v="77"/>
    <s v="DR. OETKER FRISCHEPROD.MOERS KG -(ONKEN)"/>
    <s v="Germany"/>
    <s v="CP"/>
    <s v=" 2x2"/>
    <n v="125"/>
    <s v="4272/R"/>
    <s v="010 Custom Kote SFI"/>
    <s v="010"/>
    <s v="MCB"/>
    <x v="1"/>
    <s v="SFI"/>
    <m/>
    <x v="55"/>
    <x v="3"/>
    <x v="67"/>
    <x v="1"/>
    <n v="290"/>
    <x v="4"/>
    <n v="1339"/>
    <x v="50"/>
    <n v="133.9"/>
    <n v="52.716535433070867"/>
    <n v="133"/>
    <n v="52.362204724409445"/>
    <s v="N"/>
    <n v="86.2"/>
    <n v="20"/>
    <m/>
    <x v="0"/>
    <n v="0.20046305867224004"/>
    <n v="0.2120940211208"/>
    <n v="0.19362131605544003"/>
    <n v="0.2120940211208"/>
    <n v="0.20114723293392003"/>
    <n v="0.26135456796176004"/>
    <n v="0.24561855994312001"/>
    <n v="0.24972360551320003"/>
    <n v="0.22919837766280002"/>
    <n v="0.21277819538248002"/>
    <n v="0.20730480128904002"/>
    <n v="0.20730480128904002"/>
    <n v="0.6061783958484801"/>
    <n v="0.67459582201648005"/>
    <n v="0.72454054311912008"/>
    <n v="0.6273877979605601"/>
    <x v="406"/>
    <n v="0.21939187991205342"/>
    <n v="2.1872833994518864E-2"/>
  </r>
  <r>
    <x v="0"/>
    <x v="77"/>
    <s v="DR. OETKER FRISCHEPROD.MOERS KG -(ONKEN)"/>
    <s v="Germany"/>
    <s v="CP"/>
    <s v="1x2"/>
    <n v="125"/>
    <s v="4303/R"/>
    <s v="010 Custom Kote SFI"/>
    <s v="010"/>
    <s v="MCB"/>
    <x v="1"/>
    <s v="SFI"/>
    <m/>
    <x v="55"/>
    <x v="3"/>
    <x v="67"/>
    <x v="1"/>
    <n v="290"/>
    <x v="4"/>
    <n v="1339"/>
    <x v="50"/>
    <n v="133.9"/>
    <n v="52.716535433070867"/>
    <n v="133"/>
    <n v="52.362204724409445"/>
    <s v="N"/>
    <n v="78.400000000000006"/>
    <n v="30"/>
    <m/>
    <x v="0"/>
    <n v="1.05349502043968"/>
    <n v="1.1144770121721603"/>
    <n v="1.0155368419123201"/>
    <n v="1.1144770121721603"/>
    <n v="1.0559840813267201"/>
    <n v="1.3702280183155202"/>
    <n v="1.2880890090432002"/>
    <n v="1.3117350874700802"/>
    <n v="1.2047054693273602"/>
    <n v="1.1175883382809602"/>
    <n v="1.0895864033017602"/>
    <n v="1.0877196076364801"/>
    <n v="3.1835088745241604"/>
    <n v="3.5406891118144004"/>
    <n v="3.8045295658406406"/>
    <n v="3.2948943492192004"/>
    <x v="407"/>
    <n v="1.1519684917832"/>
    <n v="0.11441902966878716"/>
  </r>
  <r>
    <x v="0"/>
    <x v="77"/>
    <s v="DR. OETKER FRISCHEPROD.MOERS KG -(ONKEN)"/>
    <s v="Germany"/>
    <s v="CP"/>
    <s v=" 1x2"/>
    <n v="125"/>
    <s v="4489/R"/>
    <s v="010 Custom Kote SFI"/>
    <s v="010"/>
    <s v="MCB"/>
    <x v="1"/>
    <s v="SFI"/>
    <m/>
    <x v="11"/>
    <x v="3"/>
    <x v="174"/>
    <x v="0"/>
    <n v="290"/>
    <x v="4"/>
    <n v="977"/>
    <x v="133"/>
    <n v="95"/>
    <n v="37.401574803149607"/>
    <n v="95"/>
    <n v="37.401574803149607"/>
    <s v="Y"/>
    <n v="118"/>
    <n v="20"/>
    <m/>
    <x v="0"/>
    <n v="0.71365577304000005"/>
    <n v="0.75551826251999998"/>
    <n v="0.68840538255999995"/>
    <n v="0.75551826251999998"/>
    <n v="0.71564922491999994"/>
    <n v="0.92894857607999992"/>
    <n v="0.8731319234399999"/>
    <n v="0.88907953847999999"/>
    <n v="0.81665078684000003"/>
    <n v="0.75751171439999998"/>
    <n v="0.73824167955999997"/>
    <n v="0.73757719560000001"/>
    <n v="2.1575794181200001"/>
    <n v="2.4001160635199996"/>
    <n v="2.5788622487599997"/>
    <n v="2.23333058956"/>
    <x v="408"/>
    <n v="0.78082402666333328"/>
    <n v="7.7619555507104573E-2"/>
  </r>
  <r>
    <x v="0"/>
    <x v="77"/>
    <s v="DR. OETKER FRISCHEPROD.MOERS KG -(ONKEN)"/>
    <s v="Germany"/>
    <s v="CP"/>
    <s v=" 1x2"/>
    <n v="80"/>
    <s v="4571C/R"/>
    <s v="010 Custom Kote SFI"/>
    <s v="010"/>
    <s v="MCB"/>
    <x v="1"/>
    <s v="SFI"/>
    <m/>
    <x v="102"/>
    <x v="1"/>
    <x v="175"/>
    <x v="0"/>
    <n v="290"/>
    <x v="4"/>
    <n v="828"/>
    <x v="134"/>
    <n v="82.8"/>
    <n v="32.598425196850393"/>
    <n v="81.400000000000006"/>
    <n v="32.047244094488192"/>
    <s v="N"/>
    <n v="128.5"/>
    <n v="30"/>
    <m/>
    <x v="0"/>
    <n v="0.19298954414880001"/>
    <n v="0.20434187027520001"/>
    <n v="0.18605201151600001"/>
    <n v="0.20434187027520001"/>
    <n v="0.19362022893360001"/>
    <n v="0.25164322913519999"/>
    <n v="0.23650679430000002"/>
    <n v="0.24029090300880002"/>
    <n v="0.22073967468000003"/>
    <n v="0.20497255506000001"/>
    <n v="0.19992707678160002"/>
    <n v="0.19929639199680002"/>
    <n v="0.58338342594000003"/>
    <n v="0.64960532834399998"/>
    <n v="0.69753737198880006"/>
    <n v="0.6041960238384001"/>
    <x v="409"/>
    <n v="0.21122684584259999"/>
    <n v="2.1080106993550903E-2"/>
  </r>
  <r>
    <x v="0"/>
    <x v="77"/>
    <s v="DR. OETKER FRISCHEPROD.MOERS KG -(ONKEN)"/>
    <s v="Germany"/>
    <s v="CP"/>
    <s v=" 2x2"/>
    <n v="125"/>
    <s v="4580C/R"/>
    <s v="010 Custom Kote SFI"/>
    <s v="010"/>
    <s v="MCB"/>
    <x v="1"/>
    <s v="SFI"/>
    <m/>
    <x v="55"/>
    <x v="3"/>
    <x v="67"/>
    <x v="1"/>
    <n v="290"/>
    <x v="4"/>
    <n v="1339"/>
    <x v="50"/>
    <n v="133.9"/>
    <n v="52.716535433070867"/>
    <n v="133"/>
    <n v="52.362204724409445"/>
    <s v="N"/>
    <n v="86.2"/>
    <n v="20"/>
    <m/>
    <x v="0"/>
    <n v="71.067233083486641"/>
    <n v="75.197456266396486"/>
    <n v="68.533735792485601"/>
    <n v="75.215655301757167"/>
    <n v="71.253054812958936"/>
    <n v="92.479834951285611"/>
    <n v="86.905183067116965"/>
    <n v="88.505740334891158"/>
    <n v="81.268271325135444"/>
    <n v="75.389982903633211"/>
    <n v="73.502072445953431"/>
    <n v="73.398625297587429"/>
    <n v="214.79842514236873"/>
    <n v="238.94854506600171"/>
    <n v="256.67919472714357"/>
    <n v="222.2906806471741"/>
    <x v="410"/>
    <n v="77.726403798557328"/>
    <n v="7.7232796055064785"/>
  </r>
  <r>
    <x v="0"/>
    <x v="77"/>
    <s v="DR. OETKER FRISCHEPROD.MOERS KG -(ONKEN)"/>
    <s v="Germany"/>
    <s v="CP"/>
    <s v=" 1x2"/>
    <n v="100"/>
    <s v="4732C/R"/>
    <s v="010 Custom Kote SFI"/>
    <s v="010"/>
    <s v="MCB"/>
    <x v="1"/>
    <s v="SFI"/>
    <m/>
    <x v="55"/>
    <x v="3"/>
    <x v="67"/>
    <x v="1"/>
    <n v="290"/>
    <x v="4"/>
    <n v="1339"/>
    <x v="50"/>
    <n v="133.9"/>
    <n v="52.716535433070867"/>
    <n v="133"/>
    <n v="52.362204724409445"/>
    <s v="N"/>
    <n v="80.5"/>
    <n v="30"/>
    <m/>
    <x v="0"/>
    <n v="7.4851005659429992"/>
    <n v="7.9202139663191993"/>
    <n v="7.2186654881795995"/>
    <n v="7.9221307654397997"/>
    <n v="7.5049074901891997"/>
    <n v="9.7405341978489979"/>
    <n v="9.1533547339051999"/>
    <n v="9.3220330565179985"/>
    <n v="8.5597859395594007"/>
    <n v="7.940659823605599"/>
    <n v="7.7419516481033996"/>
    <n v="7.7310897864199992"/>
    <n v="22.623980020441799"/>
    <n v="25.167572453477998"/>
    <n v="27.035173729982599"/>
    <n v="23.413701258128999"/>
    <x v="411"/>
    <n v="8.1867022885026159"/>
    <n v="0.81341587163346696"/>
  </r>
  <r>
    <x v="0"/>
    <x v="87"/>
    <s v="SCHWEPPES DEUTSCHLAND GMBH"/>
    <s v="Germany"/>
    <s v="CP"/>
    <s v=" 2x2"/>
    <n v="200"/>
    <s v="4539E/R"/>
    <s v="01A Carrier Kote PEFC"/>
    <s v="01A"/>
    <s v="MCB"/>
    <x v="0"/>
    <s v="PEFC"/>
    <m/>
    <x v="100"/>
    <x v="0"/>
    <x v="167"/>
    <x v="0"/>
    <n v="400"/>
    <x v="0"/>
    <n v="1004"/>
    <x v="22"/>
    <n v="100"/>
    <n v="39.370078740157481"/>
    <n v="98.2"/>
    <n v="38.661417322834644"/>
    <s v="N"/>
    <n v="60.4"/>
    <n v="9"/>
    <m/>
    <x v="1"/>
    <n v="1.9284077120000003"/>
    <n v="2.0405072128000001"/>
    <n v="1.8597652864000001"/>
    <n v="2.0410010432000001"/>
    <n v="1.9338398464000002"/>
    <n v="2.5096460928000002"/>
    <n v="2.3585339904000002"/>
    <n v="2.4019910656000003"/>
    <n v="2.2054465664"/>
    <n v="2.0459393472"/>
    <n v="1.9945809856000003"/>
    <n v="1.9921118336000003"/>
    <n v="5.8286802112"/>
    <n v="6.4844869824"/>
    <n v="6.9659716224000006"/>
    <n v="6.0326321664"/>
    <x v="412"/>
    <n v="2.1093142485333334"/>
    <n v="0.20962909676616051"/>
  </r>
  <r>
    <x v="0"/>
    <x v="87"/>
    <s v="SCHWEPPES DEUTSCHLAND GMBH"/>
    <s v="Germany"/>
    <s v="BM"/>
    <s v="2x3"/>
    <n v="200"/>
    <s v="4747CM/R"/>
    <s v="01A Carrier Kote PEFC"/>
    <s v="01A"/>
    <s v="MCB"/>
    <x v="0"/>
    <s v="PEFC"/>
    <m/>
    <x v="45"/>
    <x v="0"/>
    <x v="176"/>
    <x v="0"/>
    <n v="350"/>
    <x v="3"/>
    <n v="1512"/>
    <x v="135"/>
    <n v="142.6"/>
    <n v="56.141732283464563"/>
    <n v="143"/>
    <n v="56.299212598425193"/>
    <s v="N"/>
    <n v="80.2"/>
    <n v="6"/>
    <m/>
    <x v="1"/>
    <n v="0.41726600680799997"/>
    <n v="0.44181106603199993"/>
    <n v="0.4025389712736"/>
    <n v="0.44181106603199993"/>
    <n v="0.4180841754488"/>
    <n v="0.54326397749119992"/>
    <n v="0.51053723185919997"/>
    <n v="0.51953708690799993"/>
    <n v="0.47699231758639998"/>
    <n v="0.44262923467280002"/>
    <n v="0.43117487370159996"/>
    <n v="0.43117487370159996"/>
    <n v="1.2616160441136"/>
    <n v="1.4031592189719997"/>
    <n v="1.5070666363535998"/>
    <n v="1.3049789820759998"/>
    <x v="413"/>
    <n v="0.45640174012626672"/>
    <n v="4.5402272589273873E-2"/>
  </r>
  <r>
    <x v="0"/>
    <x v="96"/>
    <s v="FOOD AFFAIRS GMBH - INVOICING"/>
    <s v="Germany"/>
    <s v="ZZ"/>
    <s v=" 2x2"/>
    <n v="400"/>
    <s v="3748/R"/>
    <s v="011 Carrier Kote SFI"/>
    <s v="011"/>
    <s v="MCB"/>
    <x v="0"/>
    <s v="SFI"/>
    <m/>
    <x v="103"/>
    <x v="0"/>
    <x v="177"/>
    <x v="1"/>
    <n v="400"/>
    <x v="0"/>
    <n v="1087"/>
    <x v="136"/>
    <n v="108.7"/>
    <n v="42.795275590551185"/>
    <n v="101.8"/>
    <n v="40.078740157480311"/>
    <s v="N"/>
    <n v="131"/>
    <n v="10"/>
    <m/>
    <x v="1"/>
    <n v="1.0012445699200001"/>
    <n v="1.0594564635200001"/>
    <n v="0.96515319588799997"/>
    <n v="1.0594564635200001"/>
    <n v="1.003573045664"/>
    <n v="1.301617940896"/>
    <n v="1.223614003472"/>
    <n v="1.2457345230400001"/>
    <n v="1.1444458281759999"/>
    <n v="1.061784939264"/>
    <n v="1.0350074682079999"/>
    <n v="1.0338432303360001"/>
    <n v="3.025854229328"/>
    <n v="3.3646474500800001"/>
    <n v="3.6137943546880003"/>
    <n v="3.130635637808"/>
    <x v="414"/>
    <n v="1.0945776393253335"/>
    <n v="0.10844962083459023"/>
  </r>
  <r>
    <x v="0"/>
    <x v="97"/>
    <s v="RAPPS KELTEREI GMBH - RECHNUNG"/>
    <s v="Germany"/>
    <s v="CP"/>
    <s v=" 2x3"/>
    <n v="330"/>
    <s v="4485E/R"/>
    <s v="01A Carrier Kote PEFC"/>
    <s v="01A"/>
    <s v="MCB"/>
    <x v="0"/>
    <s v="PEFC"/>
    <m/>
    <x v="27"/>
    <x v="3"/>
    <x v="31"/>
    <x v="1"/>
    <n v="380"/>
    <x v="1"/>
    <n v="950"/>
    <x v="28"/>
    <n v="95"/>
    <n v="37.401574803149607"/>
    <n v="94"/>
    <n v="37.00787401574803"/>
    <s v="N"/>
    <n v="141"/>
    <n v="10"/>
    <m/>
    <x v="1"/>
    <n v="0.60968403383999992"/>
    <n v="0.64505819279999999"/>
    <n v="0.58783528859999989"/>
    <n v="0.64505819279999999"/>
    <n v="0.61176486671999997"/>
    <n v="0.79383774371999993"/>
    <n v="0.74597858748000001"/>
    <n v="0.75950400119999995"/>
    <n v="0.69707901480000001"/>
    <n v="0.64713902568000004"/>
    <n v="0.63049236263999997"/>
    <n v="0.62945194619999989"/>
    <n v="1.8425775152399999"/>
    <n v="2.0506608032399996"/>
    <n v="2.20256160348"/>
    <n v="1.90708333452"/>
    <x v="415"/>
    <n v="0.6669069380399999"/>
    <n v="6.6394251838272439E-2"/>
  </r>
  <r>
    <x v="0"/>
    <x v="98"/>
    <s v="GETRAENKE ESSMANN GMBH - RECHNUNG"/>
    <s v="Germany"/>
    <s v="CP"/>
    <s v="2x3"/>
    <n v="330"/>
    <s v="4542/R"/>
    <s v="011 Carrier Kote SFI"/>
    <s v="011"/>
    <s v="MCB"/>
    <x v="0"/>
    <s v="SFI"/>
    <m/>
    <x v="88"/>
    <x v="3"/>
    <x v="137"/>
    <x v="1"/>
    <n v="350"/>
    <x v="3"/>
    <n v="1106"/>
    <x v="82"/>
    <n v="110.6"/>
    <n v="43.54330708661417"/>
    <n v="110.6"/>
    <n v="43.54330708661417"/>
    <s v="Y"/>
    <n v="141"/>
    <n v="12"/>
    <m/>
    <x v="1"/>
    <n v="0.18184894249200001"/>
    <n v="0.19300531933200002"/>
    <n v="0.17515511638799999"/>
    <n v="0.19300531933200002"/>
    <n v="0.18296458017599998"/>
    <n v="0.236515189008"/>
    <n v="0.222011899116"/>
    <n v="0.22647444985199999"/>
    <n v="0.20862424690800002"/>
    <n v="0.19300531933200002"/>
    <n v="0.188542768596"/>
    <n v="0.188542768596"/>
    <n v="0.55000937821200002"/>
    <n v="0.61248508851600003"/>
    <n v="0.65711059587599996"/>
    <n v="0.57009085652399993"/>
    <x v="416"/>
    <n v="0.199141326594"/>
    <n v="1.9611120813607597E-2"/>
  </r>
  <r>
    <x v="0"/>
    <x v="99"/>
    <s v="PRIVATBRAUEREI MORITZ - RECHNUNG"/>
    <s v="Germany"/>
    <s v="CP"/>
    <s v=" 2x3"/>
    <n v="330"/>
    <s v="4531D/R"/>
    <s v="011 Carrier Kote SFI"/>
    <s v="011"/>
    <s v="MCB"/>
    <x v="0"/>
    <s v="SFI"/>
    <m/>
    <x v="53"/>
    <x v="0"/>
    <x v="178"/>
    <x v="0"/>
    <n v="400"/>
    <x v="0"/>
    <n v="925"/>
    <x v="137"/>
    <n v="85.2"/>
    <n v="33.54330708661417"/>
    <n v="85.2"/>
    <n v="33.54330708661417"/>
    <s v="Y"/>
    <n v="133.4"/>
    <n v="8"/>
    <m/>
    <x v="1"/>
    <n v="0.68114611165439998"/>
    <n v="0.72017494752"/>
    <n v="0.65698540373759995"/>
    <n v="0.72017494752"/>
    <n v="0.68300462764799996"/>
    <n v="0.8855828709504"/>
    <n v="0.83261516513279998"/>
    <n v="0.84748329308160009"/>
    <n v="0.77871820131839997"/>
    <n v="0.72203346351359998"/>
    <n v="0.70437756157440001"/>
    <n v="0.70344830357760002"/>
    <n v="2.0583064629119998"/>
    <n v="2.2887624461184002"/>
    <n v="2.4588166595328"/>
    <n v="2.1298593286656002"/>
    <x v="417"/>
    <n v="0.74464540810239999"/>
    <n v="7.3782396918701032E-2"/>
  </r>
  <r>
    <x v="0"/>
    <x v="100"/>
    <s v="BECKERS BESTER GMBH - RECHNUNG"/>
    <s v="Germany"/>
    <s v="CP"/>
    <s v=" 2x2"/>
    <n v="330"/>
    <s v="4564/R"/>
    <s v="011 Carrier Kote SFI"/>
    <s v="011"/>
    <s v="MCB"/>
    <x v="0"/>
    <s v="SFI"/>
    <m/>
    <x v="20"/>
    <x v="3"/>
    <x v="65"/>
    <x v="0"/>
    <n v="380"/>
    <x v="1"/>
    <n v="1000"/>
    <x v="22"/>
    <n v="100"/>
    <n v="39.370078740157481"/>
    <n v="98"/>
    <n v="38.582677165354333"/>
    <s v="N"/>
    <n v="140.80000000000001"/>
    <n v="16"/>
    <m/>
    <x v="1"/>
    <n v="0.95374753689600011"/>
    <n v="1.0084067524608"/>
    <n v="0.91916721684480007"/>
    <n v="1.0095222466560001"/>
    <n v="0.95597852528640015"/>
    <n v="1.2404295450624001"/>
    <n v="1.1656914339840001"/>
    <n v="1.1868858236927999"/>
    <n v="1.0898378287104002"/>
    <n v="1.0117532350464"/>
    <n v="0.98609686855680001"/>
    <n v="0.98498137436160005"/>
    <n v="2.8813215062016004"/>
    <n v="3.2059303170048006"/>
    <n v="3.4424150863872001"/>
    <n v="2.9828314779648002"/>
    <x v="418"/>
    <n v="1.0427081989632001"/>
    <n v="0.10344025139237085"/>
  </r>
  <r>
    <x v="0"/>
    <x v="29"/>
    <s v="ANHEUSER-BUSCH INBEV - RECHNUNG"/>
    <s v="Germany"/>
    <s v="CP"/>
    <s v=" 1x3"/>
    <n v="330"/>
    <s v="3164D/R"/>
    <s v="011 Carrier Kote SFI"/>
    <s v="011"/>
    <s v="MCB"/>
    <x v="0"/>
    <s v="SFI"/>
    <m/>
    <x v="32"/>
    <x v="0"/>
    <x v="179"/>
    <x v="1"/>
    <n v="320"/>
    <x v="2"/>
    <n v="1305"/>
    <x v="138"/>
    <n v="130.5"/>
    <n v="51.377952755905511"/>
    <n v="130.5"/>
    <n v="51.377952755905511"/>
    <s v="Y"/>
    <n v="76.099999999999994"/>
    <n v="14"/>
    <m/>
    <x v="0"/>
    <n v="0.61968989295359989"/>
    <n v="0.65541624946559984"/>
    <n v="0.59760450892799988"/>
    <n v="0.65541624946559984"/>
    <n v="0.62098903319039989"/>
    <n v="0.8061165169343999"/>
    <n v="0.75739875805439993"/>
    <n v="0.77103973054079988"/>
    <n v="0.70803142905599992"/>
    <n v="0.6573649598207999"/>
    <n v="0.64047613674239989"/>
    <n v="0.63982656662399984"/>
    <n v="1.8727106513471994"/>
    <n v="2.0825217995903995"/>
    <n v="2.2364699176512"/>
    <n v="1.9376676631871996"/>
    <x v="419"/>
    <n v="0.67744750264799991"/>
    <n v="6.7215718897825433E-2"/>
  </r>
  <r>
    <x v="0"/>
    <x v="29"/>
    <s v="ANHEUSER-BUSCH INBEV - RECHNUNG"/>
    <s v="Germany"/>
    <s v="CP"/>
    <s v=" 2x3"/>
    <n v="330"/>
    <s v="4235.011380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2.7"/>
    <n v="36.496062992125985"/>
    <s v="N"/>
    <n v="141.19999999999999"/>
    <n v="10"/>
    <m/>
    <x v="0"/>
    <n v="9.8583840720959994"/>
    <n v="10.430382894287998"/>
    <n v="9.5062245057919981"/>
    <n v="10.433508570911998"/>
    <n v="9.8833894850879975"/>
    <n v="12.827776864895998"/>
    <n v="12.054692846559998"/>
    <n v="12.276615886863999"/>
    <n v="11.273273690559998"/>
    <n v="10.457472091695999"/>
    <n v="10.195957147487999"/>
    <n v="10.181370656576"/>
    <n v="29.794991472175994"/>
    <n v="33.144674920895994"/>
    <n v="35.604582423983992"/>
    <n v="30.83479989576"/>
    <x v="420"/>
    <n v="10.781587392734666"/>
    <n v="1.0712331857601389"/>
  </r>
  <r>
    <x v="0"/>
    <x v="29"/>
    <s v="ANHEUSER-BUSCH INBEV - RECHNUNG"/>
    <s v="Germany"/>
    <s v="CP"/>
    <s v=" 2x3"/>
    <n v="330"/>
    <s v="4235/R011415/R"/>
    <s v="011 Carrier Kote SFI"/>
    <s v="011"/>
    <s v="MCB"/>
    <x v="0"/>
    <s v="SFI"/>
    <m/>
    <x v="63"/>
    <x v="0"/>
    <x v="79"/>
    <x v="1"/>
    <n v="415"/>
    <x v="5"/>
    <n v="930"/>
    <x v="32"/>
    <n v="93"/>
    <n v="36.614173228346459"/>
    <n v="92.5"/>
    <n v="36.417322834645667"/>
    <s v="N"/>
    <n v="141.19999999999999"/>
    <n v="10"/>
    <m/>
    <x v="0"/>
    <n v="27.827477320171205"/>
    <n v="29.444861719694405"/>
    <n v="26.836105339747206"/>
    <n v="29.453772928507206"/>
    <n v="27.900994792876805"/>
    <n v="36.212924813016009"/>
    <n v="34.029678653880005"/>
    <n v="34.655691072979209"/>
    <n v="31.821926670508805"/>
    <n v="29.520606994603206"/>
    <n v="28.780976663140805"/>
    <n v="28.740876223483205"/>
    <n v="84.10844437961282"/>
    <n v="93.56769253440001"/>
    <n v="100.50729639736802"/>
    <n v="87.042459881227217"/>
    <x v="421"/>
    <n v="30.435491099384006"/>
    <n v="3.0241673355387246"/>
  </r>
  <r>
    <x v="0"/>
    <x v="29"/>
    <s v="ANHEUSER-BUSCH INBEV - RECHNUNG"/>
    <s v="Germany"/>
    <s v="BM"/>
    <s v=" 2x3"/>
    <n v="355"/>
    <s v="4620CM/R"/>
    <s v="011 Carrier Kote SFI"/>
    <s v="011"/>
    <s v="MCB"/>
    <x v="0"/>
    <s v="SFI"/>
    <m/>
    <x v="5"/>
    <x v="0"/>
    <x v="21"/>
    <x v="1"/>
    <n v="320"/>
    <x v="2"/>
    <n v="964"/>
    <x v="20"/>
    <n v="96.4"/>
    <n v="37.952755905511815"/>
    <n v="96.2"/>
    <n v="37.874015748031496"/>
    <s v="N"/>
    <n v="56.7"/>
    <n v="2"/>
    <m/>
    <x v="0"/>
    <n v="16.066244307778561"/>
    <n v="17.00006638063104"/>
    <n v="15.49350963675648"/>
    <n v="17.004356527979517"/>
    <n v="16.108430756705282"/>
    <n v="20.90696056598016"/>
    <n v="19.646729782364162"/>
    <n v="20.008532208752637"/>
    <n v="18.372556019865602"/>
    <n v="17.04368287867392"/>
    <n v="16.616813217500159"/>
    <n v="16.59357491936256"/>
    <n v="48.559820325166079"/>
    <n v="54.019747850664956"/>
    <n v="58.027818010982401"/>
    <n v="50.254071015536638"/>
    <x v="422"/>
    <n v="17.571788100195842"/>
    <n v="1.7459471293259821"/>
  </r>
  <r>
    <x v="0"/>
    <x v="29"/>
    <s v="ANHEUSER-BUSCH INBEV - RECHNUNG"/>
    <s v="Germany"/>
    <s v="BM"/>
    <s v=" 2x3"/>
    <n v="355"/>
    <s v="4686C/R"/>
    <s v="011 Carrier Kote SFI"/>
    <s v="011"/>
    <s v="MCB"/>
    <x v="0"/>
    <s v="SFI"/>
    <m/>
    <x v="5"/>
    <x v="0"/>
    <x v="21"/>
    <x v="1"/>
    <n v="320"/>
    <x v="2"/>
    <n v="964"/>
    <x v="20"/>
    <n v="96.4"/>
    <n v="37.952755905511815"/>
    <n v="96.4"/>
    <n v="37.952755905511815"/>
    <s v="Y"/>
    <n v="56.7"/>
    <n v="2"/>
    <m/>
    <x v="0"/>
    <n v="7.0908985424793602"/>
    <n v="7.5031102002124799"/>
    <n v="6.83813736119808"/>
    <n v="7.5048977616076797"/>
    <n v="7.1094891809894394"/>
    <n v="9.2273919220223988"/>
    <n v="8.6711028158361589"/>
    <n v="8.8309108045670399"/>
    <n v="8.1087360009062408"/>
    <n v="7.5224158632806404"/>
    <n v="7.3340068922265598"/>
    <n v="7.3236390361343995"/>
    <n v="21.43214610388992"/>
    <n v="23.841778864619517"/>
    <n v="25.610749621309438"/>
    <n v="22.180061791641599"/>
    <x v="423"/>
    <n v="7.7553946984550386"/>
    <n v="0.77057524030895386"/>
  </r>
  <r>
    <x v="0"/>
    <x v="29"/>
    <s v="ANHEUSER-BUSCH INBEV - RECHNUNG"/>
    <s v="Germany"/>
    <s v="BM"/>
    <s v=" 2x3"/>
    <n v="355"/>
    <s v="4687C/R"/>
    <s v="011 Carrier Kote SFI"/>
    <s v="011"/>
    <s v="MCB"/>
    <x v="0"/>
    <s v="SFI"/>
    <m/>
    <x v="5"/>
    <x v="0"/>
    <x v="21"/>
    <x v="1"/>
    <n v="320"/>
    <x v="2"/>
    <n v="964"/>
    <x v="20"/>
    <n v="96.4"/>
    <n v="37.952755905511815"/>
    <n v="96.4"/>
    <n v="37.952755905511815"/>
    <s v="Y"/>
    <n v="109"/>
    <n v="4"/>
    <m/>
    <x v="0"/>
    <n v="37.663004323840006"/>
    <n v="39.851994629888004"/>
    <n v="36.320744333977601"/>
    <n v="39.862303846400003"/>
    <n v="37.76197280235521"/>
    <n v="49.011389860249608"/>
    <n v="46.056768407910404"/>
    <n v="46.904873286297608"/>
    <n v="43.069844743833606"/>
    <n v="39.954399513907205"/>
    <n v="38.953718231142403"/>
    <n v="38.8994230241792"/>
    <n v="113.83574328770561"/>
    <n v="126.63566650900482"/>
    <n v="136.03148643804161"/>
    <n v="117.80754076922881"/>
    <x v="424"/>
    <n v="41.192536416998415"/>
    <n v="4.0930234720364931"/>
  </r>
  <r>
    <x v="0"/>
    <x v="101"/>
    <s v="DARMSTAEDTER PRIVATBRAUEREI - RECHNUNG"/>
    <s v="Germany"/>
    <s v="CP"/>
    <s v=" 2x3"/>
    <n v="330"/>
    <s v="4485E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4"/>
    <n v="37.00787401574803"/>
    <s v="N"/>
    <n v="141"/>
    <n v="10"/>
    <m/>
    <x v="1"/>
    <n v="0.81256523963999994"/>
    <n v="0.86042439587999997"/>
    <n v="0.78447399575999999"/>
    <n v="0.86042439587999997"/>
    <n v="0.81568648895999996"/>
    <n v="1.0581035194799999"/>
    <n v="0.9946381166399999"/>
    <n v="1.0123251961199999"/>
    <n v="0.93013229735999992"/>
    <n v="0.86250522875999991"/>
    <n v="0.84065648351999989"/>
    <n v="0.83961606707999992"/>
    <n v="2.45746363128"/>
    <n v="2.7342144043199998"/>
    <n v="2.9370956101200001"/>
    <n v="2.5427777793599997"/>
    <x v="425"/>
    <n v="0.8892959520899999"/>
    <n v="8.837375767208594E-2"/>
  </r>
  <r>
    <x v="0"/>
    <x v="101"/>
    <s v="DARMSTAEDTER PRIVATBRAUEREI - RECHNUNG"/>
    <s v="Germany"/>
    <s v="CP"/>
    <s v=" 2x3"/>
    <n v="330"/>
    <s v="4485F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4"/>
    <n v="37.00787401574803"/>
    <s v="N"/>
    <n v="141"/>
    <n v="10"/>
    <m/>
    <x v="1"/>
    <n v="0.40680282803999995"/>
    <n v="0.43073240615999997"/>
    <n v="0.39223699787999999"/>
    <n v="0.43073240615999997"/>
    <n v="0.40784324447999998"/>
    <n v="0.52957196795999995"/>
    <n v="0.49731905831999995"/>
    <n v="0.50668280627999995"/>
    <n v="0.46506614867999996"/>
    <n v="0.43177282259999999"/>
    <n v="0.42032824175999994"/>
    <n v="0.42032824175999994"/>
    <n v="1.22977223208"/>
    <n v="1.3681476185999999"/>
    <n v="1.4690680132799998"/>
    <n v="1.2724293061199998"/>
    <x v="426"/>
    <n v="0.44495143084"/>
    <n v="4.4230956921858723E-2"/>
  </r>
  <r>
    <x v="0"/>
    <x v="101"/>
    <s v="DARMSTAEDTER PRIVATBRAUEREI - RECHNUNG"/>
    <s v="Germany"/>
    <s v="CP"/>
    <s v=" 2x3"/>
    <n v="330"/>
    <s v="4589D.011430/R"/>
    <s v="011 Carrier Kote SFI"/>
    <s v="011"/>
    <s v="MCB"/>
    <x v="0"/>
    <s v="SFI"/>
    <m/>
    <x v="70"/>
    <x v="0"/>
    <x v="180"/>
    <x v="1"/>
    <n v="430"/>
    <x v="7"/>
    <n v="945"/>
    <x v="7"/>
    <n v="94.5"/>
    <n v="37.204724409448815"/>
    <n v="94.5"/>
    <n v="37.204724409448815"/>
    <s v="Y"/>
    <n v="142.4"/>
    <n v="10"/>
    <m/>
    <x v="1"/>
    <n v="1.1555419290912001"/>
    <n v="1.2217756527648"/>
    <n v="1.1141458517952001"/>
    <n v="1.2229583978303999"/>
    <n v="1.1579074192224001"/>
    <n v="1.5032689783776001"/>
    <n v="1.4121976083264001"/>
    <n v="1.4382179997696001"/>
    <n v="1.3211262382752"/>
    <n v="1.2253238879616"/>
    <n v="1.1945725162559999"/>
    <n v="1.1933897711904"/>
    <n v="3.4914634336512007"/>
    <n v="3.8841347954304002"/>
    <n v="4.1715418463712002"/>
    <n v="3.6132861754079997"/>
    <x v="427"/>
    <n v="1.2633688542384001"/>
    <n v="0.1254326687432559"/>
  </r>
  <r>
    <x v="0"/>
    <x v="102"/>
    <s v="THOMAS HENRY GMBH &amp; CO.KG - RECHNUNG"/>
    <s v="Germany"/>
    <s v="CP"/>
    <s v="2x2"/>
    <n v="200"/>
    <s v="4784CM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89"/>
    <n v="35.039370078740156"/>
    <s v="N"/>
    <n v="46.9"/>
    <n v="8"/>
    <m/>
    <x v="1"/>
    <n v="0.84843120544000006"/>
    <n v="0.89773385492000002"/>
    <n v="0.81828210324000006"/>
    <n v="0.89808855024000001"/>
    <n v="0.85091407267999997"/>
    <n v="1.10416653116"/>
    <n v="1.037483811"/>
    <n v="1.0566373582800002"/>
    <n v="0.97044639552"/>
    <n v="0.90021672216000004"/>
    <n v="0.87751622167999999"/>
    <n v="0.87645213572000003"/>
    <n v="2.5644471636000001"/>
    <n v="2.8531691540799997"/>
    <n v="3.0645675647999999"/>
    <n v="2.6541850795599999"/>
    <x v="428"/>
    <n v="0.92803074683666653"/>
    <n v="9.2180897188399988E-2"/>
  </r>
  <r>
    <x v="0"/>
    <x v="103"/>
    <s v="STRATE PRIVATBRAUEREI"/>
    <s v="Germany"/>
    <s v="CP"/>
    <m/>
    <m/>
    <s v="4605D/R"/>
    <s v="01A Carrier Kote PEFC"/>
    <s v="01A"/>
    <s v="MCB"/>
    <x v="0"/>
    <s v="PEFC"/>
    <m/>
    <x v="100"/>
    <x v="0"/>
    <x v="167"/>
    <x v="0"/>
    <n v="400"/>
    <x v="0"/>
    <n v="1004"/>
    <x v="22"/>
    <n v="100"/>
    <n v="39.370078740157481"/>
    <n v="98.6"/>
    <n v="38.818897637795274"/>
    <s v="N"/>
    <n v="133.4"/>
    <n v="14"/>
    <m/>
    <x v="1"/>
    <n v="0.15269497599999998"/>
    <n v="0.16142040320000001"/>
    <n v="0.14724158399999998"/>
    <n v="0.16142040320000001"/>
    <n v="0.15269497599999998"/>
    <n v="0.1985034688"/>
    <n v="0.18650600640000001"/>
    <n v="0.1897780416"/>
    <n v="0.17450854399999999"/>
    <n v="0.16142040320000001"/>
    <n v="0.15814836799999998"/>
    <n v="0.15814836799999998"/>
    <n v="0.46135696319999997"/>
    <n v="0.51261884800000002"/>
    <n v="0.55079259200000008"/>
    <n v="0.47771713919999997"/>
    <x v="429"/>
    <n v="0.16687379519999998"/>
    <n v="1.6508234909255917E-2"/>
  </r>
  <r>
    <x v="0"/>
    <x v="103"/>
    <s v="STRATE PRIVATBRAUEREI"/>
    <s v="Germany"/>
    <s v="CP"/>
    <m/>
    <m/>
    <s v="4606D/R"/>
    <s v="011 Carrier Kote SFI"/>
    <s v="011"/>
    <s v="MCB"/>
    <x v="0"/>
    <s v="SFI"/>
    <m/>
    <x v="67"/>
    <x v="0"/>
    <x v="134"/>
    <x v="0"/>
    <n v="400"/>
    <x v="0"/>
    <n v="1310"/>
    <x v="104"/>
    <n v="130.30000000000001"/>
    <n v="51.2992125984252"/>
    <n v="127.9"/>
    <n v="50.354330708661422"/>
    <s v="N"/>
    <n v="83.9"/>
    <n v="9"/>
    <m/>
    <x v="1"/>
    <n v="0.19395768556640006"/>
    <n v="0.20557727041600007"/>
    <n v="0.18770098603200006"/>
    <n v="0.20557727041600007"/>
    <n v="0.19485149978560004"/>
    <n v="0.25294942403360005"/>
    <n v="0.23775458230720006"/>
    <n v="0.24222365340320007"/>
    <n v="0.22255974058080005"/>
    <n v="0.20647108463520006"/>
    <n v="0.20110819932000007"/>
    <n v="0.20110819932000007"/>
    <n v="0.58723594201440021"/>
    <n v="0.65337819423520016"/>
    <n v="0.70253797629120018"/>
    <n v="0.60868748327520028"/>
    <x v="430"/>
    <n v="0.21265329965133339"/>
    <n v="2.1149644933266522E-2"/>
  </r>
  <r>
    <x v="0"/>
    <x v="6"/>
    <s v="COCA-COLA HBC AUSTRIA GMBH, WIEN"/>
    <s v="Austria"/>
    <s v="CP"/>
    <s v=" 2x3"/>
    <n v="250"/>
    <s v="3180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90.5"/>
    <n v="35.629921259842519"/>
    <s v="N"/>
    <n v="103.6"/>
    <n v="10"/>
    <m/>
    <x v="0"/>
    <n v="0.91826912575999997"/>
    <n v="0.97154753920000003"/>
    <n v="0.88536187039999992"/>
    <n v="0.97154753920000003"/>
    <n v="0.92061964399999996"/>
    <n v="1.194846772"/>
    <n v="1.1227642126399999"/>
    <n v="1.1431353707199998"/>
    <n v="1.0498981472"/>
    <n v="0.97389805744000002"/>
    <n v="0.94960936895999992"/>
    <n v="0.94804235680000004"/>
    <n v="2.7751785353600003"/>
    <n v="3.0870139551999998"/>
    <n v="3.3157977305599995"/>
    <n v="2.8715497831999999"/>
    <x v="431"/>
    <n v="1.0041283336933333"/>
    <n v="9.9759549354277582E-2"/>
  </r>
  <r>
    <x v="0"/>
    <x v="104"/>
    <s v="COMPAGNIE FRANCAISE, WISSEMBOURG IN EURO"/>
    <s v="France"/>
    <s v="CP"/>
    <s v=" 1x3"/>
    <n v="200"/>
    <s v="4549.01E320/R"/>
    <s v="01E Carrier Kote FSC"/>
    <s v="01E"/>
    <s v="MCB"/>
    <x v="0"/>
    <s v="FSC"/>
    <m/>
    <x v="104"/>
    <x v="0"/>
    <x v="181"/>
    <x v="0"/>
    <n v="320"/>
    <x v="2"/>
    <n v="1200"/>
    <x v="139"/>
    <n v="119.4"/>
    <n v="47.00787401574803"/>
    <n v="59.3"/>
    <n v="23.346456692913385"/>
    <s v="N"/>
    <n v="96.5"/>
    <n v="9"/>
    <m/>
    <x v="0"/>
    <n v="7.1942237353728009"/>
    <n v="7.6124925571968012"/>
    <n v="6.9379869796608009"/>
    <n v="7.6139998322304008"/>
    <n v="7.2130646732928012"/>
    <n v="9.3616852336896024"/>
    <n v="8.7972107336064003"/>
    <n v="8.9592427997183997"/>
    <n v="8.2267071333887998"/>
    <n v="7.6320871326336004"/>
    <n v="7.4406632033664"/>
    <n v="7.430112278131201"/>
    <n v="21.744703272230403"/>
    <n v="24.188749739212803"/>
    <n v="25.983160666713601"/>
    <n v="22.502862614131203"/>
    <x v="432"/>
    <n v="7.8682896910240006"/>
    <n v="0.78170356985887179"/>
  </r>
  <r>
    <x v="0"/>
    <x v="105"/>
    <s v="ESTAVAYER LAIT S.A., ESTAVAYER-LE-LAC"/>
    <s v="Switzerland                "/>
    <s v="CP"/>
    <s v=" 1x2"/>
    <n v="100"/>
    <s v="3198.010290/R"/>
    <s v="010 Custom Kote SFI"/>
    <s v="010"/>
    <s v="MCB"/>
    <x v="1"/>
    <s v="SFI"/>
    <m/>
    <x v="10"/>
    <x v="3"/>
    <x v="120"/>
    <x v="0"/>
    <n v="290"/>
    <x v="4"/>
    <n v="910"/>
    <x v="44"/>
    <n v="90"/>
    <n v="35.433070866141733"/>
    <n v="86.5"/>
    <n v="34.055118110236222"/>
    <s v="N"/>
    <n v="116.5"/>
    <n v="20"/>
    <m/>
    <x v="1"/>
    <n v="0.42511206023999998"/>
    <n v="0.44997241463999993"/>
    <n v="0.41019584759999994"/>
    <n v="0.44997241463999993"/>
    <n v="0.42635507795999994"/>
    <n v="0.5531428853999999"/>
    <n v="0.51958140695999999"/>
    <n v="0.52952554871999991"/>
    <n v="0.48601992851999992"/>
    <n v="0.45059392349999994"/>
    <n v="0.43940676401999995"/>
    <n v="0.43878525515999994"/>
    <n v="1.2852803224799998"/>
    <n v="1.4294703779999998"/>
    <n v="1.5351268841999999"/>
    <n v="1.3287859426799999"/>
    <x v="433"/>
    <n v="0.46488862727999991"/>
    <n v="4.6164650324109491E-2"/>
  </r>
  <r>
    <x v="0"/>
    <x v="105"/>
    <s v="ESTAVAYER LAIT S.A., ESTAVAYER-LE-LAC"/>
    <s v="Switzerland                "/>
    <s v="CP"/>
    <s v=" 1x2/2"/>
    <n v="125"/>
    <s v="4326/R"/>
    <s v="010 Custom Kote SFI"/>
    <s v="010"/>
    <s v="MCB"/>
    <x v="1"/>
    <s v="SFI"/>
    <m/>
    <x v="10"/>
    <x v="3"/>
    <x v="120"/>
    <x v="0"/>
    <n v="290"/>
    <x v="4"/>
    <n v="910"/>
    <x v="44"/>
    <n v="90"/>
    <n v="35.433070866141733"/>
    <n v="87.2"/>
    <n v="34.330708661417326"/>
    <s v="N"/>
    <n v="111.4"/>
    <n v="18"/>
    <m/>
    <x v="1"/>
    <n v="0.128963355192"/>
    <n v="0.13668927048000001"/>
    <n v="0.12480324696"/>
    <n v="0.13668927048000001"/>
    <n v="0.12955765636799998"/>
    <n v="0.16818723280800002"/>
    <n v="0.15808411281600002"/>
    <n v="0.16105561869599999"/>
    <n v="0.14798099282400001"/>
    <n v="0.13728357165600003"/>
    <n v="0.13371776459999998"/>
    <n v="0.13371776459999998"/>
    <n v="0.39045587263199999"/>
    <n v="0.43443415965600002"/>
    <n v="0.46712072433600005"/>
    <n v="0.40471910085599994"/>
    <x v="434"/>
    <n v="0.14139415478999998"/>
    <n v="1.4062495970440859E-2"/>
  </r>
  <r>
    <x v="0"/>
    <x v="106"/>
    <s v="EGGER GETRÄNKE GMBH &amp; CO. OG"/>
    <s v="Austria"/>
    <s v="CP"/>
    <s v=" 2x3"/>
    <n v="500"/>
    <s v="3204D/R"/>
    <s v="011 Carrier Kote SFI"/>
    <s v="011"/>
    <s v="MCB"/>
    <x v="0"/>
    <s v="SFI"/>
    <m/>
    <x v="105"/>
    <x v="1"/>
    <x v="182"/>
    <x v="1"/>
    <n v="400"/>
    <x v="0"/>
    <n v="1392"/>
    <x v="140"/>
    <n v="139.19999999999999"/>
    <n v="54.803149606299208"/>
    <n v="138.19999999999999"/>
    <n v="54.40944881889763"/>
    <s v="N"/>
    <n v="76.7"/>
    <n v="7"/>
    <m/>
    <x v="0"/>
    <n v="3.4087607473919999"/>
    <n v="3.6069140610048001"/>
    <n v="3.2874245773824002"/>
    <n v="3.6077869830911999"/>
    <n v="3.4183628903424004"/>
    <n v="4.4361900430847996"/>
    <n v="4.1690758846464"/>
    <n v="4.2458930282496006"/>
    <n v="3.8984700378624"/>
    <n v="3.6165162039552001"/>
    <n v="3.5257323069696"/>
    <n v="3.5213676965376002"/>
    <n v="10.3030993857792"/>
    <n v="11.462339916518399"/>
    <n v="12.3134389507584"/>
    <n v="10.6636162074624"/>
    <x v="435"/>
    <n v="3.7285412050432005"/>
    <n v="0.37055205293004295"/>
  </r>
  <r>
    <x v="0"/>
    <x v="106"/>
    <s v="EGGER GETRÄNKE GMBH &amp; CO. OG"/>
    <s v="Austria"/>
    <s v="CP"/>
    <s v=" 2x3"/>
    <n v="500"/>
    <s v="3528/R"/>
    <s v="011 Carrier Kote SFI"/>
    <s v="011"/>
    <s v="MCB"/>
    <x v="0"/>
    <s v="SFI"/>
    <m/>
    <x v="65"/>
    <x v="0"/>
    <x v="81"/>
    <x v="0"/>
    <n v="430"/>
    <x v="7"/>
    <n v="1276"/>
    <x v="61"/>
    <n v="125.5"/>
    <n v="49.409448818897637"/>
    <n v="122.2"/>
    <n v="48.110236220472444"/>
    <s v="N"/>
    <n v="76.3"/>
    <n v="6"/>
    <m/>
    <x v="0"/>
    <n v="0.68508114625719996"/>
    <n v="0.72463742865780001"/>
    <n v="0.66067407839300007"/>
    <n v="0.72547905168759996"/>
    <n v="0.68676439231679998"/>
    <n v="0.89127878855819997"/>
    <n v="0.83741491465100004"/>
    <n v="0.85340575221719994"/>
    <n v="0.7835510407438"/>
    <n v="0.72716229774719998"/>
    <n v="0.7086465910916"/>
    <n v="0.70780496806180004"/>
    <n v="2.0703926533079997"/>
    <n v="2.3035222325625999"/>
    <n v="2.4743717076119998"/>
    <n v="2.1436138569006"/>
    <x v="436"/>
    <n v="0.74932503753193336"/>
    <n v="7.4384114310797944E-2"/>
  </r>
  <r>
    <x v="0"/>
    <x v="106"/>
    <s v="EGGER GETRÄNKE GMBH &amp; CO. OG"/>
    <s v="Austria"/>
    <s v="CP"/>
    <s v=" 2x3"/>
    <n v="330"/>
    <s v="4237/R"/>
    <s v="011 Carrier Kote SFI"/>
    <s v="011"/>
    <s v="MCB"/>
    <x v="0"/>
    <s v="SFI"/>
    <m/>
    <x v="0"/>
    <x v="0"/>
    <x v="0"/>
    <x v="0"/>
    <n v="400"/>
    <x v="0"/>
    <n v="967"/>
    <x v="0"/>
    <n v="94"/>
    <n v="37.00787401574803"/>
    <n v="93"/>
    <n v="36.614173228346459"/>
    <s v="N"/>
    <n v="124.6"/>
    <n v="10"/>
    <m/>
    <x v="0"/>
    <n v="4.487340891264"/>
    <n v="4.7487672812160007"/>
    <n v="4.3274207186560005"/>
    <n v="4.7497248870400011"/>
    <n v="4.4997897669760007"/>
    <n v="5.8394803147520005"/>
    <n v="5.4880389773440008"/>
    <n v="5.5885875888640006"/>
    <n v="5.1318096108160001"/>
    <n v="4.760258551104001"/>
    <n v="4.6415154289280007"/>
    <n v="4.6348121881600006"/>
    <n v="13.563528891136002"/>
    <n v="15.088994968768002"/>
    <n v="16.208436177024002"/>
    <n v="14.036586168192002"/>
    <x v="437"/>
    <n v="4.9081288504266682"/>
    <n v="0.48765971703600219"/>
  </r>
  <r>
    <x v="0"/>
    <x v="106"/>
    <s v="EGGER GETRÄNKE GMBH &amp; CO. OG"/>
    <s v="Austria"/>
    <s v="CP"/>
    <s v=" 2x2"/>
    <n v="330"/>
    <s v="4342/R"/>
    <s v="011 Carrier Kote SFI"/>
    <s v="011"/>
    <s v="MCB"/>
    <x v="0"/>
    <s v="SFI"/>
    <m/>
    <x v="50"/>
    <x v="3"/>
    <x v="70"/>
    <x v="0"/>
    <n v="380"/>
    <x v="1"/>
    <n v="1270"/>
    <x v="53"/>
    <n v="126.4"/>
    <n v="49.763779527559059"/>
    <n v="121.5"/>
    <n v="47.834645669291341"/>
    <s v="N"/>
    <n v="63.7"/>
    <n v="10"/>
    <m/>
    <x v="0"/>
    <n v="1.22138684373888"/>
    <n v="1.2920559237913598"/>
    <n v="1.17760953751168"/>
    <n v="1.2926813138803199"/>
    <n v="1.2245137941836799"/>
    <n v="1.58911621604736"/>
    <n v="1.4934315324364797"/>
    <n v="1.5209486963507199"/>
    <n v="1.3964960686476799"/>
    <n v="1.2958082643251201"/>
    <n v="1.2632879796992"/>
    <n v="1.2614118094323201"/>
    <n v="3.6910523050419197"/>
    <n v="4.1063113241113598"/>
    <n v="4.4108762974348803"/>
    <n v="3.8205080534566402"/>
    <x v="438"/>
    <n v="1.3357289983370668"/>
    <n v="0.13267996694058459"/>
  </r>
  <r>
    <x v="0"/>
    <x v="106"/>
    <s v="EGGER GETRÄNKE GMBH &amp; CO. OG"/>
    <s v="Austria"/>
    <s v="BM"/>
    <s v=" 2x3"/>
    <n v="500"/>
    <s v="4576D/R"/>
    <s v="011 Carrier Kote SFI"/>
    <s v="011"/>
    <s v="MCB"/>
    <x v="0"/>
    <s v="SFI"/>
    <m/>
    <x v="73"/>
    <x v="0"/>
    <x v="105"/>
    <x v="0"/>
    <n v="350"/>
    <x v="3"/>
    <n v="1258"/>
    <x v="61"/>
    <n v="125.5"/>
    <n v="49.409448818897637"/>
    <n v="124.2"/>
    <n v="48.897637795275593"/>
    <s v="N"/>
    <n v="87"/>
    <n v="4"/>
    <m/>
    <x v="1"/>
    <n v="2.7862175508299996"/>
    <n v="2.9486883247499995"/>
    <n v="2.6870166455999995"/>
    <n v="2.9486883247499995"/>
    <n v="2.7940286457299996"/>
    <n v="3.6259102525799993"/>
    <n v="3.4071995953799998"/>
    <n v="3.4696883545799997"/>
    <n v="3.1861456097099996"/>
    <n v="2.9557183101599995"/>
    <n v="2.8815129086099995"/>
    <n v="2.8776073611599999"/>
    <n v="8.4219225211799991"/>
    <n v="9.368627223059999"/>
    <n v="10.06303355967"/>
    <n v="8.7148385799299994"/>
    <x v="439"/>
    <n v="3.0473684903200002"/>
    <n v="0.30275082976301371"/>
  </r>
  <r>
    <x v="0"/>
    <x v="107"/>
    <s v="KLOSTERQUELL, A-GUTENSTEIN"/>
    <s v="Austria"/>
    <s v="CP"/>
    <s v=" 2x2"/>
    <n v="200"/>
    <s v="3543D/R"/>
    <s v="011 Carrier Kote SFI"/>
    <s v="011"/>
    <s v="MCB"/>
    <x v="0"/>
    <s v="SFI"/>
    <m/>
    <x v="32"/>
    <x v="0"/>
    <x v="179"/>
    <x v="1"/>
    <n v="320"/>
    <x v="2"/>
    <n v="1305"/>
    <x v="138"/>
    <n v="130.5"/>
    <n v="51.377952755905511"/>
    <n v="129.80000000000001"/>
    <n v="51.102362204724415"/>
    <s v="N"/>
    <n v="96.6"/>
    <n v="28"/>
    <m/>
    <x v="0"/>
    <n v="3.6799794605952001"/>
    <n v="3.8943632068992002"/>
    <n v="3.5488755542016004"/>
    <n v="3.8951877597696001"/>
    <n v="3.68987409504"/>
    <n v="4.7890030712831999"/>
    <n v="4.5004095666432002"/>
    <n v="4.5828648536831995"/>
    <n v="4.2085178505216003"/>
    <n v="3.9042578413440001"/>
    <n v="3.8061360497663999"/>
    <n v="3.8011887325439999"/>
    <n v="11.123218221696002"/>
    <n v="12.3740649260928"/>
    <n v="13.291792270848001"/>
    <n v="11.5115826236544"/>
    <x v="440"/>
    <n v="4.0250548368576"/>
    <n v="0.3999021144393517"/>
  </r>
  <r>
    <x v="0"/>
    <x v="107"/>
    <s v="KLOSTERQUELL, A-GUTENSTEIN"/>
    <s v="Austria"/>
    <s v="CP"/>
    <s v=" 2x3"/>
    <n v="200"/>
    <s v="3544D/R"/>
    <s v="011 Carrier Kote SFI"/>
    <s v="011"/>
    <s v="MCB"/>
    <x v="0"/>
    <s v="SFI"/>
    <m/>
    <x v="78"/>
    <x v="0"/>
    <x v="114"/>
    <x v="1"/>
    <n v="320"/>
    <x v="2"/>
    <n v="1278"/>
    <x v="79"/>
    <n v="127.8"/>
    <n v="50.314960629921259"/>
    <n v="126.1"/>
    <n v="49.645669291338578"/>
    <s v="N"/>
    <n v="96.6"/>
    <n v="18"/>
    <m/>
    <x v="0"/>
    <n v="1.9274861629900799"/>
    <n v="2.0397277116518397"/>
    <n v="1.85884924474368"/>
    <n v="2.0397277116518397"/>
    <n v="1.93233112192512"/>
    <n v="2.50807374203904"/>
    <n v="2.3570725218969599"/>
    <n v="2.3998696591564799"/>
    <n v="2.2036488222873598"/>
    <n v="2.0445726705868803"/>
    <n v="1.99370060176896"/>
    <n v="1.9904706291456"/>
    <n v="5.8260631193855996"/>
    <n v="6.4801325756160004"/>
    <n v="6.9605910033407987"/>
    <n v="6.0287439015014401"/>
    <x v="441"/>
    <n v="2.1079608833203198"/>
    <n v="0.2093662163883134"/>
  </r>
  <r>
    <x v="0"/>
    <x v="108"/>
    <s v="OTTAKRINGER BRAUEREI AG"/>
    <s v="Austria"/>
    <s v="CP"/>
    <s v=" 2x3"/>
    <n v="500"/>
    <s v="3817/R"/>
    <s v="011 Carrier Kote SFI"/>
    <s v="011"/>
    <s v="MCB"/>
    <x v="0"/>
    <s v="SFI"/>
    <m/>
    <x v="100"/>
    <x v="0"/>
    <x v="183"/>
    <x v="1"/>
    <n v="400"/>
    <x v="0"/>
    <n v="1004"/>
    <x v="141"/>
    <n v="100.4"/>
    <n v="39.527559055118111"/>
    <n v="99"/>
    <n v="38.976377952755904"/>
    <s v="N"/>
    <n v="120.1"/>
    <n v="10"/>
    <m/>
    <x v="0"/>
    <n v="9.6250034159552005"/>
    <n v="10.183989069632"/>
    <n v="9.2819222740160008"/>
    <n v="10.1869466656832"/>
    <n v="9.6496500497152002"/>
    <n v="12.524433411481601"/>
    <n v="11.7702464184256"/>
    <n v="11.986150930163202"/>
    <n v="11.006200771865601"/>
    <n v="10.2106074340928"/>
    <n v="9.9542824429888004"/>
    <n v="9.9404803280832006"/>
    <n v="29.090914759603201"/>
    <n v="32.361030126880003"/>
    <n v="34.762598120454399"/>
    <n v="30.1053702051648"/>
    <x v="442"/>
    <n v="10.526659434341868"/>
    <n v="1.0459064090645986"/>
  </r>
  <r>
    <x v="0"/>
    <x v="108"/>
    <s v="OTTAKRINGER BRAUEREI AG"/>
    <s v="Austria"/>
    <s v="CP"/>
    <s v=" 2x3"/>
    <n v="330"/>
    <s v="4372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4"/>
    <n v="37.00787401574803"/>
    <s v="N"/>
    <n v="121.3"/>
    <n v="10"/>
    <m/>
    <x v="0"/>
    <n v="2.2725403083879998"/>
    <n v="2.4041131423120001"/>
    <n v="2.1910904588159998"/>
    <n v="2.4050081956039997"/>
    <n v="2.2779106281399999"/>
    <n v="2.9563610234759996"/>
    <n v="2.7782454183679999"/>
    <n v="2.8301585093039998"/>
    <n v="2.5983397066759997"/>
    <n v="2.4103785153559998"/>
    <n v="2.3504099447919997"/>
    <n v="2.3468297316239997"/>
    <n v="6.8677439095159993"/>
    <n v="7.6392798472199992"/>
    <n v="8.2067436343479994"/>
    <n v="7.1076181917719996"/>
    <x v="443"/>
    <n v="2.4851154652379996"/>
    <n v="0.24684875879808876"/>
  </r>
  <r>
    <x v="0"/>
    <x v="108"/>
    <s v="OTTAKRINGER BRAUEREI AG"/>
    <s v="Austria"/>
    <s v="CP"/>
    <s v="2x3"/>
    <n v="330"/>
    <s v="4776CM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0.5"/>
    <n v="35.629921259842519"/>
    <s v="N"/>
    <n v="130.6"/>
    <n v="10"/>
    <m/>
    <x v="0"/>
    <n v="0.94151194440800001"/>
    <n v="0.99547782863199996"/>
    <n v="0.90778326676800003"/>
    <n v="0.99644150513599994"/>
    <n v="0.94343929741599997"/>
    <n v="1.2248328365839998"/>
    <n v="1.150629745776"/>
    <n v="1.1718306288639999"/>
    <n v="1.0764266549679999"/>
    <n v="0.99836885814399989"/>
    <n v="0.97331326903999993"/>
    <n v="0.97234959253600006"/>
    <n v="2.844773039808"/>
    <n v="3.164713639136"/>
    <n v="3.3988870296079998"/>
    <n v="2.9440317197199999"/>
    <x v="444"/>
    <n v="1.0293671190226665"/>
    <n v="0.10219997463322397"/>
  </r>
  <r>
    <x v="0"/>
    <x v="109"/>
    <s v="RAUCH FRUCHTSAEFTE, RANKWEIL"/>
    <s v="Austria"/>
    <s v="CD"/>
    <s v=" 2x2"/>
    <n v="250"/>
    <s v="4146E/R"/>
    <s v="011 Carrier Kote SFI"/>
    <s v="011"/>
    <s v="MCB"/>
    <x v="0"/>
    <s v="SFI"/>
    <m/>
    <x v="59"/>
    <x v="3"/>
    <x v="73"/>
    <x v="1"/>
    <n v="320"/>
    <x v="2"/>
    <n v="955"/>
    <x v="55"/>
    <n v="95.5"/>
    <n v="37.598425196850393"/>
    <n v="95.5"/>
    <n v="37.598425196850393"/>
    <s v="Y"/>
    <n v="107.4"/>
    <n v="10"/>
    <m/>
    <x v="0"/>
    <n v="193.19981284863439"/>
    <n v="204.42781238717379"/>
    <n v="186.31127032911323"/>
    <n v="204.47894611637878"/>
    <n v="193.70562216995947"/>
    <n v="251.41141757047413"/>
    <n v="236.25579483191888"/>
    <n v="240.60699878872748"/>
    <n v="220.93364197527711"/>
    <n v="204.95158761335466"/>
    <n v="199.81886679531843"/>
    <n v="199.53901327737219"/>
    <n v="583.93889556492138"/>
    <n v="649.59598585681238"/>
    <n v="697.79643559592341"/>
    <n v="604.30946768604531"/>
    <x v="445"/>
    <n v="211.3033987253086"/>
    <n v="20.996175919912236"/>
  </r>
  <r>
    <x v="0"/>
    <x v="109"/>
    <s v="RAUCH FRUCHTSAEFTE, RANKWEIL"/>
    <s v="Austria"/>
    <s v="CD"/>
    <s v=" 2x2"/>
    <n v="250"/>
    <s v="4192G/R"/>
    <s v="011 Carrier Kote SFI"/>
    <s v="011"/>
    <s v="MCB"/>
    <x v="0"/>
    <s v="SFI"/>
    <m/>
    <x v="59"/>
    <x v="3"/>
    <x v="73"/>
    <x v="1"/>
    <n v="320"/>
    <x v="2"/>
    <n v="955"/>
    <x v="55"/>
    <n v="95.5"/>
    <n v="37.598425196850393"/>
    <n v="95.5"/>
    <n v="37.598425196850393"/>
    <s v="Y"/>
    <n v="103.8"/>
    <n v="8"/>
    <m/>
    <x v="0"/>
    <n v="176.03114405572416"/>
    <n v="186.2617000273828"/>
    <n v="169.75550370937808"/>
    <n v="186.30844843902952"/>
    <n v="176.49261766212254"/>
    <n v="229.06988840673642"/>
    <n v="215.26174327519954"/>
    <n v="219.22600858284136"/>
    <n v="201.30066405413262"/>
    <n v="186.73920166063147"/>
    <n v="182.06235699260316"/>
    <n v="181.80724423190253"/>
    <n v="532.04834779248506"/>
    <n v="591.87095450788843"/>
    <n v="635.78841591217349"/>
    <n v="550.60880288513715"/>
    <x v="446"/>
    <n v="192.52637675814037"/>
    <n v="19.13033311966403"/>
  </r>
  <r>
    <x v="0"/>
    <x v="109"/>
    <s v="RAUCH FRUCHTSAEFTE, RANKWEIL"/>
    <s v="Austria"/>
    <s v="CP"/>
    <s v="2x3"/>
    <n v="250"/>
    <s v="4590F/R"/>
    <s v="011 Carrier Kote SFI"/>
    <s v="011"/>
    <s v="MCB"/>
    <x v="0"/>
    <s v="SFI"/>
    <m/>
    <x v="100"/>
    <x v="0"/>
    <x v="183"/>
    <x v="1"/>
    <n v="400"/>
    <x v="0"/>
    <n v="1004"/>
    <x v="141"/>
    <n v="100.4"/>
    <n v="39.527559055118111"/>
    <n v="0"/>
    <n v="0"/>
    <s v="N"/>
    <n v="115.6"/>
    <n v="12"/>
    <m/>
    <x v="0"/>
    <n v="0.23248691468800001"/>
    <n v="0.24577188124159999"/>
    <n v="0.2239465790464"/>
    <n v="0.24577188124159999"/>
    <n v="0.23248691468800001"/>
    <n v="0.30175852600319997"/>
    <n v="0.28372892853760001"/>
    <n v="0.28847355944960001"/>
    <n v="0.265699331072"/>
    <n v="0.24577188124159999"/>
    <n v="0.24007832414720001"/>
    <n v="0.24007832414720001"/>
    <n v="0.702205374976"/>
    <n v="0.78001732193279993"/>
    <n v="0.83790181905920003"/>
    <n v="0.72592852953599996"/>
    <x v="447"/>
    <n v="0.25383775379200008"/>
    <n v="2.5062170846571703E-2"/>
  </r>
  <r>
    <x v="0"/>
    <x v="109"/>
    <s v="RAUCH FRUCHTSAEFTE, RANKWEIL"/>
    <s v="Austria"/>
    <s v="CD"/>
    <s v=" 2x3"/>
    <n v="250"/>
    <s v="4599C/R"/>
    <s v="011 Carrier Kote SFI"/>
    <s v="011"/>
    <s v="MCB"/>
    <x v="0"/>
    <s v="SFI"/>
    <m/>
    <x v="82"/>
    <x v="3"/>
    <x v="122"/>
    <x v="1"/>
    <n v="320"/>
    <x v="2"/>
    <n v="978"/>
    <x v="94"/>
    <n v="97.8"/>
    <n v="38.503937007874015"/>
    <n v="97.8"/>
    <n v="38.503937007874015"/>
    <s v="Y"/>
    <n v="107.6"/>
    <n v="8"/>
    <m/>
    <x v="0"/>
    <n v="80.634441392117765"/>
    <n v="85.32112170043392"/>
    <n v="77.760072620267522"/>
    <n v="85.342459208079362"/>
    <n v="80.845751548477438"/>
    <n v="104.93029122659328"/>
    <n v="98.604752669767677"/>
    <n v="100.4205057397248"/>
    <n v="92.209695136419839"/>
    <n v="85.53931492377599"/>
    <n v="83.397304478853115"/>
    <n v="83.280292340152329"/>
    <n v="243.71563571281922"/>
    <n v="271.11850198315005"/>
    <n v="291.23495354591233"/>
    <n v="252.21691174278143"/>
    <x v="448"/>
    <n v="88.190500248721932"/>
    <n v="8.7630200211270495"/>
  </r>
  <r>
    <x v="0"/>
    <x v="109"/>
    <s v="RED BULL GMBH"/>
    <s v="Peru            "/>
    <s v="FB"/>
    <s v=" 2x3"/>
    <n v="250"/>
    <s v="4412.011320/R"/>
    <s v="011 Carrier Kote SFI"/>
    <s v="011"/>
    <s v="MCB"/>
    <x v="0"/>
    <s v="SFI"/>
    <m/>
    <x v="78"/>
    <x v="0"/>
    <x v="114"/>
    <x v="1"/>
    <n v="320"/>
    <x v="2"/>
    <n v="1278"/>
    <x v="79"/>
    <n v="127.8"/>
    <n v="50.314960629921259"/>
    <n v="120.8"/>
    <n v="47.559055118110237"/>
    <s v="N"/>
    <n v="102.2"/>
    <n v="10"/>
    <m/>
    <x v="0"/>
    <n v="0.69711235227647994"/>
    <n v="0.73726465688064002"/>
    <n v="0.67233752603135999"/>
    <n v="0.73726465688064002"/>
    <n v="0.69882096098304003"/>
    <n v="0.90641691883008002"/>
    <n v="0.85174144022016007"/>
    <n v="0.86797322293248003"/>
    <n v="0.79706596161024001"/>
    <n v="0.7389732655872"/>
    <n v="0.72103287416831996"/>
    <n v="0.72017856981504003"/>
    <n v="2.10671453518848"/>
    <n v="2.3425025366937602"/>
    <n v="2.5167806247628803"/>
    <n v="2.1801847095705602"/>
    <x v="449"/>
    <n v="0.76218186718463998"/>
    <n v="7.5553665831055133E-2"/>
  </r>
  <r>
    <x v="0"/>
    <x v="110"/>
    <s v="ZWETTL PRIVATBRAUEREI"/>
    <s v="Austria"/>
    <s v="CP"/>
    <s v="2x3"/>
    <n v="330"/>
    <s v="3132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2.5"/>
    <n v="36.417322834645667"/>
    <s v="N"/>
    <n v="130.19999999999999"/>
    <n v="10"/>
    <m/>
    <x v="0"/>
    <n v="0.75032620000799999"/>
    <n v="0.79451954853600004"/>
    <n v="0.72438662587200009"/>
    <n v="0.79451954853600004"/>
    <n v="0.75320837491199999"/>
    <n v="0.97705729245600004"/>
    <n v="0.91845306940800009"/>
    <n v="0.93478539386400006"/>
    <n v="0.8588881213920001"/>
    <n v="0.79644099847200001"/>
    <n v="0.776265774144"/>
    <n v="0.77530504917599996"/>
    <n v="2.2692323744160001"/>
    <n v="2.5247852159040001"/>
    <n v="2.7121265846640004"/>
    <n v="2.3480118217919999"/>
    <x v="450"/>
    <n v="0.82117966639799989"/>
    <n v="8.1604703892947481E-2"/>
  </r>
  <r>
    <x v="0"/>
    <x v="111"/>
    <s v="DOMAINES DE VINSMOSELLE, REMICH"/>
    <s v="Luxembourg"/>
    <s v="CP"/>
    <m/>
    <m/>
    <s v="3753/R"/>
    <s v="011 Carrier Kote SFI"/>
    <s v="011"/>
    <s v="MCB"/>
    <x v="0"/>
    <s v="SFI"/>
    <m/>
    <x v="48"/>
    <x v="0"/>
    <x v="184"/>
    <x v="0"/>
    <n v="380"/>
    <x v="1"/>
    <n v="914"/>
    <x v="99"/>
    <n v="91"/>
    <n v="35.826771653543304"/>
    <n v="88.8"/>
    <n v="34.960629921259844"/>
    <s v="N"/>
    <n v="107.4"/>
    <n v="15"/>
    <m/>
    <x v="1"/>
    <n v="0.29681573419679996"/>
    <n v="0.31427548326720001"/>
    <n v="0.28618806084959997"/>
    <n v="0.31427548326720001"/>
    <n v="0.29757485372160003"/>
    <n v="0.38639183812319999"/>
    <n v="0.36285913285439997"/>
    <n v="0.36969120857760002"/>
    <n v="0.3393264275856"/>
    <n v="0.31503460279199996"/>
    <n v="0.30668428801919995"/>
    <n v="0.30668428801919995"/>
    <n v="0.89727927831359988"/>
    <n v="0.99824217511199997"/>
    <n v="1.0718767690176001"/>
    <n v="0.92840317883039991"/>
    <x v="451"/>
    <n v="0.32465011677279992"/>
    <n v="3.2272253406501993E-2"/>
  </r>
  <r>
    <x v="0"/>
    <x v="111"/>
    <s v="DOMAINES DE VINSMOSELLE, REMICH"/>
    <s v="Luxembourg"/>
    <s v="CP"/>
    <s v=" 2x3"/>
    <n v="250"/>
    <s v="3964/R"/>
    <s v="011 Carrier Kote SFI"/>
    <s v="011"/>
    <s v="MCB"/>
    <x v="0"/>
    <s v="SFI"/>
    <m/>
    <x v="87"/>
    <x v="3"/>
    <x v="135"/>
    <x v="0"/>
    <n v="380"/>
    <x v="1"/>
    <n v="872"/>
    <x v="105"/>
    <n v="86.5"/>
    <n v="34.055118110236222"/>
    <n v="86.5"/>
    <n v="34.055118110236222"/>
    <s v="Y"/>
    <n v="118.8"/>
    <n v="10"/>
    <m/>
    <x v="1"/>
    <n v="0.15644190925439999"/>
    <n v="0.16522181232479999"/>
    <n v="0.15085469820960001"/>
    <n v="0.16522181232479999"/>
    <n v="0.15644190925439999"/>
    <n v="0.20353411663200002"/>
    <n v="0.1907633485296"/>
    <n v="0.19475421356160003"/>
    <n v="0.17879075343360001"/>
    <n v="0.16601998533120002"/>
    <n v="0.16123094729280002"/>
    <n v="0.16123094729280002"/>
    <n v="0.47251841978879999"/>
    <n v="0.52519783821120003"/>
    <n v="0.5643083155248001"/>
    <n v="0.48848187991680009"/>
    <x v="452"/>
    <n v="0.17087553778680001"/>
    <n v="1.7018665503883656E-2"/>
  </r>
  <r>
    <x v="0"/>
    <x v="111"/>
    <s v="DOMAINES DE VINSMOSELLE, REMICH"/>
    <s v="Luxembourg"/>
    <s v="CP"/>
    <s v=" 1x3"/>
    <n v="250"/>
    <s v="4546D/R"/>
    <s v="011 Carrier Kote SFI"/>
    <s v="011"/>
    <s v="MCB"/>
    <x v="0"/>
    <s v="SFI"/>
    <m/>
    <x v="87"/>
    <x v="3"/>
    <x v="135"/>
    <x v="0"/>
    <n v="380"/>
    <x v="1"/>
    <n v="872"/>
    <x v="105"/>
    <n v="86.5"/>
    <n v="34.055118110236222"/>
    <n v="86.5"/>
    <n v="34.055118110236222"/>
    <s v="Y"/>
    <n v="121.5"/>
    <n v="15"/>
    <m/>
    <x v="1"/>
    <n v="0.95671918994400007"/>
    <n v="1.01222849448"/>
    <n v="0.92243403126000012"/>
    <n v="1.01222849448"/>
    <n v="0.95916812985"/>
    <n v="1.2448777855500002"/>
    <n v="1.1697769617660001"/>
    <n v="1.191001107618"/>
    <n v="1.09385982468"/>
    <n v="1.0146774343860001"/>
    <n v="0.98937172202400003"/>
    <n v="0.98773909542000005"/>
    <n v="2.891381715684"/>
    <n v="3.2162744098800005"/>
    <n v="3.4546378940640001"/>
    <n v="2.9917882518300001"/>
    <x v="453"/>
    <n v="1.0461735226214999"/>
    <n v="0.10393671372584924"/>
  </r>
  <r>
    <x v="0"/>
    <x v="112"/>
    <s v="SIMON BRASSERIE, L-WILTZ"/>
    <s v="Luxembourg"/>
    <s v="CP"/>
    <s v=" 2x3"/>
    <n v="250"/>
    <s v="3309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2.5"/>
    <n v="36.417322834645667"/>
    <s v="N"/>
    <n v="113.8"/>
    <n v="10"/>
    <m/>
    <x v="1"/>
    <n v="0.16458355043200001"/>
    <n v="0.17382038234399999"/>
    <n v="0.15870556648800002"/>
    <n v="0.17382038234399999"/>
    <n v="0.16458355043200001"/>
    <n v="0.21412655796000002"/>
    <n v="0.20069116608800003"/>
    <n v="0.20488972604800001"/>
    <n v="0.18809548620800001"/>
    <n v="0.17466009433600002"/>
    <n v="0.169621822384"/>
    <n v="0.169621822384"/>
    <n v="0.49710949926400005"/>
    <n v="0.55253049073600002"/>
    <n v="0.593676378344"/>
    <n v="0.513903739104"/>
    <x v="454"/>
    <n v="0.17976834228733332"/>
    <n v="1.7904360830120685E-2"/>
  </r>
  <r>
    <x v="0"/>
    <x v="112"/>
    <s v="SIMON BRASSERIE, L-WILTZ"/>
    <s v="Luxembourg"/>
    <s v="CP"/>
    <s v=" 2x3"/>
    <n v="330"/>
    <s v="3310/R"/>
    <s v="011 Carrier Kote SFI"/>
    <s v="011"/>
    <s v="MCB"/>
    <x v="0"/>
    <s v="SFI"/>
    <m/>
    <x v="67"/>
    <x v="0"/>
    <x v="134"/>
    <x v="0"/>
    <n v="400"/>
    <x v="0"/>
    <n v="1310"/>
    <x v="104"/>
    <n v="130.30000000000001"/>
    <n v="51.2992125984252"/>
    <n v="127.7"/>
    <n v="50.275590551181104"/>
    <s v="N"/>
    <n v="73.8"/>
    <n v="7"/>
    <m/>
    <x v="1"/>
    <n v="0.52676445628799995"/>
    <n v="0.55742686493760008"/>
    <n v="0.50789528173440002"/>
    <n v="0.55742686493760008"/>
    <n v="0.52833688750079999"/>
    <n v="0.68558000878080005"/>
    <n v="0.64391058164159998"/>
    <n v="0.65570381573760006"/>
    <n v="0.60224115450240012"/>
    <n v="0.5589992961504"/>
    <n v="0.54484741523520008"/>
    <n v="0.54406119962880006"/>
    <n v="1.59208660296"/>
    <n v="1.7713437612192"/>
    <n v="1.9018555518816003"/>
    <n v="1.6479079110144002"/>
    <x v="455"/>
    <n v="0.5760994855896"/>
    <n v="5.7179529017568252E-2"/>
  </r>
  <r>
    <x v="0"/>
    <x v="113"/>
    <s v="SPITZ KG, A-ATTNANG-PUCHHEIM"/>
    <s v="Austria"/>
    <s v="CP"/>
    <s v=" 1x3"/>
    <n v="200"/>
    <s v="4547D/R"/>
    <s v="011 Carrier Kote SFI"/>
    <s v="011"/>
    <s v="MCB"/>
    <x v="0"/>
    <s v="SFI"/>
    <m/>
    <x v="72"/>
    <x v="0"/>
    <x v="185"/>
    <x v="0"/>
    <n v="350"/>
    <x v="3"/>
    <n v="905"/>
    <x v="19"/>
    <n v="87.3"/>
    <n v="34.370078740157481"/>
    <n v="87.3"/>
    <n v="34.370078740157481"/>
    <s v="Y"/>
    <n v="108"/>
    <n v="15"/>
    <m/>
    <x v="0"/>
    <n v="1.4926856197680001"/>
    <n v="1.5796971177120001"/>
    <n v="1.4393995086240001"/>
    <n v="1.5796971177120001"/>
    <n v="1.4967326661840001"/>
    <n v="1.9425822796800001"/>
    <n v="1.8252179336159999"/>
    <n v="1.858943320416"/>
    <n v="1.7071790798160003"/>
    <n v="1.5837441641280001"/>
    <n v="1.5439482077040001"/>
    <n v="1.5419246844960002"/>
    <n v="4.5117822461039996"/>
    <n v="5.0190120635760005"/>
    <n v="5.3913403338480004"/>
    <n v="4.6696170563280006"/>
    <x v="456"/>
    <n v="1.632645974988"/>
    <n v="0.16220409879736147"/>
  </r>
  <r>
    <x v="0"/>
    <x v="113"/>
    <s v="SPITZ KG, A-ATTNANG-PUCHHEIM"/>
    <s v="Austria"/>
    <s v="CP"/>
    <s v=" 2x2"/>
    <n v="200"/>
    <s v="4733CM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85.2"/>
    <n v="33.54330708661417"/>
    <s v="N"/>
    <n v="134.19999999999999"/>
    <n v="24"/>
    <m/>
    <x v="0"/>
    <n v="0.34710529392"/>
    <n v="0.36740384911999996"/>
    <n v="0.33492616079999998"/>
    <n v="0.36740384911999996"/>
    <n v="0.34812022168000001"/>
    <n v="0.45164285319999997"/>
    <n v="0.42423980367999997"/>
    <n v="0.43235922575999997"/>
    <n v="0.39683675415999997"/>
    <n v="0.36841877687999997"/>
    <n v="0.35928442703999997"/>
    <n v="0.35826949928000001"/>
    <n v="1.0494353038399999"/>
    <n v="1.167166924"/>
    <n v="1.2534357835999999"/>
    <n v="1.0859727031999999"/>
    <x v="457"/>
    <n v="0.37966755955333337"/>
    <n v="3.7654325574164198E-2"/>
  </r>
  <r>
    <x v="0"/>
    <x v="114"/>
    <s v="EMMI FRISCHPRODUKTE, OSTERMUNDIGEN"/>
    <s v="Switzerland                "/>
    <s v="CP"/>
    <s v=" 2x3"/>
    <n v="65"/>
    <s v="3365F.010290/R"/>
    <s v="010 Custom Kote SFI"/>
    <s v="010"/>
    <s v="MCB"/>
    <x v="1"/>
    <s v="SFI"/>
    <m/>
    <x v="10"/>
    <x v="3"/>
    <x v="129"/>
    <x v="1"/>
    <n v="290"/>
    <x v="4"/>
    <n v="910"/>
    <x v="99"/>
    <n v="91"/>
    <n v="35.826771653543304"/>
    <n v="89.8"/>
    <n v="35.354330708661415"/>
    <s v="N"/>
    <n v="64.400000000000006"/>
    <n v="16"/>
    <m/>
    <x v="0"/>
    <n v="25.349855707583686"/>
    <n v="26.823411470113449"/>
    <n v="24.446213329152162"/>
    <n v="26.829733805594728"/>
    <n v="25.416240230137127"/>
    <n v="32.988140159752966"/>
    <n v="30.999314055498886"/>
    <n v="31.570582225771687"/>
    <n v="28.988811372451849"/>
    <n v="26.892053969624484"/>
    <n v="26.218725240868164"/>
    <n v="26.181694418763531"/>
    <n v="76.6194805068493"/>
    <n v="85.234114195484821"/>
    <n v="91.558707653722422"/>
    <n v="79.292473629256179"/>
    <x v="458"/>
    <n v="27.72539799877606"/>
    <n v="2.7549697115153968"/>
  </r>
  <r>
    <x v="0"/>
    <x v="114"/>
    <s v="EMMI FRISCHPRODUKTE, OSTERMUNDIGEN"/>
    <s v="Switzerland                "/>
    <s v="CP"/>
    <s v=" 2x4"/>
    <n v="65"/>
    <s v="3637E.010290/R"/>
    <s v="010 Custom Kote SFI"/>
    <s v="010"/>
    <s v="MCB"/>
    <x v="1"/>
    <s v="SFI"/>
    <m/>
    <x v="10"/>
    <x v="3"/>
    <x v="129"/>
    <x v="1"/>
    <n v="290"/>
    <x v="4"/>
    <n v="910"/>
    <x v="99"/>
    <n v="91"/>
    <n v="35.826771653543304"/>
    <n v="90.4"/>
    <n v="35.590551181102363"/>
    <s v="N"/>
    <n v="64.400000000000006"/>
    <n v="12"/>
    <m/>
    <x v="0"/>
    <n v="0.90458030732160022"/>
    <n v="0.95703484895200031"/>
    <n v="0.8722738677744003"/>
    <n v="0.9573822300224003"/>
    <n v="0.90701197481440032"/>
    <n v="1.1769270665152003"/>
    <n v="1.1060613281536003"/>
    <n v="1.1265568113072002"/>
    <n v="1.0345008276512002"/>
    <n v="0.95946651644480019"/>
    <n v="0.93549722258720025"/>
    <n v="0.93410769830560025"/>
    <n v="2.7338890240480009"/>
    <n v="3.0413212713520013"/>
    <n v="3.2671189671120011"/>
    <n v="2.8290714373376007"/>
    <x v="459"/>
    <n v="0.98928339165413359"/>
    <n v="9.82826528757101E-2"/>
  </r>
  <r>
    <x v="0"/>
    <x v="114"/>
    <s v="EMMI FRISCHPRODUKTE, OSTERMUNDIGEN"/>
    <s v="Switzerland                "/>
    <s v="CC"/>
    <s v=" 1x2"/>
    <n v="115"/>
    <s v="3712D.011320/R"/>
    <s v="011 Carrier Kote SFI"/>
    <s v="011"/>
    <s v="MCB"/>
    <x v="0"/>
    <s v="SFI"/>
    <m/>
    <x v="24"/>
    <x v="0"/>
    <x v="163"/>
    <x v="0"/>
    <n v="320"/>
    <x v="2"/>
    <n v="730"/>
    <x v="126"/>
    <n v="70.7"/>
    <n v="27.834645669291341"/>
    <n v="69.599999999999994"/>
    <n v="27.401574803149604"/>
    <s v="N"/>
    <n v="89.9"/>
    <n v="28"/>
    <m/>
    <x v="0"/>
    <n v="0.90795141405696"/>
    <n v="0.96074895507584002"/>
    <n v="0.87552457784063997"/>
    <n v="0.96116468374527997"/>
    <n v="0.91044578607360005"/>
    <n v="1.1815008785484802"/>
    <n v="1.11041127607424"/>
    <n v="1.1307819808768"/>
    <n v="1.03849021626112"/>
    <n v="0.96324332709248006"/>
    <n v="0.93913106426496007"/>
    <n v="0.93788387825663999"/>
    <n v="2.7442249469734401"/>
    <n v="3.0531113483673602"/>
    <n v="3.27968347321216"/>
    <n v="2.8402582696140803"/>
    <x v="460"/>
    <n v="0.99310650318058669"/>
    <n v="9.8672436905041516E-2"/>
  </r>
  <r>
    <x v="0"/>
    <x v="114"/>
    <s v="EMMI FRISCHPRODUKTE, OSTERMUNDIGEN"/>
    <s v="Switzerland                "/>
    <s v="CP"/>
    <s v=" 2x3"/>
    <n v="65"/>
    <s v="4074D/R"/>
    <s v="010 Custom Kote SFI"/>
    <s v="010"/>
    <s v="MCB"/>
    <x v="1"/>
    <s v="SFI"/>
    <m/>
    <x v="106"/>
    <x v="0"/>
    <x v="186"/>
    <x v="0"/>
    <n v="290"/>
    <x v="4"/>
    <n v="1387"/>
    <x v="142"/>
    <n v="136.19999999999999"/>
    <n v="53.622047244094482"/>
    <n v="134.4"/>
    <n v="52.913385826771652"/>
    <s v="N"/>
    <n v="64.599999999999994"/>
    <n v="24"/>
    <m/>
    <x v="0"/>
    <n v="1.52759379848208"/>
    <n v="1.61625578064048"/>
    <n v="1.4733535270440001"/>
    <n v="1.6167773217120001"/>
    <n v="1.53176612705424"/>
    <n v="1.9881145646342402"/>
    <n v="1.8681601181846401"/>
    <n v="1.9025818289049601"/>
    <n v="1.747162589592"/>
    <n v="1.62042810921264"/>
    <n v="1.5802694467056002"/>
    <n v="1.5776617413480001"/>
    <n v="4.6172031061665599"/>
    <n v="5.1366580134004804"/>
    <n v="5.5179045366816002"/>
    <n v="4.7783592972662401"/>
    <x v="461"/>
    <n v="1.6708437461262402"/>
    <n v="0.16605543885240864"/>
  </r>
  <r>
    <x v="0"/>
    <x v="114"/>
    <s v="EMMI FRISCHPRODUKTE, OSTERMUNDIGEN"/>
    <s v="Switzerland                "/>
    <s v="CP"/>
    <s v="2x6"/>
    <n v="65"/>
    <s v="4113D/R"/>
    <s v="010 Custom Kote SFI"/>
    <s v="010"/>
    <s v="MCB"/>
    <x v="1"/>
    <s v="SFI"/>
    <m/>
    <x v="10"/>
    <x v="3"/>
    <x v="129"/>
    <x v="1"/>
    <n v="290"/>
    <x v="4"/>
    <n v="910"/>
    <x v="99"/>
    <n v="91"/>
    <n v="35.826771653543304"/>
    <n v="90.8"/>
    <n v="35.748031496062993"/>
    <s v="N"/>
    <n v="64.8"/>
    <n v="8"/>
    <m/>
    <x v="0"/>
    <n v="0.42678677321280001"/>
    <n v="0.45160402210559997"/>
    <n v="0.41140706967359997"/>
    <n v="0.45160402210559997"/>
    <n v="0.42783538936319998"/>
    <n v="0.55506748227840008"/>
    <n v="0.52186130418239995"/>
    <n v="0.53129884953600004"/>
    <n v="0.48795604865280001"/>
    <n v="0.45265263825600005"/>
    <n v="0.44146739931840001"/>
    <n v="0.44076832188480003"/>
    <n v="1.2897978649919999"/>
    <n v="1.4345068937472001"/>
    <n v="1.5411162023712"/>
    <n v="1.3348883594592"/>
    <x v="462"/>
    <n v="0.46669244338079996"/>
    <n v="4.63185462526709E-2"/>
  </r>
  <r>
    <x v="0"/>
    <x v="114"/>
    <s v="EMMI FRISCHPRODUKTE, OSTERMUNDIGEN"/>
    <s v="Switzerland                "/>
    <s v="CP"/>
    <s v=" 2x2"/>
    <n v="150"/>
    <s v="4526/R"/>
    <s v="011 Carrier Kote SFI"/>
    <s v="011"/>
    <s v="MCB"/>
    <x v="0"/>
    <s v="SFI"/>
    <m/>
    <x v="24"/>
    <x v="0"/>
    <x v="163"/>
    <x v="0"/>
    <n v="320"/>
    <x v="2"/>
    <n v="730"/>
    <x v="126"/>
    <n v="70.7"/>
    <n v="27.834645669291341"/>
    <n v="70.7"/>
    <n v="27.834645669291341"/>
    <s v="Y"/>
    <n v="83.8"/>
    <n v="14"/>
    <m/>
    <x v="0"/>
    <n v="0.32435437499136005"/>
    <n v="0.34334286289408"/>
    <n v="0.31272877015296002"/>
    <n v="0.34334286289408"/>
    <n v="0.32512941531392003"/>
    <n v="0.42200945563392001"/>
    <n v="0.39682064515072002"/>
    <n v="0.40418352821504"/>
    <n v="0.37085679434495999"/>
    <n v="0.34411790321664004"/>
    <n v="0.33559245966848"/>
    <n v="0.33520493950720004"/>
    <n v="0.98042600803839997"/>
    <n v="1.0904817338419202"/>
    <n v="1.1718609677107201"/>
    <n v="1.0149153023923201"/>
    <x v="463"/>
    <n v="0.35480700099861329"/>
    <n v="3.5273221485824138E-2"/>
  </r>
  <r>
    <x v="0"/>
    <x v="114"/>
    <s v="EMMI FRISCHPRODUKTE, OSTERMUNDIGEN"/>
    <s v="Switzerland                "/>
    <s v="CP"/>
    <s v=" 2x3"/>
    <n v="65"/>
    <s v="4556/R"/>
    <s v="010 Custom Kote SFI"/>
    <s v="010"/>
    <s v="MCB"/>
    <x v="1"/>
    <s v="SFI"/>
    <m/>
    <x v="10"/>
    <x v="3"/>
    <x v="129"/>
    <x v="1"/>
    <n v="290"/>
    <x v="4"/>
    <n v="910"/>
    <x v="99"/>
    <n v="91"/>
    <n v="35.826771653543304"/>
    <n v="89.8"/>
    <n v="35.354330708661415"/>
    <s v="N"/>
    <n v="64.400000000000006"/>
    <n v="16"/>
    <m/>
    <x v="0"/>
    <n v="1.5263924233376005"/>
    <n v="1.6149745962896005"/>
    <n v="1.4718535952848004"/>
    <n v="1.6153219773600005"/>
    <n v="1.5302136151120003"/>
    <n v="1.9859775794768004"/>
    <n v="1.8664784912592005"/>
    <n v="1.9008692172288004"/>
    <n v="1.7452424976896006"/>
    <n v="1.6191431691344003"/>
    <n v="1.5784995838976006"/>
    <n v="1.5764152974752004"/>
    <n v="4.6132206149120014"/>
    <n v="5.1315131719488019"/>
    <n v="5.5125902061776015"/>
    <n v="4.7740580505072012"/>
    <x v="464"/>
    <n v="1.6692818369621338"/>
    <n v="0.16584800171821226"/>
  </r>
  <r>
    <x v="0"/>
    <x v="114"/>
    <s v="EMMI FRISCHPRODUKTE, OSTERMUNDIGEN"/>
    <s v="Switzerland                "/>
    <s v="CP"/>
    <s v=" 2x5"/>
    <n v="65"/>
    <s v="4557/R"/>
    <s v="010 Custom Kote SFI"/>
    <s v="010"/>
    <s v="MCB"/>
    <x v="1"/>
    <s v="SFI"/>
    <m/>
    <x v="9"/>
    <x v="0"/>
    <x v="187"/>
    <x v="1"/>
    <n v="290"/>
    <x v="4"/>
    <n v="935"/>
    <x v="23"/>
    <n v="93.5"/>
    <n v="36.811023622047244"/>
    <n v="93.5"/>
    <n v="36.811023622047244"/>
    <s v="Y"/>
    <n v="64.400000000000006"/>
    <n v="10"/>
    <m/>
    <x v="0"/>
    <n v="0.34871524275280003"/>
    <n v="0.36870301511120002"/>
    <n v="0.33622288502880004"/>
    <n v="0.36905993961760003"/>
    <n v="0.3494290917656"/>
    <n v="0.45365104763440006"/>
    <n v="0.42616786064160006"/>
    <n v="0.43402019978240003"/>
    <n v="0.39868467364880006"/>
    <n v="0.3697737886304"/>
    <n v="0.36049375146400003"/>
    <n v="0.36013682695760002"/>
    <n v="1.0536411428928001"/>
    <n v="1.1721400790176"/>
    <n v="1.2588727340728001"/>
    <n v="1.0904043670520001"/>
    <x v="465"/>
    <n v="0.38125486025293337"/>
    <n v="3.785261480242131E-2"/>
  </r>
  <r>
    <x v="0"/>
    <x v="114"/>
    <s v="EMMI FRISCHPRODUKTE, OSTERMUNDIGEN"/>
    <s v="Switzerland                "/>
    <s v="CP"/>
    <s v=" 2x6"/>
    <n v="65"/>
    <s v="4558/R"/>
    <s v="010 Custom Kote SFI"/>
    <s v="010"/>
    <s v="MCB"/>
    <x v="1"/>
    <s v="SFI"/>
    <m/>
    <x v="10"/>
    <x v="3"/>
    <x v="129"/>
    <x v="1"/>
    <n v="290"/>
    <x v="4"/>
    <n v="910"/>
    <x v="99"/>
    <n v="91"/>
    <n v="35.826771653543304"/>
    <n v="89.8"/>
    <n v="35.354330708661415"/>
    <s v="N"/>
    <n v="64.400000000000006"/>
    <n v="8"/>
    <m/>
    <x v="0"/>
    <n v="0.42415228695840013"/>
    <n v="0.44881634295680012"/>
    <n v="0.40886751986080011"/>
    <n v="0.44881634295680012"/>
    <n v="0.42519443016960012"/>
    <n v="0.55164113979520024"/>
    <n v="0.5186399381072001"/>
    <n v="0.52801922700800008"/>
    <n v="0.48494397427840014"/>
    <n v="0.44985848616800012"/>
    <n v="0.43874229191520014"/>
    <n v="0.43804752977440009"/>
    <n v="1.2818361497760002"/>
    <n v="1.4256519129216003"/>
    <n v="1.5316031393936003"/>
    <n v="1.3266483078576004"/>
    <x v="466"/>
    <n v="0.46381162582906682"/>
    <n v="4.6032629300493927E-2"/>
  </r>
  <r>
    <x v="0"/>
    <x v="114"/>
    <s v="EMMI FRISCHPRODUKTE, OSTERMUNDIGEN"/>
    <s v="Switzerland                "/>
    <s v="CP"/>
    <s v=" 1x3"/>
    <n v="150"/>
    <s v="4578C/R"/>
    <s v="010 Custom Kote SFI"/>
    <s v="010"/>
    <s v="MCB"/>
    <x v="1"/>
    <s v="SFI"/>
    <m/>
    <x v="107"/>
    <x v="0"/>
    <x v="188"/>
    <x v="1"/>
    <n v="290"/>
    <x v="4"/>
    <n v="1062"/>
    <x v="143"/>
    <n v="106.2"/>
    <n v="41.811023622047244"/>
    <n v="52.7"/>
    <n v="20.748031496062993"/>
    <s v="N"/>
    <n v="85"/>
    <n v="6"/>
    <m/>
    <x v="0"/>
    <n v="0.52277750960399993"/>
    <n v="0.55274223891599994"/>
    <n v="0.50404955378399996"/>
    <n v="0.55327732336799995"/>
    <n v="0.52384767850799996"/>
    <n v="0.6800923384919999"/>
    <n v="0.63889083568799998"/>
    <n v="0.65066269363200002"/>
    <n v="0.59768933288399995"/>
    <n v="0.55434749227199998"/>
    <n v="0.54043529652"/>
    <n v="0.53990021206799987"/>
    <n v="1.5795693023039998"/>
    <n v="1.7572173403679998"/>
    <n v="1.8872428622039998"/>
    <n v="1.63468300086"/>
    <x v="467"/>
    <n v="0.57155937547800006"/>
    <n v="5.6746861829716867E-2"/>
  </r>
  <r>
    <x v="0"/>
    <x v="114"/>
    <s v="EMMI FRISCHPRODUKTE, OSTERMUNDIGEN"/>
    <s v="Switzerland                "/>
    <s v="CP"/>
    <s v=" 1x3"/>
    <n v="150"/>
    <s v="4582C/R"/>
    <s v="010 Custom Kote SFI"/>
    <s v="010"/>
    <s v="MCB"/>
    <x v="1"/>
    <s v="SFI"/>
    <m/>
    <x v="102"/>
    <x v="1"/>
    <x v="189"/>
    <x v="1"/>
    <n v="290"/>
    <x v="4"/>
    <n v="828"/>
    <x v="144"/>
    <n v="82.8"/>
    <n v="32.598425196850393"/>
    <n v="79"/>
    <n v="31.102362204724407"/>
    <s v="N"/>
    <n v="117"/>
    <n v="12"/>
    <m/>
    <x v="0"/>
    <n v="3.78999837216E-2"/>
    <n v="3.96227102544E-2"/>
    <n v="3.6177257188800001E-2"/>
    <n v="3.96227102544E-2"/>
    <n v="3.78999837216E-2"/>
    <n v="4.8810585096000003E-2"/>
    <n v="4.5939374208000004E-2"/>
    <n v="4.7087858563199997E-2"/>
    <n v="4.3068163320000005E-2"/>
    <n v="4.0196952431999999E-2"/>
    <n v="3.90484680768E-2"/>
    <n v="3.90484680768E-2"/>
    <n v="0.1136999511648"/>
    <n v="0.12633327907200001"/>
    <n v="0.13609539609120003"/>
    <n v="0.1182938885856"/>
    <x v="468"/>
    <n v="4.1201876242800001E-2"/>
    <n v="4.0540403365789263E-3"/>
  </r>
  <r>
    <x v="0"/>
    <x v="114"/>
    <s v="EMMI FRISCHPRODUKTE, OSTERMUNDIGEN"/>
    <s v="Switzerland                "/>
    <s v="CP"/>
    <s v=" 1x2"/>
    <n v="150"/>
    <s v="4630E/R"/>
    <s v="010 Custom Kote SFI"/>
    <s v="010"/>
    <s v="MCB"/>
    <x v="1"/>
    <s v="SFI"/>
    <m/>
    <x v="56"/>
    <x v="0"/>
    <x v="68"/>
    <x v="1"/>
    <n v="290"/>
    <x v="4"/>
    <n v="1405"/>
    <x v="51"/>
    <n v="140.5"/>
    <n v="55.314960629921259"/>
    <n v="70"/>
    <n v="27.559055118110237"/>
    <s v="N"/>
    <n v="85"/>
    <n v="12"/>
    <m/>
    <x v="0"/>
    <n v="2.3042263156499998"/>
    <n v="2.4380201017199998"/>
    <n v="2.2221094945699997"/>
    <n v="2.4387280053500002"/>
    <n v="2.3098895446900003"/>
    <n v="2.99797187305"/>
    <n v="2.8174564473999997"/>
    <n v="2.8691334123899996"/>
    <n v="2.6348173108599999"/>
    <n v="2.4443912343899998"/>
    <n v="2.3828036185800001"/>
    <n v="2.3792641004299999"/>
    <n v="6.9643559119399994"/>
    <n v="7.7465894230900005"/>
    <n v="8.3214071706499979"/>
    <n v="7.2064589534000003"/>
    <x v="469"/>
    <n v="2.5199009549233331"/>
    <n v="0.25029616868053461"/>
  </r>
  <r>
    <x v="0"/>
    <x v="114"/>
    <s v="EMMI FRISCHPRODUKTE, OSTERMUNDIGEN"/>
    <s v="Switzerland                "/>
    <s v="CP"/>
    <s v=" 1x3"/>
    <n v="200"/>
    <s v="4735C/R"/>
    <s v="010 Custom Kote SFI"/>
    <s v="010"/>
    <s v="MCB"/>
    <x v="1"/>
    <s v="SFI"/>
    <m/>
    <x v="107"/>
    <x v="0"/>
    <x v="188"/>
    <x v="1"/>
    <n v="290"/>
    <x v="4"/>
    <n v="1062"/>
    <x v="143"/>
    <n v="106.2"/>
    <n v="41.811023622047244"/>
    <n v="53.1"/>
    <n v="20.905511811023622"/>
    <s v="N"/>
    <n v="93.1"/>
    <n v="6"/>
    <m/>
    <x v="0"/>
    <n v="0.11487067113311999"/>
    <n v="0.12131749451304"/>
    <n v="0.11076814716408"/>
    <n v="0.12131749451304"/>
    <n v="0.11487067113311999"/>
    <n v="0.1494490874436"/>
    <n v="0.14007188980008001"/>
    <n v="0.14300226406368002"/>
    <n v="0.13128076700927999"/>
    <n v="0.12190356936576001"/>
    <n v="0.11838712024943999"/>
    <n v="0.11838712024943999"/>
    <n v="0.34695631281023998"/>
    <n v="0.38563725308975999"/>
    <n v="0.41435492087303999"/>
    <n v="0.35867780986463998"/>
    <x v="470"/>
    <n v="0.12546885805313998"/>
    <n v="1.2496303180768102E-2"/>
  </r>
  <r>
    <x v="0"/>
    <x v="114"/>
    <s v="EMMI FRISCHPRODUKTE, OSTERMUNDIGEN"/>
    <s v="Switzerland                "/>
    <s v="CP"/>
    <s v="1x2"/>
    <n v="130"/>
    <s v="4788CM/R"/>
    <s v="010 Custom Kote SFI"/>
    <s v="010"/>
    <s v="MCB"/>
    <x v="1"/>
    <s v="SFI"/>
    <m/>
    <x v="10"/>
    <x v="3"/>
    <x v="129"/>
    <x v="1"/>
    <n v="290"/>
    <x v="4"/>
    <n v="910"/>
    <x v="99"/>
    <n v="91"/>
    <n v="35.826771653543304"/>
    <n v="86.7"/>
    <n v="34.133858267716533"/>
    <s v="N"/>
    <n v="117.2"/>
    <n v="20"/>
    <m/>
    <x v="0"/>
    <n v="1.8965711856E-2"/>
    <n v="1.9597902251199999E-2"/>
    <n v="1.8333521460800001E-2"/>
    <n v="1.9597902251199999E-2"/>
    <n v="1.8965711856E-2"/>
    <n v="2.4655425412800001E-2"/>
    <n v="2.27588542272E-2"/>
    <n v="2.3391044622399999E-2"/>
    <n v="2.1494473436799999E-2"/>
    <n v="2.0230092646400001E-2"/>
    <n v="1.9597902251199999E-2"/>
    <n v="1.9597902251199999E-2"/>
    <n v="5.6897135567999996E-2"/>
    <n v="6.3219039519999992E-2"/>
    <n v="6.7644372286399995E-2"/>
    <n v="5.9425897148799998E-2"/>
    <x v="471"/>
    <n v="2.0598870376933334E-2"/>
    <n v="2.0074741216629878E-3"/>
  </r>
  <r>
    <x v="0"/>
    <x v="115"/>
    <s v="CAVES BERNARD MASSARD SA"/>
    <s v="Luxemburg         "/>
    <s v="CP"/>
    <s v=" 1x3"/>
    <n v="200"/>
    <s v="3753/R"/>
    <s v="011 Carrier Kote SFI"/>
    <s v="011"/>
    <s v="MCB"/>
    <x v="0"/>
    <s v="SFI"/>
    <m/>
    <x v="48"/>
    <x v="0"/>
    <x v="184"/>
    <x v="0"/>
    <n v="380"/>
    <x v="1"/>
    <n v="914"/>
    <x v="99"/>
    <n v="91"/>
    <n v="35.826771653543304"/>
    <n v="88.8"/>
    <n v="34.960629921259844"/>
    <s v="N"/>
    <n v="107.4"/>
    <n v="15"/>
    <m/>
    <x v="1"/>
    <n v="0.43497548771039996"/>
    <n v="0.46078555155359996"/>
    <n v="0.4197930972144"/>
    <n v="0.46078555155359996"/>
    <n v="0.43649372675999998"/>
    <n v="0.56630316550079995"/>
    <n v="0.53214278688479999"/>
    <n v="0.54201134070719992"/>
    <n v="0.49722328874399996"/>
    <n v="0.46154467107840003"/>
    <n v="0.45015787820639996"/>
    <n v="0.44939875868160001"/>
    <n v="1.3155541364783998"/>
    <n v="1.4635824438143998"/>
    <n v="1.5713774163359999"/>
    <n v="1.3611013079664001"/>
    <x v="472"/>
    <n v="0.47596794204959991"/>
    <n v="4.7256472229747548E-2"/>
  </r>
  <r>
    <x v="0"/>
    <x v="116"/>
    <s v="VITZTHUM BRAUEREI, A-UTTENDORF"/>
    <s v="Austria"/>
    <s v="CP"/>
    <s v=" 2x3"/>
    <n v="330"/>
    <s v="1926/R400"/>
    <s v="011 Carrier Kote SFI"/>
    <s v="011"/>
    <s v="MCB"/>
    <x v="0"/>
    <s v="SFI"/>
    <m/>
    <x v="100"/>
    <x v="0"/>
    <x v="167"/>
    <x v="0"/>
    <n v="400"/>
    <x v="0"/>
    <n v="1004"/>
    <x v="22"/>
    <n v="100"/>
    <n v="39.370078740157481"/>
    <n v="100"/>
    <n v="39.370078740157481"/>
    <s v="Y"/>
    <n v="100"/>
    <n v="10"/>
    <m/>
    <x v="0"/>
    <n v="0.25590879999999999"/>
    <n v="0.27062560000000002"/>
    <n v="0.2469152"/>
    <n v="0.27062560000000002"/>
    <n v="0.25672640000000002"/>
    <n v="0.33276319999999998"/>
    <n v="0.3131408"/>
    <n v="0.31886399999999998"/>
    <n v="0.29270079999999998"/>
    <n v="0.2714432"/>
    <n v="0.26490239999999998"/>
    <n v="0.26408480000000001"/>
    <n v="0.77344960000000007"/>
    <n v="0.86011520000000008"/>
    <n v="0.92470560000000002"/>
    <n v="0.80043039999999999"/>
    <x v="473"/>
    <n v="0.27989173333333334"/>
    <n v="2.7799128689201529E-2"/>
  </r>
  <r>
    <x v="0"/>
    <x v="117"/>
    <s v="BRAUCOMMUNE IN FREISTADT A FREISTADT"/>
    <s v="Austria"/>
    <s v="CP"/>
    <s v=" 2x3"/>
    <n v="330"/>
    <s v="3132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2.5"/>
    <n v="36.417322834645667"/>
    <s v="N"/>
    <n v="130.4"/>
    <n v="10"/>
    <m/>
    <x v="0"/>
    <n v="0.28192481564799998"/>
    <n v="0.29828222816"/>
    <n v="0.27230280828799996"/>
    <n v="0.29828222816"/>
    <n v="0.28288701638399999"/>
    <n v="0.36756068115199997"/>
    <n v="0.34543006422399997"/>
    <n v="0.35120326863999995"/>
    <n v="0.32233724656000001"/>
    <n v="0.299244428896"/>
    <n v="0.291546823008"/>
    <n v="0.291546823008"/>
    <n v="0.85250985209599994"/>
    <n v="0.94872992569600001"/>
    <n v="1.018970579424"/>
    <n v="0.882338074912"/>
    <x v="474"/>
    <n v="0.30854570267733328"/>
    <n v="3.0761252135169427E-2"/>
  </r>
  <r>
    <x v="0"/>
    <x v="118"/>
    <s v="STARZINGER GMBH &amp; CO. KG, FRANKENMARKT"/>
    <s v="Austria"/>
    <s v="CP"/>
    <s v=" 2x3"/>
    <n v="250"/>
    <s v="3676/R"/>
    <s v="011 Carrier Kote SFI"/>
    <s v="011"/>
    <s v="MCB"/>
    <x v="0"/>
    <s v="SFI"/>
    <m/>
    <x v="7"/>
    <x v="0"/>
    <x v="18"/>
    <x v="0"/>
    <n v="350"/>
    <x v="3"/>
    <n v="988"/>
    <x v="18"/>
    <n v="98.4"/>
    <n v="38.740157480314963"/>
    <n v="96.8"/>
    <n v="38.110236220472437"/>
    <s v="N"/>
    <n v="99"/>
    <n v="12"/>
    <m/>
    <x v="0"/>
    <n v="0.113596992432"/>
    <n v="0.120566133072"/>
    <n v="0.109415508048"/>
    <n v="0.120566133072"/>
    <n v="0.11429390649600001"/>
    <n v="0.14774578156800003"/>
    <n v="0.13868589873600001"/>
    <n v="0.14147355499200001"/>
    <n v="0.13032292996800002"/>
    <n v="0.120566133072"/>
    <n v="0.117778476816"/>
    <n v="0.117778476816"/>
    <n v="0.34357863355199997"/>
    <n v="0.38260582113600006"/>
    <n v="0.41048238369599999"/>
    <n v="0.356123086704"/>
    <x v="475"/>
    <n v="0.124399160424"/>
    <n v="1.2250631277354975E-2"/>
  </r>
  <r>
    <x v="0"/>
    <x v="118"/>
    <s v="STARZINGER GMBH &amp; CO. KG, FRANKENMARKT"/>
    <s v="Austria"/>
    <s v="CP"/>
    <s v=" 2x2"/>
    <n v="250"/>
    <s v="3677/R"/>
    <s v="011 Carrier Kote SFI"/>
    <s v="011"/>
    <s v="MCB"/>
    <x v="0"/>
    <s v="SFI"/>
    <m/>
    <x v="7"/>
    <x v="0"/>
    <x v="18"/>
    <x v="0"/>
    <n v="350"/>
    <x v="3"/>
    <n v="988"/>
    <x v="18"/>
    <n v="98.4"/>
    <n v="38.740157480314963"/>
    <n v="95.5"/>
    <n v="37.598425196850393"/>
    <s v="N"/>
    <n v="100"/>
    <n v="18"/>
    <m/>
    <x v="0"/>
    <n v="0.38224680480000001"/>
    <n v="0.40406936639999996"/>
    <n v="0.36887168639999995"/>
    <n v="0.40477331999999999"/>
    <n v="0.38295075839999998"/>
    <n v="0.49699124159999997"/>
    <n v="0.46742519039999997"/>
    <n v="0.47587263359999998"/>
    <n v="0.4371551856"/>
    <n v="0.40547727359999997"/>
    <n v="0.39491796959999997"/>
    <n v="0.39491796959999997"/>
    <n v="1.1551878575999999"/>
    <n v="1.2847153199999999"/>
    <n v="1.3804530096000001"/>
    <n v="1.1953132127999999"/>
    <x v="476"/>
    <n v="0.41797244999999994"/>
    <n v="4.1462291182616323E-2"/>
  </r>
  <r>
    <x v="0"/>
    <x v="109"/>
    <s v="RAUCH TRADING AG, CH-WIDNAU"/>
    <s v="Switzerland                "/>
    <s v="CD"/>
    <s v=" 2x2"/>
    <n v="250"/>
    <s v="4146E/R"/>
    <s v="011 Carrier Kote SFI"/>
    <s v="011"/>
    <s v="MCB"/>
    <x v="0"/>
    <s v="SFI"/>
    <m/>
    <x v="59"/>
    <x v="3"/>
    <x v="73"/>
    <x v="1"/>
    <n v="320"/>
    <x v="2"/>
    <n v="955"/>
    <x v="55"/>
    <n v="95.5"/>
    <n v="37.598425196850393"/>
    <n v="95.5"/>
    <n v="37.598425196850393"/>
    <s v="Y"/>
    <n v="107.4"/>
    <n v="10"/>
    <m/>
    <x v="0"/>
    <n v="127.90065866117838"/>
    <n v="135.33370629709864"/>
    <n v="123.34008281316559"/>
    <n v="135.36756511778842"/>
    <n v="128.23579188637325"/>
    <n v="166.43683358054597"/>
    <n v="156.40425771125837"/>
    <n v="159.28502145525314"/>
    <n v="146.26043143113296"/>
    <n v="135.68058646008384"/>
    <n v="132.2822664569737"/>
    <n v="132.09707943769078"/>
    <n v="386.57444777144258"/>
    <n v="430.04019058470766"/>
    <n v="461.94971059764441"/>
    <n v="400.0599323547483"/>
    <x v="477"/>
    <n v="139.88535677571193"/>
    <n v="13.899664220665953"/>
  </r>
  <r>
    <x v="0"/>
    <x v="109"/>
    <s v="RAUCH TRADING AG, CH-WIDNAU"/>
    <s v="Switzerland                "/>
    <s v="CP"/>
    <s v=" 1x2"/>
    <n v="250"/>
    <s v="4351D/R"/>
    <s v="011 Carrier Kote SFI"/>
    <s v="011"/>
    <s v="MCB"/>
    <x v="0"/>
    <s v="SFI"/>
    <m/>
    <x v="18"/>
    <x v="0"/>
    <x v="20"/>
    <x v="1"/>
    <n v="320"/>
    <x v="2"/>
    <n v="873"/>
    <x v="19"/>
    <n v="87.3"/>
    <n v="34.370078740157481"/>
    <n v="87.1"/>
    <n v="34.291338582677163"/>
    <s v="N"/>
    <n v="127.9"/>
    <n v="15"/>
    <m/>
    <x v="0"/>
    <n v="36.124023103015681"/>
    <n v="38.223705015175682"/>
    <n v="34.836461638272006"/>
    <n v="38.233199229039357"/>
    <n v="36.218965241652477"/>
    <n v="47.008774135653127"/>
    <n v="44.175116459416323"/>
    <n v="44.988697555119359"/>
    <n v="41.310054845015038"/>
    <n v="38.321568450385918"/>
    <n v="37.361922526010886"/>
    <n v="37.309339187688956"/>
    <n v="109.18418975646335"/>
    <n v="121.46093860634495"/>
    <n v="130.47386885955072"/>
    <n v="112.99283016408575"/>
    <x v="478"/>
    <n v="39.509318948870408"/>
    <n v="3.9259421965023877"/>
  </r>
  <r>
    <x v="0"/>
    <x v="109"/>
    <s v="RAUCH TRADING AG, CH-WIDNAU"/>
    <s v="Switzerland                "/>
    <s v="CD"/>
    <s v=" 2x2"/>
    <n v="355"/>
    <s v="4437E/R"/>
    <s v="011 Carrier Kote SFI"/>
    <s v="011"/>
    <s v="MCB"/>
    <x v="0"/>
    <s v="SFI"/>
    <m/>
    <x v="7"/>
    <x v="0"/>
    <x v="18"/>
    <x v="0"/>
    <n v="350"/>
    <x v="3"/>
    <n v="988"/>
    <x v="18"/>
    <n v="98.4"/>
    <n v="38.740157480314963"/>
    <n v="97.3"/>
    <n v="38.30708661417323"/>
    <s v="N"/>
    <n v="119.4"/>
    <n v="10"/>
    <m/>
    <x v="0"/>
    <n v="22.155282453225599"/>
    <n v="23.442960009974403"/>
    <n v="21.365193090729601"/>
    <n v="23.448843654163198"/>
    <n v="22.213278374515198"/>
    <n v="28.830697045718399"/>
    <n v="27.092500448227202"/>
    <n v="27.591769683676798"/>
    <n v="25.3358123975712"/>
    <n v="23.502636972460802"/>
    <n v="22.914272553580801"/>
    <n v="22.8823327708416"/>
    <n v="66.9634355539296"/>
    <n v="74.492819074396792"/>
    <n v="80.020082529475204"/>
    <n v="69.299242296883207"/>
    <x v="479"/>
    <n v="24.2312982878904"/>
    <n v="2.4077412242380927"/>
  </r>
  <r>
    <x v="0"/>
    <x v="109"/>
    <s v="RAUCH TRADING AG, CH-WIDNAU"/>
    <s v="Switzerland                "/>
    <s v="CD"/>
    <s v=" 2x3"/>
    <n v="355"/>
    <s v="4597D/R"/>
    <s v="011 Carrier Kote SFI"/>
    <s v="011"/>
    <s v="MCB"/>
    <x v="0"/>
    <s v="SFI"/>
    <m/>
    <x v="47"/>
    <x v="3"/>
    <x v="97"/>
    <x v="1"/>
    <n v="350"/>
    <x v="3"/>
    <n v="1020"/>
    <x v="48"/>
    <n v="102"/>
    <n v="40.15748031496063"/>
    <n v="101.8"/>
    <n v="40.078740157480311"/>
    <s v="N"/>
    <n v="119.4"/>
    <n v="8"/>
    <m/>
    <x v="0"/>
    <n v="3.4023146295600006"/>
    <n v="3.6000932264640007"/>
    <n v="3.2812079116320003"/>
    <n v="3.6009644978160007"/>
    <n v="3.4118986144320003"/>
    <n v="4.427801010864"/>
    <n v="4.1611919771520007"/>
    <n v="4.2378638561280013"/>
    <n v="3.8910978580320004"/>
    <n v="3.6096772113360007"/>
    <n v="3.5190649907280003"/>
    <n v="3.5147086339680005"/>
    <n v="10.283615767656002"/>
    <n v="11.440664123112001"/>
    <n v="12.290153691312003"/>
    <n v="10.643450836032002"/>
    <x v="480"/>
    <n v="3.7214903681759997"/>
    <n v="0.36985132255525688"/>
  </r>
  <r>
    <x v="0"/>
    <x v="109"/>
    <s v="RAUCH TRADING AG, CH-WIDNAU"/>
    <s v="Switzerland                "/>
    <s v="CD"/>
    <s v=" 2x3"/>
    <n v="250"/>
    <s v="4599C/R"/>
    <s v="011 Carrier Kote SFI"/>
    <s v="011"/>
    <s v="MCB"/>
    <x v="0"/>
    <s v="SFI"/>
    <m/>
    <x v="82"/>
    <x v="3"/>
    <x v="122"/>
    <x v="1"/>
    <n v="320"/>
    <x v="2"/>
    <n v="978"/>
    <x v="94"/>
    <n v="97.8"/>
    <n v="38.503937007874015"/>
    <n v="97.8"/>
    <n v="38.503937007874015"/>
    <s v="Y"/>
    <n v="107.6"/>
    <n v="8"/>
    <m/>
    <x v="0"/>
    <n v="53.756753132543999"/>
    <n v="56.880977235855362"/>
    <n v="51.839818977945605"/>
    <n v="56.894743369820155"/>
    <n v="53.897167698984958"/>
    <n v="69.953298048829438"/>
    <n v="65.736731215411211"/>
    <n v="66.947462697615364"/>
    <n v="61.473359526512638"/>
    <n v="57.026209949184"/>
    <n v="55.597973550336"/>
    <n v="55.520194893434883"/>
    <n v="162.47754934634497"/>
    <n v="180.74520911763454"/>
    <n v="194.15755343953921"/>
    <n v="168.14437839295488"/>
    <x v="481"/>
    <n v="58.793724191372803"/>
    <n v="5.8420662978894615"/>
  </r>
  <r>
    <x v="0"/>
    <x v="109"/>
    <s v="RAUCH TRADING AG, CH-WIDNAU"/>
    <s v="Switzerland                "/>
    <s v="CD"/>
    <s v=" 2x3"/>
    <n v="250"/>
    <s v="4689C/R"/>
    <s v="011 Carrier Kote SFI"/>
    <s v="011"/>
    <s v="MCB"/>
    <x v="0"/>
    <s v="SFI"/>
    <m/>
    <x v="66"/>
    <x v="0"/>
    <x v="82"/>
    <x v="1"/>
    <n v="320"/>
    <x v="2"/>
    <n v="890"/>
    <x v="62"/>
    <n v="89"/>
    <n v="35.039370078740156"/>
    <n v="88.8"/>
    <n v="34.960629921259844"/>
    <s v="N"/>
    <n v="116.9"/>
    <n v="6"/>
    <m/>
    <x v="0"/>
    <n v="39.86095366176"/>
    <n v="42.177414374771196"/>
    <n v="38.4400459153536"/>
    <n v="42.188302556735998"/>
    <n v="39.965071901798396"/>
    <n v="51.871298880307194"/>
    <n v="48.744349122291197"/>
    <n v="49.641943623014399"/>
    <n v="45.582693284262398"/>
    <n v="42.285615683046395"/>
    <n v="41.226739986969598"/>
    <n v="41.168896520281592"/>
    <n v="120.47841395188479"/>
    <n v="134.02467333884158"/>
    <n v="143.96898602956799"/>
    <n v="124.68125219029758"/>
    <x v="482"/>
    <n v="43.596110459216"/>
    <n v="4.3319096750225174"/>
  </r>
  <r>
    <x v="0"/>
    <x v="109"/>
    <s v="RAUCH TRADING AG, CH-WIDNAU"/>
    <s v="Switzerland                "/>
    <s v="CD"/>
    <s v=" 2x3"/>
    <n v="185"/>
    <s v="4690C/R"/>
    <s v="011 Carrier Kote SFI"/>
    <s v="011"/>
    <s v="MCB"/>
    <x v="0"/>
    <s v="SFI"/>
    <m/>
    <x v="49"/>
    <x v="0"/>
    <x v="76"/>
    <x v="1"/>
    <n v="320"/>
    <x v="2"/>
    <n v="845"/>
    <x v="57"/>
    <n v="84.5"/>
    <n v="33.267716535433074"/>
    <n v="84.3"/>
    <n v="33.188976377952756"/>
    <s v="N"/>
    <n v="108.1"/>
    <n v="6"/>
    <m/>
    <x v="0"/>
    <n v="60.660136235462403"/>
    <n v="64.185783724608001"/>
    <n v="58.497906399296006"/>
    <n v="64.20191530945921"/>
    <n v="60.819659685657605"/>
    <n v="78.937221871872012"/>
    <n v="74.179001806873615"/>
    <n v="75.54540679038081"/>
    <n v="69.368204724582398"/>
    <n v="64.350086903648005"/>
    <n v="62.738720816844804"/>
    <n v="62.650893299321602"/>
    <n v="183.3438263593664"/>
    <n v="203.95879686698885"/>
    <n v="219.09261332183681"/>
    <n v="189.73970101981442"/>
    <x v="483"/>
    <n v="66.344578130667202"/>
    <n v="6.5922351319808516"/>
  </r>
  <r>
    <x v="0"/>
    <x v="41"/>
    <s v="HEINEKEN GLOBAL PROC - BRAU UNION AT"/>
    <s v="Austria"/>
    <s v="BM"/>
    <s v=" 2x2"/>
    <n v="500"/>
    <s v="4696CM/R"/>
    <s v="011 Carrier Kote SFI"/>
    <s v="011"/>
    <s v="MCB"/>
    <x v="0"/>
    <s v="SFI"/>
    <m/>
    <x v="16"/>
    <x v="3"/>
    <x v="190"/>
    <x v="0"/>
    <n v="350"/>
    <x v="3"/>
    <n v="1365"/>
    <x v="145"/>
    <n v="129.9"/>
    <n v="51.14173228346457"/>
    <n v="129.9"/>
    <n v="51.14173228346457"/>
    <s v="Y"/>
    <n v="98.8"/>
    <n v="4"/>
    <m/>
    <x v="1"/>
    <n v="4.6789074067008007"/>
    <n v="4.9506806783616"/>
    <n v="4.5118035707472002"/>
    <n v="4.9515988313063994"/>
    <n v="4.6908433949832"/>
    <n v="6.0882721769688004"/>
    <n v="5.7210109990487998"/>
    <n v="5.8265985877007997"/>
    <n v="5.3500772093496005"/>
    <n v="4.9635348195888005"/>
    <n v="4.8386660190959994"/>
    <n v="4.8322389484824004"/>
    <n v="14.141391655809603"/>
    <n v="15.7307144032584"/>
    <n v="16.897686796099201"/>
    <n v="14.634439787167201"/>
    <x v="484"/>
    <n v="5.1170193868612008"/>
    <n v="0.50838257265973075"/>
  </r>
  <r>
    <x v="0"/>
    <x v="41"/>
    <s v="HEINEKEN GLOBAL PROC - BRAU UNION AT"/>
    <s v="Austria"/>
    <s v="BM"/>
    <s v=" 2x3"/>
    <n v="330"/>
    <s v="4748C.011350/R"/>
    <s v="011 Carrier Kote SFI"/>
    <s v="011"/>
    <s v="MCB"/>
    <x v="0"/>
    <s v="SFI"/>
    <m/>
    <x v="88"/>
    <x v="3"/>
    <x v="137"/>
    <x v="1"/>
    <n v="350"/>
    <x v="3"/>
    <n v="1106"/>
    <x v="82"/>
    <n v="110.6"/>
    <n v="43.54330708661417"/>
    <n v="109.5"/>
    <n v="43.110236220472437"/>
    <s v="N"/>
    <n v="114.9"/>
    <n v="4"/>
    <m/>
    <x v="1"/>
    <n v="0.32455799185320006"/>
    <n v="0.34364963843280005"/>
    <n v="0.31273935349440002"/>
    <n v="0.34364963843280005"/>
    <n v="0.32546711788080007"/>
    <n v="0.42274360283400003"/>
    <n v="0.39728807406120004"/>
    <n v="0.404561082282"/>
    <n v="0.37092341926080002"/>
    <n v="0.34455876446040001"/>
    <n v="0.33546750418440002"/>
    <n v="0.33546750418440002"/>
    <n v="0.98094698378040013"/>
    <n v="1.0918603591476002"/>
    <n v="1.1727725756039999"/>
    <n v="1.0154937728291999"/>
    <x v="485"/>
    <n v="0.35508947428010007"/>
    <n v="3.5421903666336373E-2"/>
  </r>
  <r>
    <x v="0"/>
    <x v="41"/>
    <s v="HEINEKEN GLOBAL PROC - BRAU UNION AT"/>
    <s v="Austria"/>
    <s v="BW"/>
    <s v=" 2x3"/>
    <n v="250"/>
    <s v="4805/R"/>
    <s v="011 Carrier Kote SFI"/>
    <s v="011"/>
    <s v="MCB"/>
    <x v="0"/>
    <s v="SFI"/>
    <m/>
    <x v="47"/>
    <x v="3"/>
    <x v="97"/>
    <x v="1"/>
    <n v="350"/>
    <x v="3"/>
    <n v="1020"/>
    <x v="48"/>
    <n v="102"/>
    <n v="40.15748031496063"/>
    <n v="102"/>
    <n v="40.15748031496063"/>
    <s v="Y"/>
    <n v="91.7"/>
    <n v="4"/>
    <m/>
    <x v="0"/>
    <n v="2.0462369576880004"/>
    <n v="2.1646751334600007"/>
    <n v="1.9733004539640002"/>
    <n v="2.1653442756960004"/>
    <n v="2.051590095576"/>
    <n v="2.6625169570440006"/>
    <n v="2.5019228204040003"/>
    <n v="2.5480936346880001"/>
    <n v="2.3399903992920001"/>
    <n v="2.170697413584"/>
    <n v="2.1158277502320004"/>
    <n v="2.1131511812880004"/>
    <n v="6.1842125451120022"/>
    <n v="6.8794513283160006"/>
    <n v="7.3900068543840014"/>
    <n v="6.399676345104"/>
    <x v="486"/>
    <n v="2.2377789227430003"/>
    <n v="0.22232558034155131"/>
  </r>
  <r>
    <x v="0"/>
    <x v="41"/>
    <s v="HEINEKEN GLOBAL PROC - BRAU UNION AT"/>
    <s v="Austria"/>
    <s v="BW"/>
    <s v=" 2x3"/>
    <n v="330"/>
    <s v="4806/R"/>
    <s v="011 Carrier Kote SFI"/>
    <s v="011"/>
    <s v="MCB"/>
    <x v="0"/>
    <s v="SFI"/>
    <m/>
    <x v="85"/>
    <x v="2"/>
    <x v="130"/>
    <x v="1"/>
    <n v="380"/>
    <x v="1"/>
    <n v="785"/>
    <x v="100"/>
    <n v="78.5"/>
    <n v="30.905511811023622"/>
    <n v="74"/>
    <n v="29.133858267716533"/>
    <s v="N"/>
    <n v="127.8"/>
    <n v="4"/>
    <m/>
    <x v="0"/>
    <n v="4.367577455388"/>
    <n v="4.6216060460135999"/>
    <n v="4.2125109230736006"/>
    <n v="4.6231645036248006"/>
    <n v="4.3792658874720001"/>
    <n v="5.6836949080463999"/>
    <n v="5.3408342335824006"/>
    <n v="5.4397962918936003"/>
    <n v="4.994856643896"/>
    <n v="4.6332944780976"/>
    <n v="4.5171893860632002"/>
    <n v="4.5109555556184002"/>
    <n v="13.2016944244752"/>
    <n v="14.686125299143201"/>
    <n v="15.775487169372001"/>
    <n v="13.661439419779201"/>
    <x v="487"/>
    <n v="4.7770621927308001"/>
    <n v="0.47462687510962009"/>
  </r>
  <r>
    <x v="0"/>
    <x v="109"/>
    <s v="RED BULL FZE - DUBAI"/>
    <s v="United Arab Emirates (UAE)    "/>
    <s v="FB"/>
    <s v=" 2x2"/>
    <n v="250"/>
    <s v="4411.011320/R"/>
    <s v="011 Carrier Kote SFI"/>
    <s v="011"/>
    <s v="MCB"/>
    <x v="0"/>
    <s v="SFI"/>
    <m/>
    <x v="15"/>
    <x v="0"/>
    <x v="16"/>
    <x v="1"/>
    <n v="320"/>
    <x v="2"/>
    <n v="1357"/>
    <x v="16"/>
    <n v="135.69999999999999"/>
    <n v="53.425196850393696"/>
    <n v="131.5"/>
    <n v="51.771653543307089"/>
    <s v="N"/>
    <n v="102.2"/>
    <n v="14"/>
    <m/>
    <x v="0"/>
    <n v="4.2262416302668795"/>
    <n v="4.4720693790975998"/>
    <n v="4.0756607951897594"/>
    <n v="4.4729764925619193"/>
    <n v="4.2371269918387195"/>
    <n v="5.4998289341721591"/>
    <n v="5.1678254062310396"/>
    <n v="5.2630723199846399"/>
    <n v="4.8331005378969598"/>
    <n v="4.4829547406694399"/>
    <n v="4.37137978455808"/>
    <n v="4.3650299903078391"/>
    <n v="12.77397180455424"/>
    <n v="14.209932418572798"/>
    <n v="15.26399826411264"/>
    <n v="13.219364515535359"/>
    <x v="488"/>
    <n v="4.6222722502312523"/>
    <n v="0.45926310388276165"/>
  </r>
  <r>
    <x v="0"/>
    <x v="13"/>
    <s v="CAVIT CANTINA VITICOLTORI SOC.COOP"/>
    <s v="Italy"/>
    <s v="CP"/>
    <s v=" 1x3"/>
    <n v="187"/>
    <s v="MPC100417/R"/>
    <s v="011 Carrier Kote SFI"/>
    <s v="011"/>
    <s v="MCB"/>
    <x v="0"/>
    <s v="SFI"/>
    <m/>
    <x v="104"/>
    <x v="0"/>
    <x v="181"/>
    <x v="0"/>
    <n v="320"/>
    <x v="2"/>
    <n v="1200"/>
    <x v="139"/>
    <n v="119.4"/>
    <n v="47.00787401574803"/>
    <n v="59.7"/>
    <n v="23.503937007874015"/>
    <s v="N"/>
    <n v="69.900000000000006"/>
    <n v="6"/>
    <m/>
    <x v="0"/>
    <n v="2.4871162653388801"/>
    <n v="2.6317795248460802"/>
    <n v="2.3986806123571203"/>
    <n v="2.6323254239385601"/>
    <n v="2.4936670544486401"/>
    <n v="3.2366357193139201"/>
    <n v="3.0417497432985598"/>
    <n v="3.0974314507315199"/>
    <n v="2.8441342718208"/>
    <n v="2.6383303139558398"/>
    <n v="2.5722765237657601"/>
    <n v="2.5690011292108799"/>
    <n v="7.5175764025420806"/>
    <n v="8.3626281977011203"/>
    <n v="8.9833154658508789"/>
    <n v="7.7796079669324794"/>
    <x v="489"/>
    <n v="2.7202606694188805"/>
    <n v="0.27031437192858448"/>
  </r>
  <r>
    <x v="0"/>
    <x v="13"/>
    <s v="CAVIT CANTINA VITICOLTORI SOC.COOP"/>
    <s v="Italy"/>
    <s v="CP"/>
    <s v=" 2x3"/>
    <n v="125"/>
    <s v="MPC902903/R"/>
    <s v="011 Carrier Kote SFI"/>
    <s v="011"/>
    <s v="MCB"/>
    <x v="0"/>
    <s v="SFI"/>
    <m/>
    <x v="57"/>
    <x v="0"/>
    <x v="69"/>
    <x v="0"/>
    <n v="320"/>
    <x v="2"/>
    <n v="905"/>
    <x v="52"/>
    <n v="90.2"/>
    <n v="35.511811023622045"/>
    <n v="89"/>
    <n v="35.039370078740156"/>
    <s v="N"/>
    <n v="137.80000000000001"/>
    <n v="15"/>
    <m/>
    <x v="0"/>
    <n v="0.59267164948992002"/>
    <n v="0.62763033389056011"/>
    <n v="0.57153384031744003"/>
    <n v="0.62763033389056011"/>
    <n v="0.59429763481088005"/>
    <n v="0.77153003479552007"/>
    <n v="0.72518945314816008"/>
    <n v="0.73819733571584001"/>
    <n v="0.67803587884032002"/>
    <n v="0.62925631921152014"/>
    <n v="0.61299646600192004"/>
    <n v="0.61218347334143997"/>
    <n v="1.7918358236979204"/>
    <n v="1.9934580034969602"/>
    <n v="2.1414226677043202"/>
    <n v="1.8544362585548801"/>
    <x v="490"/>
    <n v="0.64842939612117345"/>
    <n v="6.448034873419925E-2"/>
  </r>
  <r>
    <x v="0"/>
    <x v="13"/>
    <s v="CAVIT CANTINA VITICOLTORI SOC.COOP"/>
    <s v="Italy"/>
    <s v="BW"/>
    <s v=" 2x2"/>
    <n v="187"/>
    <s v="MPW160271/R"/>
    <s v="011 Carrier Kote SFI"/>
    <s v="011"/>
    <s v="MCB"/>
    <x v="0"/>
    <s v="SFI"/>
    <m/>
    <x v="68"/>
    <x v="3"/>
    <x v="87"/>
    <x v="1"/>
    <n v="350"/>
    <x v="3"/>
    <n v="1545"/>
    <x v="66"/>
    <n v="154.5"/>
    <n v="60.826771653543304"/>
    <n v="154.5"/>
    <n v="60.826771653543304"/>
    <s v="Y"/>
    <n v="62.5"/>
    <n v="6"/>
    <m/>
    <x v="1"/>
    <n v="5.6321586431249999"/>
    <n v="5.9596016943750003"/>
    <n v="5.4311334787499996"/>
    <n v="5.9609833106250001"/>
    <n v="5.6466656137499998"/>
    <n v="7.3287833981250001"/>
    <n v="6.8873570062499994"/>
    <n v="7.0144657012500007"/>
    <n v="6.4404041493749995"/>
    <n v="5.9747994731249996"/>
    <n v="5.8248941100000007"/>
    <n v="5.8172952206250006"/>
    <n v="17.022893816250001"/>
    <n v="18.9364323225"/>
    <n v="20.342226856874998"/>
    <n v="17.616988803750001"/>
    <x v="491"/>
    <n v="6.1598784832812505"/>
    <n v="0.61207729522516385"/>
  </r>
  <r>
    <x v="0"/>
    <x v="119"/>
    <s v="BIRRA CASTELLO - FATTURAZIONE"/>
    <s v="Italy"/>
    <s v="CP"/>
    <s v=" 1x3"/>
    <n v="330"/>
    <s v="MPC100331/R"/>
    <s v="011 Carrier Kote SFI"/>
    <s v="011"/>
    <s v="MCB"/>
    <x v="0"/>
    <s v="SFI"/>
    <m/>
    <x v="4"/>
    <x v="0"/>
    <x v="121"/>
    <x v="1"/>
    <n v="320"/>
    <x v="2"/>
    <n v="917"/>
    <x v="93"/>
    <n v="91.7"/>
    <n v="36.102362204724407"/>
    <n v="91.5"/>
    <n v="36.023622047244096"/>
    <s v="N"/>
    <n v="110"/>
    <n v="10"/>
    <m/>
    <x v="0"/>
    <n v="10.820895904896"/>
    <n v="11.449657187584"/>
    <n v="10.435589935232001"/>
    <n v="11.452956040064"/>
    <n v="10.849266036224"/>
    <n v="14.081481696128"/>
    <n v="13.232357067776"/>
    <n v="13.476472151295999"/>
    <n v="12.374655422976002"/>
    <n v="11.479346859904"/>
    <n v="11.191686923648001"/>
    <n v="11.175852431744001"/>
    <n v="32.706143027712002"/>
    <n v="36.383703772415998"/>
    <n v="39.083484642048006"/>
    <n v="33.846886215296003"/>
    <x v="492"/>
    <n v="11.835018138122665"/>
    <n v="1.1759961244065464"/>
  </r>
  <r>
    <x v="0"/>
    <x v="120"/>
    <s v="NEW PET FOOD ITALIA S.R.L. - EX NESTLE"/>
    <s v="Italy"/>
    <s v="CP"/>
    <s v=" 1x3"/>
    <n v="200"/>
    <s v="MPC100012/R"/>
    <s v="010 Custom Kote SFI"/>
    <s v="010"/>
    <s v="MCB"/>
    <x v="1"/>
    <s v="SFI"/>
    <m/>
    <x v="56"/>
    <x v="0"/>
    <x v="68"/>
    <x v="1"/>
    <n v="290"/>
    <x v="4"/>
    <n v="1405"/>
    <x v="51"/>
    <n v="140.5"/>
    <n v="55.314960629921259"/>
    <n v="138.5"/>
    <n v="54.527559055118111"/>
    <s v="N"/>
    <n v="89.9"/>
    <n v="18"/>
    <m/>
    <x v="0"/>
    <n v="1.6247054570740003"/>
    <n v="1.7190431932912003"/>
    <n v="1.5670546182746001"/>
    <n v="1.7197919054834001"/>
    <n v="1.6291977302272003"/>
    <n v="2.1143632307728004"/>
    <n v="1.9863334459066002"/>
    <n v="2.0230203433244003"/>
    <n v="1.8575549488482004"/>
    <n v="1.7235354664444003"/>
    <n v="1.6801101592968004"/>
    <n v="1.6778640227202002"/>
    <n v="4.9108032686398007"/>
    <n v="5.463352866483401"/>
    <n v="5.8669087380792009"/>
    <n v="5.0815096484614006"/>
    <x v="493"/>
    <n v="1.7768812101386502"/>
    <n v="0.17644761777149653"/>
  </r>
  <r>
    <x v="0"/>
    <x v="120"/>
    <s v="NEW PET FOOD ITALIA S.R.L. - EX NESTLE"/>
    <s v="Italy"/>
    <s v="CP"/>
    <s v=" 1x3"/>
    <n v="400"/>
    <s v="MPC100021/R"/>
    <s v="010 Custom Kote SFI"/>
    <s v="010"/>
    <s v="MCB"/>
    <x v="1"/>
    <s v="SFI"/>
    <m/>
    <x v="106"/>
    <x v="0"/>
    <x v="186"/>
    <x v="0"/>
    <n v="290"/>
    <x v="4"/>
    <n v="1387"/>
    <x v="142"/>
    <n v="136.19999999999999"/>
    <n v="53.622047244094482"/>
    <n v="134.80000000000001"/>
    <n v="53.070866141732289"/>
    <s v="N"/>
    <n v="80.599999999999994"/>
    <n v="12"/>
    <m/>
    <x v="0"/>
    <n v="1.0593645584121598"/>
    <n v="1.1205317994998401"/>
    <n v="1.0216230692303998"/>
    <n v="1.1211825148305601"/>
    <n v="1.0619674197350397"/>
    <n v="1.3782150704649598"/>
    <n v="1.2949235081327999"/>
    <n v="1.3189999753694399"/>
    <n v="1.2109812304699199"/>
    <n v="1.1237853761534398"/>
    <n v="1.0951539016017597"/>
    <n v="1.0938524709403199"/>
    <n v="3.2015194271423999"/>
    <n v="3.5613650050305594"/>
    <n v="3.8249047139721597"/>
    <n v="3.3127917486955196"/>
    <x v="494"/>
    <n v="1.1583817412367199"/>
    <n v="0.11501518628812912"/>
  </r>
  <r>
    <x v="0"/>
    <x v="121"/>
    <s v="PUCCI SRL- FATTURAZIONE"/>
    <s v="Italy"/>
    <s v="CP"/>
    <s v=" 1x2"/>
    <n v="300"/>
    <s v="MPC030971/R"/>
    <s v="010 Custom Kote SFI"/>
    <s v="010"/>
    <s v="MCB"/>
    <x v="1"/>
    <s v="SFI"/>
    <m/>
    <x v="11"/>
    <x v="3"/>
    <x v="174"/>
    <x v="0"/>
    <n v="290"/>
    <x v="4"/>
    <n v="977"/>
    <x v="133"/>
    <n v="97.6"/>
    <n v="38.425196850393696"/>
    <n v="95.8"/>
    <n v="37.716535433070867"/>
    <s v="N"/>
    <n v="128.19999999999999"/>
    <n v="21"/>
    <m/>
    <x v="0"/>
    <n v="2.0692879820928001"/>
    <n v="2.1894401875046401"/>
    <n v="1.9951199540607998"/>
    <n v="2.1901818677849598"/>
    <n v="2.07447974405504"/>
    <n v="2.6922994175615997"/>
    <n v="2.5298714361715198"/>
    <n v="2.5765972938316799"/>
    <n v="2.3659600942208003"/>
    <n v="2.1946319494668796"/>
    <n v="2.1397476087232001"/>
    <n v="2.1367808876019199"/>
    <n v="6.2538481236582397"/>
    <n v="6.9569610294015991"/>
    <n v="7.472428824224"/>
    <n v="6.4711604457919991"/>
    <x v="495"/>
    <n v="2.26286653525632"/>
    <n v="0.22478196872897274"/>
  </r>
  <r>
    <x v="0"/>
    <x v="121"/>
    <s v="PUCCI SRL- FATTURAZIONE"/>
    <s v="Italy"/>
    <s v="CP"/>
    <s v=" 1x3"/>
    <n v="300"/>
    <s v="MPC031141/R"/>
    <s v="010 Custom Kote SFI"/>
    <s v="010"/>
    <s v="MCB"/>
    <x v="1"/>
    <s v="SFI"/>
    <m/>
    <x v="102"/>
    <x v="1"/>
    <x v="189"/>
    <x v="1"/>
    <n v="290"/>
    <x v="4"/>
    <n v="828"/>
    <x v="144"/>
    <n v="82.8"/>
    <n v="32.598425196850393"/>
    <n v="82.4"/>
    <n v="32.440944881889763"/>
    <s v="N"/>
    <n v="128.19999999999999"/>
    <n v="12"/>
    <m/>
    <x v="0"/>
    <n v="2.0480862609648001"/>
    <n v="2.1670073986982397"/>
    <n v="1.97509762616544"/>
    <n v="2.1676366110671998"/>
    <n v="2.0531199599164798"/>
    <n v="2.6647143825456001"/>
    <n v="2.5042652284608002"/>
    <n v="2.55019773139488"/>
    <n v="2.3419284372691198"/>
    <n v="2.1726703100188796"/>
    <n v="2.1179288339193598"/>
    <n v="2.1147827720745598"/>
    <n v="6.1901912858284804"/>
    <n v="6.8854709535292802"/>
    <n v="7.3963913971248001"/>
    <n v="6.4053819160127992"/>
    <x v="496"/>
    <n v="2.2397862960412804"/>
    <n v="0.2224730013562595"/>
  </r>
  <r>
    <x v="0"/>
    <x v="122"/>
    <s v="GRANAROLO S.P.A. - FATTURAZIONE"/>
    <s v="Italy"/>
    <s v="CP"/>
    <s v=" 2x2"/>
    <n v="125"/>
    <s v="MPC012511/R"/>
    <s v="010 Custom Kote SFI"/>
    <s v="010"/>
    <s v="MCB"/>
    <x v="1"/>
    <s v="SFI"/>
    <m/>
    <x v="106"/>
    <x v="0"/>
    <x v="68"/>
    <x v="0"/>
    <n v="290"/>
    <x v="4"/>
    <n v="1387"/>
    <x v="146"/>
    <n v="138.69999999999999"/>
    <n v="54.606299212598422"/>
    <n v="140.5"/>
    <n v="55.314960629921259"/>
    <s v="N"/>
    <n v="86.8"/>
    <n v="20"/>
    <m/>
    <x v="2"/>
    <n v="5.6458062824239992"/>
    <n v="5.9740003992255994"/>
    <n v="5.4448416029727991"/>
    <n v="5.9754461882863996"/>
    <n v="5.6609870675623997"/>
    <n v="7.3475000069855998"/>
    <n v="6.9043656598503995"/>
    <n v="7.0315950972007997"/>
    <n v="6.4568939455327996"/>
    <n v="5.9891811843639999"/>
    <n v="5.8395420165712002"/>
    <n v="5.8315901767367997"/>
    <n v="17.0646482846224"/>
    <n v="18.983933262834398"/>
    <n v="20.392854702583996"/>
    <n v="17.660313377672001"/>
    <x v="497"/>
    <n v="6.175145802309399"/>
    <n v="0.6136737188438729"/>
  </r>
  <r>
    <x v="0"/>
    <x v="122"/>
    <s v="GRANAROLO S.P.A. - FATTURAZIONE"/>
    <s v="Italy"/>
    <s v="CP"/>
    <s v=" 1x2"/>
    <n v="125"/>
    <s v="MPC090446_290/R"/>
    <s v="010 Custom Kote SFI"/>
    <s v="010"/>
    <s v="MCB"/>
    <x v="1"/>
    <s v="SFI"/>
    <m/>
    <x v="11"/>
    <x v="3"/>
    <x v="174"/>
    <x v="0"/>
    <n v="290"/>
    <x v="4"/>
    <n v="977"/>
    <x v="133"/>
    <n v="97.6"/>
    <n v="38.425196850393696"/>
    <n v="97.6"/>
    <n v="38.425196850393696"/>
    <s v="Y"/>
    <n v="139.30000000000001"/>
    <n v="35"/>
    <m/>
    <x v="2"/>
    <n v="71.931995628133762"/>
    <n v="76.112186104209925"/>
    <n v="69.36762969505601"/>
    <n v="76.13152764487424"/>
    <n v="72.120575649610885"/>
    <n v="93.604997840031999"/>
    <n v="87.962103351216641"/>
    <n v="89.582763279381112"/>
    <n v="82.257960650297605"/>
    <n v="76.30721330590849"/>
    <n v="74.396430267779195"/>
    <n v="74.2916635891808"/>
    <n v="217.4118114273997"/>
    <n v="241.85710113451711"/>
    <n v="259.80282728089537"/>
    <n v="224.99530716286847"/>
    <x v="498"/>
    <n v="78.672253917140054"/>
    <n v="7.8171789059513985"/>
  </r>
  <r>
    <x v="0"/>
    <x v="122"/>
    <s v="GRANAROLO S.P.A. - FATTURAZIONE"/>
    <s v="Italy"/>
    <s v="CP"/>
    <s v=" 1x2"/>
    <n v="125"/>
    <s v="MPC090447_290/R"/>
    <s v="010 Custom Kote SFI"/>
    <s v="010"/>
    <s v="MCB"/>
    <x v="1"/>
    <s v="SFI"/>
    <m/>
    <x v="11"/>
    <x v="3"/>
    <x v="174"/>
    <x v="0"/>
    <n v="290"/>
    <x v="4"/>
    <n v="977"/>
    <x v="133"/>
    <n v="97.6"/>
    <n v="38.425196850393696"/>
    <n v="97.6"/>
    <n v="38.425196850393696"/>
    <s v="Y"/>
    <n v="139.30000000000001"/>
    <n v="35"/>
    <m/>
    <x v="2"/>
    <n v="4.0464114864812801"/>
    <n v="4.2817335645638401"/>
    <n v="3.9021558290265603"/>
    <n v="4.2825394620915205"/>
    <n v="4.0568881543411202"/>
    <n v="5.2657344458611206"/>
    <n v="4.9482108199552011"/>
    <n v="5.0392772405830399"/>
    <n v="4.6274636039385602"/>
    <n v="4.2930161299513596"/>
    <n v="4.1850258612422406"/>
    <n v="4.17938457854848"/>
    <n v="12.230300880071679"/>
    <n v="13.605162062293761"/>
    <n v="14.6149516644768"/>
    <n v="12.657426569742078"/>
    <x v="499"/>
    <n v="4.4256534313820266"/>
    <n v="0.43975851302841251"/>
  </r>
  <r>
    <x v="0"/>
    <x v="122"/>
    <s v="GRANAROLO S.P.A. - FATTURAZIONE"/>
    <s v="Italy"/>
    <s v="CP"/>
    <s v=" 1x2"/>
    <n v="100"/>
    <s v="MPC130392_290/R"/>
    <s v="010 Custom Kote SFI"/>
    <s v="010"/>
    <s v="MCB"/>
    <x v="1"/>
    <s v="SFI"/>
    <m/>
    <x v="11"/>
    <x v="3"/>
    <x v="174"/>
    <x v="0"/>
    <n v="290"/>
    <x v="4"/>
    <n v="977"/>
    <x v="133"/>
    <n v="97.6"/>
    <n v="38.425196850393696"/>
    <n v="97.6"/>
    <n v="38.425196850393696"/>
    <s v="Y"/>
    <n v="131.30000000000001"/>
    <n v="35"/>
    <m/>
    <x v="2"/>
    <n v="1.44098932659136"/>
    <n v="1.5245469575481601"/>
    <n v="1.3900951331904001"/>
    <n v="1.5253065723750403"/>
    <n v="1.4447874007257602"/>
    <n v="1.8754890075667201"/>
    <n v="1.7623063983616001"/>
    <n v="1.7949698359174402"/>
    <n v="1.6476045595027202"/>
    <n v="1.5291046465094402"/>
    <n v="1.4903642903385599"/>
    <n v="1.4880854458579202"/>
    <n v="4.3556314173299207"/>
    <n v="4.8455829806675208"/>
    <n v="5.2048807937817605"/>
    <n v="4.5075543827059201"/>
    <x v="500"/>
    <n v="1.5761374645404267"/>
    <n v="0.15665904481773446"/>
  </r>
  <r>
    <x v="0"/>
    <x v="122"/>
    <s v="GRANAROLO S.P.A. - FATTURAZIONE"/>
    <s v="Italy"/>
    <s v="CP"/>
    <s v=" 2x4"/>
    <n v="125"/>
    <s v="MPC990086/R"/>
    <s v="010 Custom Kote SFI"/>
    <s v="010"/>
    <s v="MCB"/>
    <x v="1"/>
    <s v="SFI"/>
    <m/>
    <x v="106"/>
    <x v="0"/>
    <x v="68"/>
    <x v="0"/>
    <n v="290"/>
    <x v="4"/>
    <n v="1387"/>
    <x v="146"/>
    <n v="138.69999999999999"/>
    <n v="54.606299212598422"/>
    <n v="138.30000000000001"/>
    <n v="54.4488188976378"/>
    <s v="N"/>
    <n v="86.8"/>
    <n v="10"/>
    <m/>
    <x v="2"/>
    <n v="21.172135006355198"/>
    <n v="22.402501497095997"/>
    <n v="20.417433116617598"/>
    <n v="22.408284653339198"/>
    <n v="21.227074990665596"/>
    <n v="27.550956342604799"/>
    <n v="25.890467606275998"/>
    <n v="26.366855101809598"/>
    <n v="24.211183612156798"/>
    <n v="22.459610164997599"/>
    <n v="21.8971982203464"/>
    <n v="21.866836650069601"/>
    <n v="63.99206962006879"/>
    <n v="71.1863159866096"/>
    <n v="76.468506320242398"/>
    <n v="66.223645035413597"/>
    <x v="501"/>
    <n v="23.15587808019453"/>
    <n v="2.3008002320033754"/>
  </r>
  <r>
    <x v="0"/>
    <x v="123"/>
    <s v="DAVIDE CAMPARI - FATTURAZIONE"/>
    <s v="Italy"/>
    <s v="CP"/>
    <s v=" 2x5"/>
    <n v="100"/>
    <s v="MPC090592.010330/R"/>
    <s v="010 Custom Kote SFI"/>
    <s v="010"/>
    <s v="MCB"/>
    <x v="1"/>
    <s v="SFI"/>
    <m/>
    <x v="108"/>
    <x v="2"/>
    <x v="191"/>
    <x v="1"/>
    <n v="330"/>
    <x v="2"/>
    <n v="1335"/>
    <x v="147"/>
    <n v="133.5"/>
    <n v="52.559055118110237"/>
    <n v="133.69999999999999"/>
    <n v="52.637795275590548"/>
    <s v="N"/>
    <n v="74"/>
    <n v="10"/>
    <m/>
    <x v="0"/>
    <n v="20.817033541920001"/>
    <n v="22.027140229248001"/>
    <n v="20.074710386808"/>
    <n v="22.032471095712001"/>
    <n v="20.871674923176002"/>
    <n v="27.089464295124003"/>
    <n v="25.456220082216003"/>
    <n v="25.925336331048001"/>
    <n v="23.805650553300001"/>
    <n v="22.083114327120001"/>
    <n v="21.530036931480002"/>
    <n v="21.500050807619999"/>
    <n v="62.918884157976002"/>
    <n v="69.993610314012003"/>
    <n v="75.187206966564005"/>
    <n v="65.113202066219998"/>
    <x v="502"/>
    <n v="22.767741958730998"/>
    <n v="2.2623879453714832"/>
  </r>
  <r>
    <x v="0"/>
    <x v="123"/>
    <s v="DAVIDE CAMPARI - FATTURAZIONE"/>
    <s v="Italy"/>
    <s v="CP"/>
    <s v=" 2x3"/>
    <n v="100"/>
    <s v="MPC091205/R"/>
    <s v="011 Carrier Kote SFI"/>
    <s v="011"/>
    <s v="MCB"/>
    <x v="0"/>
    <s v="SFI"/>
    <m/>
    <x v="18"/>
    <x v="0"/>
    <x v="20"/>
    <x v="1"/>
    <n v="320"/>
    <x v="2"/>
    <n v="873"/>
    <x v="19"/>
    <n v="87.3"/>
    <n v="34.370078740157481"/>
    <n v="84.8"/>
    <n v="33.385826771653541"/>
    <s v="N"/>
    <n v="108.9"/>
    <n v="18"/>
    <m/>
    <x v="0"/>
    <n v="1.6192502513510403"/>
    <n v="1.7131468673088004"/>
    <n v="1.5614198852313603"/>
    <n v="1.7137686992025605"/>
    <n v="1.6236030746073602"/>
    <n v="2.1067664560588804"/>
    <n v="1.9799127497318405"/>
    <n v="2.0166008314636805"/>
    <n v="1.8518153796172805"/>
    <n v="1.7174996905651203"/>
    <n v="1.6745932898956806"/>
    <n v="1.6721059623206402"/>
    <n v="4.8938170038912006"/>
    <n v="5.444138229868801"/>
    <n v="5.8483289608128022"/>
    <n v="5.0641989427814416"/>
    <x v="503"/>
    <n v="1.77087359477952"/>
    <n v="0.17593154425797275"/>
  </r>
  <r>
    <x v="0"/>
    <x v="123"/>
    <s v="DAVIDE CAMPARI - FATTURAZIONE"/>
    <s v="Italy"/>
    <s v="CP"/>
    <s v=" 2x3"/>
    <n v="125"/>
    <s v="MPC130433.380/R"/>
    <s v="011 Carrier Kote SFI"/>
    <s v="011"/>
    <s v="MCB"/>
    <x v="0"/>
    <s v="SFI"/>
    <m/>
    <x v="20"/>
    <x v="3"/>
    <x v="123"/>
    <x v="0"/>
    <n v="380"/>
    <x v="1"/>
    <n v="1000"/>
    <x v="95"/>
    <n v="97.5"/>
    <n v="38.385826771653541"/>
    <n v="97.7"/>
    <n v="38.464566929133859"/>
    <s v="N"/>
    <n v="52.4"/>
    <n v="5"/>
    <m/>
    <x v="0"/>
    <n v="2.4793703975040002"/>
    <n v="2.6238151517760002"/>
    <n v="2.3912749704479999"/>
    <n v="2.6242119780240003"/>
    <n v="2.4861164437200003"/>
    <n v="3.226594222488"/>
    <n v="3.0321493609679999"/>
    <n v="3.0881018619360003"/>
    <n v="2.8353235419600002"/>
    <n v="2.6301643717440002"/>
    <n v="2.564291214576"/>
    <n v="2.5607197783440006"/>
    <n v="7.4944605197280012"/>
    <n v="8.3369226442320006"/>
    <n v="8.9555747648640001"/>
    <n v="7.7551753646640007"/>
    <x v="504"/>
    <n v="2.7118444411240001"/>
    <n v="0.26948642501138237"/>
  </r>
  <r>
    <x v="0"/>
    <x v="123"/>
    <s v="DAVIDE CAMPARI - FATTURAZIONE"/>
    <s v="Italy"/>
    <s v="CP"/>
    <s v=" 2x4"/>
    <n v="100"/>
    <s v="MPC962113/R"/>
    <s v="011 Carrier Kote SFI"/>
    <s v="011"/>
    <s v="MCB"/>
    <x v="0"/>
    <s v="SFI"/>
    <m/>
    <x v="59"/>
    <x v="3"/>
    <x v="73"/>
    <x v="1"/>
    <n v="320"/>
    <x v="2"/>
    <n v="955"/>
    <x v="55"/>
    <n v="95.5"/>
    <n v="37.598425196850393"/>
    <n v="95"/>
    <n v="37.401574803149607"/>
    <s v="N"/>
    <n v="107.7"/>
    <n v="15"/>
    <m/>
    <x v="0"/>
    <n v="3.5029789077696001"/>
    <n v="3.7068203921279999"/>
    <n v="3.3778484916288001"/>
    <n v="3.7074931363007999"/>
    <n v="3.5123973261888"/>
    <n v="4.5585145148928001"/>
    <n v="4.2833621482175994"/>
    <n v="4.3627459606079997"/>
    <n v="4.0061915490239999"/>
    <n v="3.7162388105472002"/>
    <n v="3.6227273705279996"/>
    <n v="3.6180181613183997"/>
    <n v="10.5876477915264"/>
    <n v="11.778404977382401"/>
    <n v="12.6522996578496"/>
    <n v="10.9569843423936"/>
    <x v="505"/>
    <n v="3.8312780640959994"/>
    <n v="0.3807157127396219"/>
  </r>
  <r>
    <x v="0"/>
    <x v="124"/>
    <s v="ARS FOOD - FATTURAZIONE"/>
    <s v="Italy"/>
    <s v="CP"/>
    <m/>
    <m/>
    <s v="MPC050064/R"/>
    <s v="010 Custom Kote SFI"/>
    <s v="010"/>
    <s v="MCB"/>
    <x v="1"/>
    <s v="SFI"/>
    <m/>
    <x v="10"/>
    <x v="3"/>
    <x v="129"/>
    <x v="1"/>
    <n v="290"/>
    <x v="4"/>
    <n v="910"/>
    <x v="99"/>
    <n v="91"/>
    <n v="35.826771653543304"/>
    <n v="88.5"/>
    <n v="34.84251968503937"/>
    <s v="N"/>
    <n v="134"/>
    <n v="30"/>
    <m/>
    <x v="0"/>
    <n v="4.7047803398959998"/>
    <n v="4.9780031035279997"/>
    <n v="4.5370880616880003"/>
    <n v="4.9794487266159999"/>
    <n v="4.7170681361440003"/>
    <n v="6.1222137776799999"/>
    <n v="5.7528570786960005"/>
    <n v="5.8591103756640006"/>
    <n v="5.3798863219920001"/>
    <n v="4.9910137113199999"/>
    <n v="4.8659673142080004"/>
    <n v="4.8587391987680002"/>
    <n v="14.219871505112"/>
    <n v="15.818730640439998"/>
    <n v="16.991853776352002"/>
    <n v="14.715720224296"/>
    <x v="506"/>
    <n v="5.1455146788500006"/>
    <n v="0.51122370430425512"/>
  </r>
  <r>
    <x v="0"/>
    <x v="3"/>
    <s v="CARLSBERG ITALIA - FATTURAZIONE"/>
    <s v="Italy"/>
    <s v="CP"/>
    <s v=" 1x3"/>
    <n v="330"/>
    <s v="MPC070582/R"/>
    <s v="01A Carrier Kote PEFC"/>
    <s v="01A"/>
    <s v="MCB"/>
    <x v="0"/>
    <s v="PEFC"/>
    <m/>
    <x v="57"/>
    <x v="0"/>
    <x v="69"/>
    <x v="0"/>
    <n v="320"/>
    <x v="2"/>
    <n v="905"/>
    <x v="52"/>
    <n v="90.2"/>
    <n v="35.511811023622045"/>
    <n v="89.7"/>
    <n v="35.314960629921259"/>
    <s v="N"/>
    <n v="110.2"/>
    <n v="10"/>
    <m/>
    <x v="2"/>
    <n v="2.0310940178636803"/>
    <n v="2.1494227986739203"/>
    <n v="1.9589264647321603"/>
    <n v="2.1500729568102401"/>
    <n v="2.0369454410905603"/>
    <n v="2.6435429822771201"/>
    <n v="2.4842542388787203"/>
    <n v="2.52976530842112"/>
    <n v="2.3230150210713605"/>
    <n v="2.15462406376448"/>
    <n v="2.10066093844992"/>
    <n v="2.0980603059046401"/>
    <n v="6.1394432812697612"/>
    <n v="6.8305613801779206"/>
    <n v="7.3370345683712008"/>
    <n v="6.3533453081190405"/>
    <x v="507"/>
    <n v="2.2216987114948266"/>
    <n v="0.22081684158937231"/>
  </r>
  <r>
    <x v="0"/>
    <x v="3"/>
    <s v="CARLSBERG ITALIA - FATTURAZIONE"/>
    <s v="Italy"/>
    <s v="CP"/>
    <s v=" 1x3"/>
    <n v="330"/>
    <s v="MPC081008/R"/>
    <s v="01A Carrier Kote PEFC"/>
    <s v="01A"/>
    <s v="MCB"/>
    <x v="0"/>
    <s v="PEFC"/>
    <m/>
    <x v="57"/>
    <x v="0"/>
    <x v="69"/>
    <x v="0"/>
    <n v="320"/>
    <x v="2"/>
    <n v="905"/>
    <x v="52"/>
    <n v="90.2"/>
    <n v="35.511811023622045"/>
    <n v="89.7"/>
    <n v="35.314960629921259"/>
    <s v="N"/>
    <n v="120.5"/>
    <n v="15"/>
    <m/>
    <x v="2"/>
    <n v="19.433164746687996"/>
    <n v="20.562826308147201"/>
    <n v="18.740722732300799"/>
    <n v="20.567802790796797"/>
    <n v="19.484351425369599"/>
    <n v="25.288352046988798"/>
    <n v="23.764126504025601"/>
    <n v="24.202056977190399"/>
    <n v="22.222838734835197"/>
    <n v="20.615434839014398"/>
    <n v="20.099302495641599"/>
    <n v="20.070865451929595"/>
    <n v="58.736713787135997"/>
    <n v="65.340506263155191"/>
    <n v="70.1890222160512"/>
    <n v="60.785602786585585"/>
    <x v="508"/>
    <n v="21.254320421077331"/>
    <n v="2.1118618511611293"/>
  </r>
  <r>
    <x v="0"/>
    <x v="3"/>
    <s v="CARLSBERG ITALIA - FATTURAZIONE"/>
    <s v="Italy"/>
    <s v="CP"/>
    <s v=" 1x3"/>
    <n v="330"/>
    <s v="MPC100037/R"/>
    <s v="01A Carrier Kote PEFC"/>
    <s v="01A"/>
    <s v="MCB"/>
    <x v="0"/>
    <s v="PEFC"/>
    <m/>
    <x v="57"/>
    <x v="0"/>
    <x v="69"/>
    <x v="0"/>
    <n v="320"/>
    <x v="2"/>
    <n v="905"/>
    <x v="52"/>
    <n v="90.2"/>
    <n v="35.511811023622045"/>
    <n v="90"/>
    <n v="35.433070866141733"/>
    <s v="N"/>
    <n v="123.9"/>
    <n v="15"/>
    <m/>
    <x v="2"/>
    <n v="32.351221655047681"/>
    <n v="34.231316150760954"/>
    <n v="31.197726665064959"/>
    <n v="34.2393569903616"/>
    <n v="32.43601596356352"/>
    <n v="42.098181221859839"/>
    <n v="39.560930835148802"/>
    <n v="40.288992311715845"/>
    <n v="36.9951720171264"/>
    <n v="34.319034400949754"/>
    <n v="33.459395549099519"/>
    <n v="33.412612482332158"/>
    <n v="97.780264470873604"/>
    <n v="108.77355417578497"/>
    <n v="116.84509516399106"/>
    <n v="101.19104243238144"/>
    <x v="509"/>
    <n v="35.382496353585921"/>
    <n v="3.5156601299254553"/>
  </r>
  <r>
    <x v="0"/>
    <x v="3"/>
    <s v="CARLSBERG ITALIA - FATTURAZIONE"/>
    <s v="Italy"/>
    <s v="CP"/>
    <s v=" 2x3"/>
    <n v="330"/>
    <s v="MPC150041.350/R"/>
    <s v="01A Carrier Kote PEFC"/>
    <s v="01A"/>
    <s v="MCB"/>
    <x v="0"/>
    <s v="PEFC"/>
    <m/>
    <x v="77"/>
    <x v="3"/>
    <x v="125"/>
    <x v="1"/>
    <n v="350"/>
    <x v="3"/>
    <n v="928"/>
    <x v="96"/>
    <n v="92.8"/>
    <n v="36.535433070866141"/>
    <n v="90"/>
    <n v="35.433070866141733"/>
    <s v="N"/>
    <n v="103.4"/>
    <n v="10"/>
    <m/>
    <x v="2"/>
    <n v="2.4129192053119999"/>
    <n v="2.5529577594752002"/>
    <n v="2.3271112677120001"/>
    <n v="2.5536442229760001"/>
    <n v="2.4190973768192006"/>
    <n v="3.1398840526592"/>
    <n v="2.9504201264384005"/>
    <n v="3.0046507430016001"/>
    <n v="2.7588968097152002"/>
    <n v="2.5598223944831999"/>
    <n v="2.4952948254080001"/>
    <n v="2.4918625079040004"/>
    <n v="7.2929882324991997"/>
    <n v="8.1126256524544011"/>
    <n v="8.7139676791551999"/>
    <n v="7.5469797277952004"/>
    <x v="510"/>
    <n v="2.6388801076586668"/>
    <n v="0.26214945880503437"/>
  </r>
  <r>
    <x v="0"/>
    <x v="3"/>
    <s v="CARLSBERG ITALIA - FATTURAZIONE"/>
    <s v="Italy"/>
    <s v="CP"/>
    <s v=" 2x2"/>
    <n v="330"/>
    <s v="MPC160401/R"/>
    <s v="01A Carrier Kote PEFC"/>
    <s v="01A"/>
    <s v="MCB"/>
    <x v="0"/>
    <s v="PEFC"/>
    <m/>
    <x v="7"/>
    <x v="0"/>
    <x v="18"/>
    <x v="0"/>
    <n v="350"/>
    <x v="3"/>
    <n v="988"/>
    <x v="18"/>
    <n v="98.4"/>
    <n v="38.740157480314963"/>
    <n v="95.6"/>
    <n v="37.637795275590548"/>
    <s v="N"/>
    <n v="103.4"/>
    <n v="16"/>
    <m/>
    <x v="2"/>
    <n v="0.71114659788479995"/>
    <n v="0.75190832713919997"/>
    <n v="0.68567051710080007"/>
    <n v="0.75263621516159995"/>
    <n v="0.71260237392960002"/>
    <n v="0.92514567647040002"/>
    <n v="0.86909829874559996"/>
    <n v="0.88511183523839998"/>
    <n v="0.81305092102080001"/>
    <n v="0.75409199120640003"/>
    <n v="0.73516690262400008"/>
    <n v="0.7344390146016001"/>
    <n v="2.1487254421248001"/>
    <n v="2.3903842655616003"/>
    <n v="2.5672610550048001"/>
    <n v="2.2236979084320003"/>
    <x v="511"/>
    <n v="0.77750572259360007"/>
    <n v="7.719409689489283E-2"/>
  </r>
  <r>
    <x v="0"/>
    <x v="125"/>
    <s v="CITTERIO - FATTURAZIONE"/>
    <s v="Italy"/>
    <s v="CP"/>
    <m/>
    <m/>
    <s v="MPC992661/R"/>
    <s v="010 Custom Kote SFI"/>
    <s v="010"/>
    <s v="MCB"/>
    <x v="1"/>
    <s v="SFI"/>
    <m/>
    <x v="56"/>
    <x v="0"/>
    <x v="68"/>
    <x v="1"/>
    <n v="290"/>
    <x v="4"/>
    <n v="1405"/>
    <x v="51"/>
    <n v="140.5"/>
    <n v="55.314960629921259"/>
    <n v="138.5"/>
    <n v="54.527559055118111"/>
    <s v="N"/>
    <n v="95.9"/>
    <n v="33"/>
    <m/>
    <x v="0"/>
    <n v="3.7809599261868003"/>
    <n v="4.0005974377418001"/>
    <n v="3.6459826918130007"/>
    <n v="4.001396119602"/>
    <n v="3.7905441085092004"/>
    <n v="4.9198802588320003"/>
    <n v="4.6235692886978006"/>
    <n v="4.7082295658789999"/>
    <n v="4.3232649092626003"/>
    <n v="4.0109803019244001"/>
    <n v="3.9103463875392004"/>
    <n v="3.9047556145178"/>
    <n v="11.427540055741602"/>
    <n v="12.7118204869432"/>
    <n v="13.655063763839401"/>
    <n v="11.826082303981401"/>
    <x v="512"/>
    <n v="4.1350422175421331"/>
    <n v="0.41083966978226749"/>
  </r>
  <r>
    <x v="0"/>
    <x v="126"/>
    <s v="GALBANI EGIDIO - FATTURAZIONE"/>
    <s v="Italy"/>
    <s v="CP"/>
    <s v=" 1x2"/>
    <n v="100"/>
    <s v="MPC041003/R"/>
    <s v="010 Custom Kote SFI"/>
    <s v="010"/>
    <s v="MCB"/>
    <x v="1"/>
    <s v="SFI"/>
    <m/>
    <x v="9"/>
    <x v="0"/>
    <x v="187"/>
    <x v="1"/>
    <n v="290"/>
    <x v="4"/>
    <n v="935"/>
    <x v="23"/>
    <n v="93.5"/>
    <n v="36.811023622047244"/>
    <n v="92.8"/>
    <n v="36.535433070866141"/>
    <s v="N"/>
    <n v="129.5"/>
    <n v="20"/>
    <m/>
    <x v="0"/>
    <n v="1.4017240085310001"/>
    <n v="1.4828273433820003"/>
    <n v="1.3514830046410002"/>
    <n v="1.4835450720090002"/>
    <n v="1.4053126516660002"/>
    <n v="1.823748441207"/>
    <n v="1.7139359612760001"/>
    <n v="1.7455160208639999"/>
    <n v="1.6026880240910002"/>
    <n v="1.4871337151440001"/>
    <n v="1.44981182654"/>
    <n v="1.447658640659"/>
    <n v="4.2360343565540006"/>
    <n v="4.7126061648820006"/>
    <n v="5.062140006231"/>
    <n v="4.3846041823429998"/>
    <x v="513"/>
    <n v="1.532948725834167"/>
    <n v="0.1522700985892374"/>
  </r>
  <r>
    <x v="0"/>
    <x v="126"/>
    <s v="GALBANI EGIDIO - FATTURAZIONE"/>
    <s v="Italy"/>
    <s v="CP"/>
    <s v=" 1x2"/>
    <n v="100"/>
    <s v="MPC120093/R"/>
    <s v="010 Custom Kote SFI"/>
    <s v="010"/>
    <s v="MCB"/>
    <x v="1"/>
    <s v="SFI"/>
    <m/>
    <x v="9"/>
    <x v="0"/>
    <x v="187"/>
    <x v="1"/>
    <n v="290"/>
    <x v="4"/>
    <n v="935"/>
    <x v="23"/>
    <n v="93.5"/>
    <n v="36.811023622047244"/>
    <n v="92.8"/>
    <n v="36.535433070866141"/>
    <s v="N"/>
    <n v="129.5"/>
    <n v="20"/>
    <m/>
    <x v="0"/>
    <n v="16.816381730610001"/>
    <n v="17.793928120584003"/>
    <n v="16.217078327065"/>
    <n v="17.798234492346001"/>
    <n v="16.860880905483999"/>
    <n v="21.883545837229999"/>
    <n v="20.564360620803999"/>
    <n v="20.942603607233004"/>
    <n v="19.230820831838003"/>
    <n v="17.839145024084999"/>
    <n v="17.392717818091"/>
    <n v="17.368315044773002"/>
    <n v="50.827388178259"/>
    <n v="56.542661235059995"/>
    <n v="60.737785059875009"/>
    <n v="52.600177886948998"/>
    <x v="514"/>
    <n v="18.392334363345253"/>
    <n v="1.827537228715624"/>
  </r>
  <r>
    <x v="0"/>
    <x v="127"/>
    <s v="HEINZ ITALIA S.P.A - FATTURAZIONE"/>
    <s v="Italy"/>
    <s v="CP"/>
    <s v=" 2x2"/>
    <n v="125"/>
    <s v="MPC021961/R"/>
    <s v="011 Carrier Kote SFI"/>
    <s v="011"/>
    <s v="MCB"/>
    <x v="0"/>
    <s v="SFI"/>
    <m/>
    <x v="78"/>
    <x v="0"/>
    <x v="114"/>
    <x v="1"/>
    <n v="320"/>
    <x v="2"/>
    <n v="1278"/>
    <x v="79"/>
    <n v="127.8"/>
    <n v="50.314960629921259"/>
    <n v="127.8"/>
    <n v="50.314960629921259"/>
    <s v="Y"/>
    <n v="83.9"/>
    <n v="22"/>
    <m/>
    <x v="0"/>
    <n v="0.99589150725120024"/>
    <n v="1.0541020671820802"/>
    <n v="0.96082490488320016"/>
    <n v="1.0541020671820802"/>
    <n v="0.99869683544064025"/>
    <n v="1.2960616235212803"/>
    <n v="1.2182137662643204"/>
    <n v="1.2406563917798403"/>
    <n v="1.1389632449126403"/>
    <n v="1.0569073953715202"/>
    <n v="1.0302567775718403"/>
    <n v="1.0288541134771201"/>
    <n v="3.0108184793164803"/>
    <n v="3.348860526144001"/>
    <n v="3.5978334029568013"/>
    <n v="3.1160182864204806"/>
    <x v="515"/>
    <n v="1.08946089123648"/>
    <n v="0.10822989832120476"/>
  </r>
  <r>
    <x v="0"/>
    <x v="128"/>
    <s v="LA VILLA SANDI - FATTURAZIONE"/>
    <s v="Italy"/>
    <s v="CP"/>
    <m/>
    <m/>
    <s v="MPC042164/R"/>
    <s v="011 Carrier Kote SFI"/>
    <s v="011"/>
    <s v="MCB"/>
    <x v="0"/>
    <s v="SFI"/>
    <m/>
    <x v="16"/>
    <x v="3"/>
    <x v="17"/>
    <x v="0"/>
    <n v="350"/>
    <x v="3"/>
    <n v="1365"/>
    <x v="17"/>
    <n v="132"/>
    <n v="51.968503937007874"/>
    <n v="0"/>
    <n v="0"/>
    <s v="N"/>
    <n v="95.9"/>
    <n v="24"/>
    <m/>
    <x v="0"/>
    <n v="0.147614519976"/>
    <n v="0.15667062549600003"/>
    <n v="0.14218085666400002"/>
    <n v="0.15667062549600003"/>
    <n v="0.14852013052800001"/>
    <n v="0.19198943702400001"/>
    <n v="0.18021649984800001"/>
    <n v="0.18383894205600002"/>
    <n v="0.169349173224"/>
    <n v="0.15667062549600003"/>
    <n v="0.15304818328800002"/>
    <n v="0.15304818328800002"/>
    <n v="0.44646600213600007"/>
    <n v="0.49718019304800004"/>
    <n v="0.53340461512800008"/>
    <n v="0.46276699207200006"/>
    <x v="516"/>
    <n v="0.16165148353200001"/>
    <n v="1.5919180752010043E-2"/>
  </r>
  <r>
    <x v="0"/>
    <x v="12"/>
    <s v="FRATELLI POLLI - FATTURAZIONE"/>
    <s v="Italy"/>
    <s v="CP"/>
    <m/>
    <m/>
    <s v="MPC051292/R"/>
    <s v="010 Custom Kote SFI"/>
    <s v="010"/>
    <s v="MCB"/>
    <x v="1"/>
    <s v="SFI"/>
    <m/>
    <x v="56"/>
    <x v="0"/>
    <x v="68"/>
    <x v="1"/>
    <n v="290"/>
    <x v="4"/>
    <n v="1405"/>
    <x v="51"/>
    <n v="140.5"/>
    <n v="55.314960629921259"/>
    <n v="137"/>
    <n v="53.937007874015748"/>
    <s v="N"/>
    <n v="74.2"/>
    <n v="20"/>
    <m/>
    <x v="0"/>
    <n v="0.3021815732964"/>
    <n v="0.3194844036692"/>
    <n v="0.29105832519960001"/>
    <n v="0.3194844036692"/>
    <n v="0.30279953152400002"/>
    <n v="0.39302143275360002"/>
    <n v="0.36892106187720003"/>
    <n v="0.37571860238080002"/>
    <n v="0.34543864922840001"/>
    <n v="0.32010236189680003"/>
    <n v="0.31206890493800005"/>
    <n v="0.31206890493800005"/>
    <n v="0.91272430216520006"/>
    <n v="1.0153053679468"/>
    <n v="1.0900783134864001"/>
    <n v="0.94424017177280017"/>
    <x v="517"/>
    <n v="0.33019567961426671"/>
    <n v="3.276220737092226E-2"/>
  </r>
  <r>
    <x v="0"/>
    <x v="12"/>
    <s v="FRATELLI POLLI - FATTURAZIONE"/>
    <s v="Italy"/>
    <s v="CP"/>
    <m/>
    <m/>
    <s v="MPC130261/R"/>
    <s v="011 Carrier Kote SFI"/>
    <s v="011"/>
    <s v="MCB"/>
    <x v="0"/>
    <s v="SFI"/>
    <m/>
    <x v="64"/>
    <x v="1"/>
    <x v="80"/>
    <x v="1"/>
    <n v="320"/>
    <x v="2"/>
    <n v="1378"/>
    <x v="60"/>
    <n v="137.80000000000001"/>
    <n v="54.251968503937015"/>
    <n v="137.80000000000001"/>
    <n v="54.251968503937015"/>
    <s v="Y"/>
    <n v="82.5"/>
    <n v="20"/>
    <m/>
    <x v="0"/>
    <n v="1.742233356864"/>
    <n v="1.8441053030399999"/>
    <n v="1.68051531648"/>
    <n v="1.8441053030399999"/>
    <n v="1.7474384928"/>
    <n v="2.267208495552"/>
    <n v="2.1311313703680002"/>
    <n v="2.1697980944639998"/>
    <n v="1.9928234726399998"/>
    <n v="1.848566848128"/>
    <n v="1.8024642155519999"/>
    <n v="1.7994898521599998"/>
    <n v="5.2668539763839997"/>
    <n v="5.8587522913919994"/>
    <n v="6.293752937472"/>
    <n v="5.4505209158399994"/>
    <x v="518"/>
    <n v="1.9058233434240002"/>
    <n v="0.18928387493622745"/>
  </r>
  <r>
    <x v="0"/>
    <x v="129"/>
    <s v="TASSONI - FATTURAZIONE"/>
    <s v="Italy"/>
    <s v="CP"/>
    <s v=" 2x2"/>
    <n v="180"/>
    <s v="MPC101001/R"/>
    <s v="011 Carrier Kote SFI"/>
    <s v="011"/>
    <s v="MCB"/>
    <x v="0"/>
    <s v="SFI"/>
    <m/>
    <x v="6"/>
    <x v="0"/>
    <x v="6"/>
    <x v="1"/>
    <n v="320"/>
    <x v="2"/>
    <n v="1010"/>
    <x v="6"/>
    <n v="101"/>
    <n v="39.763779527559052"/>
    <n v="100.8"/>
    <n v="39.685039370078741"/>
    <s v="N"/>
    <n v="96"/>
    <n v="20"/>
    <m/>
    <x v="0"/>
    <n v="1.2385847255039999"/>
    <n v="1.3102488698879999"/>
    <n v="1.1941910077439999"/>
    <n v="1.310883065856"/>
    <n v="1.241755705344"/>
    <n v="1.6114919546880002"/>
    <n v="1.5144599715839999"/>
    <n v="1.542364594176"/>
    <n v="1.4161595965439999"/>
    <n v="1.3140540456960002"/>
    <n v="1.2810758553599999"/>
    <n v="1.2791732674559999"/>
    <n v="3.7430246031359999"/>
    <n v="4.1641307258880005"/>
    <n v="4.4729841623039999"/>
    <n v="3.8743031685120002"/>
    <x v="519"/>
    <n v="1.35453688832"/>
    <n v="0.1345481828917727"/>
  </r>
  <r>
    <x v="0"/>
    <x v="129"/>
    <s v="TASSONI - FATTURAZIONE"/>
    <s v="Italy"/>
    <s v="CP"/>
    <s v=" 2x3"/>
    <n v="180"/>
    <s v="MPC101011/R"/>
    <s v="011 Carrier Kote SFI"/>
    <s v="011"/>
    <s v="MCB"/>
    <x v="0"/>
    <s v="SFI"/>
    <m/>
    <x v="15"/>
    <x v="0"/>
    <x v="16"/>
    <x v="1"/>
    <n v="320"/>
    <x v="2"/>
    <n v="1357"/>
    <x v="16"/>
    <n v="135.69999999999999"/>
    <n v="53.425196850393696"/>
    <n v="135.5"/>
    <n v="53.346456692913385"/>
    <s v="N"/>
    <n v="96"/>
    <n v="18"/>
    <m/>
    <x v="0"/>
    <n v="2.7735304826879998"/>
    <n v="2.9345741881344001"/>
    <n v="2.6746888433663996"/>
    <n v="2.9354262712320001"/>
    <n v="2.7803471474687997"/>
    <n v="3.6085719183360001"/>
    <n v="3.3912907284479998"/>
    <n v="3.4534927945727998"/>
    <n v="3.1714532892672"/>
    <n v="2.9422429360128"/>
    <n v="2.8681117065216002"/>
    <n v="2.8638512910336003"/>
    <n v="8.3827935141887995"/>
    <n v="9.3243453370367995"/>
    <n v="10.016236812288"/>
    <n v="8.6742059335680004"/>
    <x v="520"/>
    <n v="3.0331317997567999"/>
    <n v="0.30127424933069219"/>
  </r>
  <r>
    <x v="0"/>
    <x v="130"/>
    <s v="ZUEGG - FATTURAZIONE"/>
    <s v="Italy"/>
    <s v="CP"/>
    <s v=" 2x3"/>
    <n v="125"/>
    <s v="MPC120051/R"/>
    <s v="011 Carrier Kote SFI"/>
    <s v="011"/>
    <s v="MCB"/>
    <x v="0"/>
    <s v="SFI"/>
    <m/>
    <x v="78"/>
    <x v="0"/>
    <x v="114"/>
    <x v="1"/>
    <n v="320"/>
    <x v="2"/>
    <n v="1278"/>
    <x v="79"/>
    <n v="127.8"/>
    <n v="50.314960629921259"/>
    <n v="124.4"/>
    <n v="48.976377952755904"/>
    <s v="N"/>
    <n v="78.8"/>
    <n v="14"/>
    <m/>
    <x v="0"/>
    <n v="6.4308922113945597"/>
    <n v="6.8043753501695994"/>
    <n v="6.2016644648448001"/>
    <n v="6.8063514514329597"/>
    <n v="6.4473597219225596"/>
    <n v="8.3681301499084793"/>
    <n v="7.8642243277516792"/>
    <n v="8.0084797199769593"/>
    <n v="7.3537315013836793"/>
    <n v="6.8221602615398398"/>
    <n v="6.6508981520486401"/>
    <n v="6.6416763461529591"/>
    <n v="19.436932026408961"/>
    <n v="21.621841323264"/>
    <n v="23.226435549112317"/>
    <n v="20.114734759741438"/>
    <x v="521"/>
    <n v="7.03332863821056"/>
    <n v="0.6988165187298967"/>
  </r>
  <r>
    <x v="0"/>
    <x v="131"/>
    <s v="BOLTON ALIMENTARI SPA - FATTUAZIONE"/>
    <s v="Italy"/>
    <s v="CP"/>
    <s v=" 3/3"/>
    <n v="90"/>
    <s v="MPC012301_290/R"/>
    <s v="01G Custom Kote FSC"/>
    <s v="01G"/>
    <s v="MCB"/>
    <x v="1"/>
    <s v="FSC"/>
    <m/>
    <x v="10"/>
    <x v="3"/>
    <x v="129"/>
    <x v="1"/>
    <n v="290"/>
    <x v="4"/>
    <n v="910"/>
    <x v="99"/>
    <n v="91"/>
    <n v="35.826771653543304"/>
    <n v="89"/>
    <n v="35.039370078740156"/>
    <s v="N"/>
    <n v="125.4"/>
    <n v="20"/>
    <m/>
    <x v="0"/>
    <n v="3.4470472580544"/>
    <n v="3.6472682133887999"/>
    <n v="3.3239384274096002"/>
    <n v="3.6486210576815998"/>
    <n v="3.4565171681040003"/>
    <n v="4.4860316749248001"/>
    <n v="4.2154628163647994"/>
    <n v="4.2925749410543999"/>
    <n v="3.9421882692192001"/>
    <n v="3.6567381234384002"/>
    <n v="3.5647447115280002"/>
    <n v="3.5606861786496"/>
    <n v="10.4182538988528"/>
    <n v="11.591169900710401"/>
    <n v="12.450226026638399"/>
    <n v="10.782169013616"/>
    <x v="522"/>
    <n v="3.7701515699847996"/>
    <n v="0.37464876407320707"/>
  </r>
  <r>
    <x v="0"/>
    <x v="131"/>
    <s v="BOLTON ALIMENTARI SPA - FATTUAZIONE"/>
    <s v="Italy"/>
    <s v="CP"/>
    <s v=" 1x4"/>
    <n v="90"/>
    <s v="MPC020271_290/R"/>
    <s v="01G Custom Kote FSC"/>
    <s v="01G"/>
    <s v="MCB"/>
    <x v="1"/>
    <s v="FSC"/>
    <m/>
    <x v="11"/>
    <x v="3"/>
    <x v="174"/>
    <x v="0"/>
    <n v="290"/>
    <x v="4"/>
    <n v="977"/>
    <x v="133"/>
    <n v="97.6"/>
    <n v="38.425196850393696"/>
    <n v="94.9"/>
    <n v="37.362204724409452"/>
    <s v="N"/>
    <n v="132.4"/>
    <n v="24"/>
    <m/>
    <x v="0"/>
    <n v="1.24701332073472"/>
    <n v="1.3190153183692801"/>
    <n v="1.2025865562367999"/>
    <n v="1.3205472757657601"/>
    <n v="1.2500772355276801"/>
    <n v="1.6223428828723201"/>
    <n v="1.5242976094976"/>
    <n v="1.5534048000307199"/>
    <n v="1.42625233612288"/>
    <n v="1.32361119055872"/>
    <n v="1.2899081278361602"/>
    <n v="1.2883761704396801"/>
    <n v="3.7686151953408"/>
    <n v="4.1929673941657599"/>
    <n v="4.5039547456511997"/>
    <n v="3.9018954888345605"/>
    <x v="523"/>
    <n v="1.3639527353326935"/>
    <n v="0.13539707216201075"/>
  </r>
  <r>
    <x v="0"/>
    <x v="131"/>
    <s v="BOLTON ALIMENTARI SPA - FATTUAZIONE"/>
    <s v="Italy"/>
    <s v="CP"/>
    <s v=" 1x4"/>
    <n v="70"/>
    <s v="MPC042981/R"/>
    <s v="01G Custom Kote FSC"/>
    <s v="01G"/>
    <s v="MCB"/>
    <x v="1"/>
    <s v="FSC"/>
    <m/>
    <x v="11"/>
    <x v="3"/>
    <x v="174"/>
    <x v="0"/>
    <n v="290"/>
    <x v="4"/>
    <n v="977"/>
    <x v="133"/>
    <n v="97.6"/>
    <n v="38.425196850393696"/>
    <n v="94.8"/>
    <n v="37.322834645669289"/>
    <s v="N"/>
    <n v="141"/>
    <n v="28"/>
    <m/>
    <x v="0"/>
    <n v="0.13704307706880001"/>
    <n v="0.14520040308480001"/>
    <n v="0.1321486814592"/>
    <n v="0.14520040308480001"/>
    <n v="0.13704307706880001"/>
    <n v="0.1778297071488"/>
    <n v="0.16804091592960002"/>
    <n v="0.17130384633600002"/>
    <n v="0.1566206595072"/>
    <n v="0.14520040308480001"/>
    <n v="0.14193747267840001"/>
    <n v="0.14193747267840001"/>
    <n v="0.41439216161280001"/>
    <n v="0.46007318730239999"/>
    <n v="0.49596542177280006"/>
    <n v="0.42907534844160006"/>
    <x v="524"/>
    <n v="0.14995884326079997"/>
    <n v="1.4927656713942297E-2"/>
  </r>
  <r>
    <x v="0"/>
    <x v="131"/>
    <s v="BOLTON ALIMENTARI SPA - FATTUAZIONE"/>
    <s v="Italy"/>
    <s v="CP"/>
    <s v=" 1x4"/>
    <n v="70"/>
    <s v="MPC042981_290/R"/>
    <s v="01G Custom Kote FSC"/>
    <s v="01G"/>
    <s v="MCB"/>
    <x v="1"/>
    <s v="FSC"/>
    <m/>
    <x v="11"/>
    <x v="3"/>
    <x v="174"/>
    <x v="0"/>
    <n v="290"/>
    <x v="4"/>
    <n v="977"/>
    <x v="133"/>
    <n v="97.6"/>
    <n v="38.425196850393696"/>
    <n v="94.8"/>
    <n v="37.322834645669289"/>
    <s v="N"/>
    <n v="141"/>
    <n v="28"/>
    <m/>
    <x v="0"/>
    <n v="1.1387627118336001"/>
    <n v="1.2040213199616001"/>
    <n v="1.0979760817536002"/>
    <n v="1.2056527851648002"/>
    <n v="1.1420256422400001"/>
    <n v="1.4813704045056"/>
    <n v="1.3916398183296002"/>
    <n v="1.4177432615808001"/>
    <n v="1.3019092321536001"/>
    <n v="1.2072842503680001"/>
    <n v="1.1779178767104002"/>
    <n v="1.1762864115072"/>
    <n v="3.4407601135488006"/>
    <n v="3.8290488319104004"/>
    <n v="4.1112923120640001"/>
    <n v="3.5614885385856003"/>
    <x v="525"/>
    <n v="1.2452158163423999"/>
    <n v="0.12352039020225075"/>
  </r>
  <r>
    <x v="0"/>
    <x v="131"/>
    <s v="BOLTON ALIMENTARI SPA - FATTUAZIONE"/>
    <s v="Italy"/>
    <s v="CP"/>
    <s v=" 1x3"/>
    <n v="140"/>
    <s v="MPC050474_290/R"/>
    <s v="01G Custom Kote FSC"/>
    <s v="01G"/>
    <s v="MCB"/>
    <x v="1"/>
    <s v="FSC"/>
    <m/>
    <x v="109"/>
    <x v="0"/>
    <x v="188"/>
    <x v="0"/>
    <n v="290"/>
    <x v="4"/>
    <n v="1020"/>
    <x v="48"/>
    <n v="106.2"/>
    <n v="41.811023622047244"/>
    <n v="101.1"/>
    <n v="39.803149606299208"/>
    <s v="N"/>
    <n v="123.2"/>
    <n v="25"/>
    <m/>
    <x v="0"/>
    <n v="10.176868137300479"/>
    <n v="10.76784310457856"/>
    <n v="9.8139071337753609"/>
    <n v="10.770945335377919"/>
    <n v="10.203237099095039"/>
    <n v="13.241872167068159"/>
    <n v="12.444598851632641"/>
    <n v="12.67416393078528"/>
    <n v="11.63801884379904"/>
    <n v="10.7957631817728"/>
    <n v="10.52586910222848"/>
    <n v="10.510357948231679"/>
    <n v="30.7586183756544"/>
    <n v="34.216054601541117"/>
    <n v="36.756781626216963"/>
    <n v="31.831990232232961"/>
    <x v="526"/>
    <n v="11.13028706963712"/>
    <n v="1.1058058098903334"/>
  </r>
  <r>
    <x v="0"/>
    <x v="131"/>
    <s v="BOLTON ALIMENTARI SPA - FATTUAZIONE"/>
    <s v="Italy"/>
    <s v="CP"/>
    <s v=" 1x4"/>
    <n v="140"/>
    <s v="MPC050484_290/R"/>
    <s v="01G Custom Kote FSC"/>
    <s v="01G"/>
    <s v="MCB"/>
    <x v="1"/>
    <s v="FSC"/>
    <m/>
    <x v="102"/>
    <x v="1"/>
    <x v="189"/>
    <x v="1"/>
    <n v="290"/>
    <x v="4"/>
    <n v="828"/>
    <x v="144"/>
    <n v="82.8"/>
    <n v="32.598425196850393"/>
    <n v="81"/>
    <n v="31.889763779527559"/>
    <s v="N"/>
    <n v="123.2"/>
    <n v="15"/>
    <m/>
    <x v="0"/>
    <n v="1.2601366667366403"/>
    <n v="1.3326973193318401"/>
    <n v="1.2153909309696003"/>
    <n v="1.3339066635417602"/>
    <n v="1.2637646993664002"/>
    <n v="1.63987074865152"/>
    <n v="1.5407045234380803"/>
    <n v="1.5685194402662401"/>
    <n v="1.4403289540147202"/>
    <n v="1.3363253519616001"/>
    <n v="1.3024637140838402"/>
    <n v="1.3012543698739201"/>
    <n v="3.8082249170380806"/>
    <n v="4.2375421115596801"/>
    <n v="4.5495529177190406"/>
    <n v="3.9400434359193603"/>
    <x v="527"/>
    <n v="1.3779469485196802"/>
    <n v="0.13682892606495911"/>
  </r>
  <r>
    <x v="0"/>
    <x v="131"/>
    <s v="BOLTON ALIMENTARI SPA - FATTUAZIONE"/>
    <s v="Italy"/>
    <s v="CP"/>
    <s v=" 1x3"/>
    <n v="120"/>
    <s v="MPC081022_290/R"/>
    <s v="01G Custom Kote FSC"/>
    <s v="01G"/>
    <s v="MCB"/>
    <x v="1"/>
    <s v="FSC"/>
    <m/>
    <x v="109"/>
    <x v="0"/>
    <x v="188"/>
    <x v="0"/>
    <n v="290"/>
    <x v="4"/>
    <n v="1020"/>
    <x v="48"/>
    <n v="106.2"/>
    <n v="41.811023622047244"/>
    <n v="101"/>
    <n v="39.763779527559052"/>
    <s v="N"/>
    <n v="139.6"/>
    <n v="30"/>
    <m/>
    <x v="0"/>
    <n v="1.6029266829004802"/>
    <n v="1.6960792203936002"/>
    <n v="1.5449260463481602"/>
    <n v="1.6960792203936002"/>
    <n v="1.6064418729945602"/>
    <n v="2.08450772578944"/>
    <n v="1.9597184774496001"/>
    <n v="1.9948703783904003"/>
    <n v="1.8314140390156801"/>
    <n v="1.6995944104876801"/>
    <n v="1.6574121293587201"/>
    <n v="1.6556545343116802"/>
    <n v="4.8439319496422408"/>
    <n v="5.3870288191776003"/>
    <n v="5.786002894855681"/>
    <n v="5.0126610741580802"/>
    <x v="528"/>
    <n v="1.7524687281528"/>
    <n v="0.17386460221029898"/>
  </r>
  <r>
    <x v="0"/>
    <x v="131"/>
    <s v="BOLTON ALIMENTARI SPA - FATTUAZIONE"/>
    <s v="Italy"/>
    <s v="CP"/>
    <s v=" 1x2"/>
    <n v="140"/>
    <s v="MPC110041_290/R"/>
    <s v="01G Custom Kote FSC"/>
    <s v="01G"/>
    <s v="MCB"/>
    <x v="1"/>
    <s v="FSC"/>
    <m/>
    <x v="11"/>
    <x v="3"/>
    <x v="174"/>
    <x v="0"/>
    <n v="290"/>
    <x v="4"/>
    <n v="977"/>
    <x v="133"/>
    <n v="97.6"/>
    <n v="38.425196850393696"/>
    <n v="94.9"/>
    <n v="37.362204724409452"/>
    <s v="N"/>
    <n v="123.2"/>
    <n v="35"/>
    <m/>
    <x v="0"/>
    <n v="1.2729779158835202"/>
    <n v="1.3471042894848002"/>
    <n v="1.22736168597504"/>
    <n v="1.3471042894848002"/>
    <n v="1.2758289302528001"/>
    <n v="1.6564393485516802"/>
    <n v="1.5566538456268801"/>
    <n v="1.5851639893196801"/>
    <n v="1.4554428355174402"/>
    <n v="1.3499553038540801"/>
    <n v="1.31716863860736"/>
    <n v="1.3143176242380801"/>
    <n v="3.8474438913433606"/>
    <n v="4.2793725682892809"/>
    <n v="4.5972606704640011"/>
    <n v="3.9814415666995204"/>
    <x v="529"/>
    <n v="1.3921265580663464"/>
    <n v="0.13835961856929818"/>
  </r>
  <r>
    <x v="0"/>
    <x v="131"/>
    <s v="BOLTON ALIMENTARI SPA - FATTUAZIONE"/>
    <s v="Italy"/>
    <s v="CP"/>
    <s v=" 3/3"/>
    <n v="70"/>
    <s v="MPC130032_290/R"/>
    <s v="01G Custom Kote FSC"/>
    <s v="01G"/>
    <s v="MCB"/>
    <x v="1"/>
    <s v="FSC"/>
    <m/>
    <x v="10"/>
    <x v="3"/>
    <x v="129"/>
    <x v="1"/>
    <n v="290"/>
    <x v="4"/>
    <n v="910"/>
    <x v="99"/>
    <n v="91"/>
    <n v="35.826771653543304"/>
    <n v="89"/>
    <n v="35.039370078740156"/>
    <s v="N"/>
    <n v="111.6"/>
    <n v="20"/>
    <m/>
    <x v="0"/>
    <n v="0.35276224052159999"/>
    <n v="0.37322967427200004"/>
    <n v="0.34072257360960001"/>
    <n v="0.37322967427200004"/>
    <n v="0.35396620721279998"/>
    <n v="0.45991527603840004"/>
    <n v="0.43222404214080001"/>
    <n v="0.43944784228799999"/>
    <n v="0.40332884155199999"/>
    <n v="0.37443364096320003"/>
    <n v="0.36480190743360003"/>
    <n v="0.36480190743360003"/>
    <n v="1.0667144884032"/>
    <n v="1.1871111575232001"/>
    <n v="1.2750007259808001"/>
    <n v="1.1040374558304"/>
    <x v="530"/>
    <n v="0.38607198564480005"/>
    <n v="3.8490432988349831E-2"/>
  </r>
  <r>
    <x v="0"/>
    <x v="131"/>
    <s v="BOLTON ALIMENTARI SPA - FATTUAZIONE"/>
    <s v="Italy"/>
    <s v="CP"/>
    <s v=" 1x3"/>
    <n v="90"/>
    <s v="MPC952775_290/R"/>
    <s v="01G Custom Kote FSC"/>
    <s v="01G"/>
    <s v="MCB"/>
    <x v="1"/>
    <s v="FSC"/>
    <m/>
    <x v="10"/>
    <x v="3"/>
    <x v="129"/>
    <x v="1"/>
    <n v="290"/>
    <x v="4"/>
    <n v="910"/>
    <x v="99"/>
    <n v="91"/>
    <n v="35.826771653543304"/>
    <n v="89"/>
    <n v="35.039370078740156"/>
    <s v="N"/>
    <n v="132.5"/>
    <n v="30"/>
    <m/>
    <x v="0"/>
    <n v="14.886195866360001"/>
    <n v="15.751007514060001"/>
    <n v="14.354443911080001"/>
    <n v="15.755295836280002"/>
    <n v="14.924790766340001"/>
    <n v="19.370351467740001"/>
    <n v="18.202498383160002"/>
    <n v="18.538416957060004"/>
    <n v="17.023209772660003"/>
    <n v="15.79103185478"/>
    <n v="15.395076769800001"/>
    <n v="15.373635158700001"/>
    <n v="44.991647291500001"/>
    <n v="50.050438070360002"/>
    <n v="53.764125112880009"/>
    <n v="46.559743783279998"/>
    <x v="531"/>
    <n v="16.280496188168332"/>
    <n v="1.6176568120744956"/>
  </r>
  <r>
    <x v="0"/>
    <x v="131"/>
    <s v="BOLTON ALIMENTARI SPA - FATTUAZIONE"/>
    <s v="Italy"/>
    <s v="CP"/>
    <s v=" 1x3"/>
    <n v="70"/>
    <s v="MPC952905_290/R"/>
    <s v="01G Custom Kote FSC"/>
    <s v="01G"/>
    <s v="MCB"/>
    <x v="1"/>
    <s v="FSC"/>
    <m/>
    <x v="10"/>
    <x v="3"/>
    <x v="129"/>
    <x v="1"/>
    <n v="290"/>
    <x v="4"/>
    <n v="910"/>
    <x v="99"/>
    <n v="91"/>
    <n v="35.826771653543304"/>
    <n v="89"/>
    <n v="35.039370078740156"/>
    <s v="N"/>
    <n v="141"/>
    <n v="35"/>
    <m/>
    <x v="0"/>
    <n v="9.8448226880639993"/>
    <n v="10.416771595776002"/>
    <n v="9.4934391835920025"/>
    <n v="10.418292736488002"/>
    <n v="9.8706820801680006"/>
    <n v="12.809525935752001"/>
    <n v="12.038307594768002"/>
    <n v="12.258872998008002"/>
    <n v="11.257962409512"/>
    <n v="10.442630987880001"/>
    <n v="10.180994785416001"/>
    <n v="10.167304519008002"/>
    <n v="29.755033467432003"/>
    <n v="33.098500752408"/>
    <n v="35.555143002288006"/>
    <n v="30.790930292304004"/>
    <x v="532"/>
    <n v="10.766633959536003"/>
    <n v="1.0695421879568294"/>
  </r>
  <r>
    <x v="0"/>
    <x v="132"/>
    <s v="CARPENE MALVOLTI SPUMANTI SPA"/>
    <s v="Italy"/>
    <s v="CP"/>
    <s v=" 1x3"/>
    <n v="200"/>
    <s v="MPC120357/R"/>
    <s v="011 Carrier Kote SFI"/>
    <s v="011"/>
    <s v="MCB"/>
    <x v="0"/>
    <s v="SFI"/>
    <m/>
    <x v="49"/>
    <x v="0"/>
    <x v="76"/>
    <x v="1"/>
    <n v="320"/>
    <x v="2"/>
    <n v="845"/>
    <x v="57"/>
    <n v="84.5"/>
    <n v="33.267716535433074"/>
    <n v="86"/>
    <n v="33.85826771653543"/>
    <s v="N"/>
    <n v="108.3"/>
    <n v="15"/>
    <m/>
    <x v="0"/>
    <n v="0.4674843421248"/>
    <n v="0.4950186311616"/>
    <n v="0.45132291160319998"/>
    <n v="0.4950186311616"/>
    <n v="0.46928005662720002"/>
    <n v="0.60874721631359996"/>
    <n v="0.5722343547648"/>
    <n v="0.58241007027839997"/>
    <n v="0.53512292171520004"/>
    <n v="0.49621577416320006"/>
    <n v="0.48364577264640002"/>
    <n v="0.48304720114560001"/>
    <n v="1.4138258848895999"/>
    <n v="1.5730459041024001"/>
    <n v="1.6897673467584"/>
    <n v="1.4629087479552001"/>
    <x v="533"/>
    <n v="0.51162899030880016"/>
    <n v="5.0843115052195818E-2"/>
  </r>
  <r>
    <x v="0"/>
    <x v="41"/>
    <s v="HEINEKENGLOBAL PROCU/AMSTERDAM IT-FATTUR"/>
    <s v="Italy"/>
    <s v="BW"/>
    <s v=" 2x3"/>
    <n v="355"/>
    <s v="MPW150351/R"/>
    <s v="011 Carrier Kote SFI"/>
    <s v="011"/>
    <s v="MCB"/>
    <x v="0"/>
    <s v="SFI"/>
    <m/>
    <x v="68"/>
    <x v="3"/>
    <x v="87"/>
    <x v="1"/>
    <n v="350"/>
    <x v="3"/>
    <n v="1545"/>
    <x v="66"/>
    <n v="154.5"/>
    <n v="60.826771653543304"/>
    <n v="154.5"/>
    <n v="60.826771653543304"/>
    <s v="Y"/>
    <n v="89.2"/>
    <n v="6"/>
    <m/>
    <x v="1"/>
    <n v="8.0382168154680009"/>
    <n v="8.5055435382120006"/>
    <n v="7.7513137008720001"/>
    <n v="8.5075153809240014"/>
    <n v="8.0589211639440013"/>
    <n v="10.459639665804"/>
    <n v="9.8296359193200011"/>
    <n v="10.011045448823999"/>
    <n v="9.1917448019879995"/>
    <n v="8.5272338080440004"/>
    <n v="8.3132888737920005"/>
    <n v="8.3024437388760006"/>
    <n v="24.295074054552"/>
    <n v="27.026076210672002"/>
    <n v="29.032426170131998"/>
    <n v="25.142966420712"/>
    <x v="534"/>
    <n v="8.7913785713390009"/>
    <n v="0.87355671574535343"/>
  </r>
  <r>
    <x v="1"/>
    <x v="41"/>
    <s v="BRASSERIES DE BOURBON"/>
    <s v="France"/>
    <s v="CP"/>
    <s v=" 2x3"/>
    <n v="330"/>
    <s v="X234A12A/R"/>
    <s v="011 Carrier Kote SFI"/>
    <s v="011"/>
    <s v="MCB"/>
    <x v="0"/>
    <s v="SFI"/>
    <m/>
    <x v="103"/>
    <x v="0"/>
    <x v="192"/>
    <x v="0"/>
    <n v="400"/>
    <x v="0"/>
    <n v="1087"/>
    <x v="148"/>
    <n v="108"/>
    <n v="42.519685039370081"/>
    <n v="108"/>
    <n v="42.519685039370081"/>
    <s v="Y"/>
    <n v="100"/>
    <n v="10"/>
    <m/>
    <x v="1"/>
    <n v="4.4830316159999999"/>
    <n v="4.7435189760000007"/>
    <n v="4.3232071680000006"/>
    <n v="4.7444019840000005"/>
    <n v="4.4945107200000001"/>
    <n v="5.8331508479999998"/>
    <n v="5.4817136639999999"/>
    <n v="5.5832595839999994"/>
    <n v="5.1267444479999993"/>
    <n v="4.7558810879999998"/>
    <n v="4.6366750079999992"/>
    <n v="4.6304939520000001"/>
    <n v="13.549757760000002"/>
    <n v="15.072063551999999"/>
    <n v="16.191717695999998"/>
    <n v="14.023050048"/>
    <x v="535"/>
    <n v="4.9030490879999995"/>
    <n v="0.48708049256875735"/>
  </r>
  <r>
    <x v="1"/>
    <x v="133"/>
    <s v="BRASSERIE CASTELAIN"/>
    <s v="France"/>
    <s v="FE"/>
    <s v=" 2x3"/>
    <n v="250"/>
    <s v="X229A1VA/R"/>
    <s v="010 Custom Kote SFI"/>
    <s v="010"/>
    <s v="MCB"/>
    <x v="1"/>
    <s v="SFI"/>
    <m/>
    <x v="110"/>
    <x v="2"/>
    <x v="193"/>
    <x v="1"/>
    <n v="390"/>
    <x v="1"/>
    <n v="1263"/>
    <x v="149"/>
    <n v="126.3"/>
    <n v="49.724409448818896"/>
    <n v="121.9"/>
    <n v="47.99212598425197"/>
    <s v="N"/>
    <n v="69.099999999999994"/>
    <n v="3"/>
    <m/>
    <x v="1"/>
    <n v="10.8669564339336"/>
    <n v="11.498659151091839"/>
    <n v="10.479447168011639"/>
    <n v="11.501441982444959"/>
    <n v="10.89548045530308"/>
    <n v="14.141653228717558"/>
    <n v="13.288715418986278"/>
    <n v="13.533604578060839"/>
    <n v="12.427429115195638"/>
    <n v="11.5278788802996"/>
    <n v="11.239160127413399"/>
    <n v="11.223854554971238"/>
    <n v="32.845062753037077"/>
    <n v="36.538575666465597"/>
    <n v="39.249749112242753"/>
    <n v="33.990893562684235"/>
    <x v="536"/>
    <n v="11.88535675786914"/>
    <n v="1.1810742405633758"/>
  </r>
  <r>
    <x v="1"/>
    <x v="134"/>
    <s v="BRASSERIE DUYCK"/>
    <s v="France"/>
    <s v="FE"/>
    <s v=" 2x3"/>
    <n v="250"/>
    <s v="X265A1VA/R"/>
    <s v="010 Custom Kote SFI"/>
    <s v="010"/>
    <s v="MCB"/>
    <x v="1"/>
    <s v="SFI"/>
    <m/>
    <x v="111"/>
    <x v="1"/>
    <x v="194"/>
    <x v="1"/>
    <n v="390"/>
    <x v="1"/>
    <n v="1598"/>
    <x v="150"/>
    <n v="159.80000000000001"/>
    <n v="62.913385826771659"/>
    <n v="159.80000000000001"/>
    <n v="62.913385826771659"/>
    <s v="Y"/>
    <n v="73.7"/>
    <n v="4"/>
    <m/>
    <x v="1"/>
    <n v="7.3323096142296018"/>
    <n v="7.7585411846342414"/>
    <n v="7.0713131900611215"/>
    <n v="7.7604188567505616"/>
    <n v="7.3520251714509612"/>
    <n v="9.5423296951382408"/>
    <n v="8.9668231914861618"/>
    <n v="9.1320583377223219"/>
    <n v="8.3856836714851202"/>
    <n v="7.7782567418556008"/>
    <n v="7.5839176778164816"/>
    <n v="7.5735904811767218"/>
    <n v="22.162163988924966"/>
    <n v="24.654773723339765"/>
    <n v="26.484565200693602"/>
    <n v="22.935764900848806"/>
    <x v="537"/>
    <n v="8.019772317817262"/>
    <n v="0.79698903639092977"/>
  </r>
  <r>
    <x v="1"/>
    <x v="134"/>
    <s v="BRASSERIE DUYCK"/>
    <s v="France"/>
    <s v="FE"/>
    <s v=" 2x3"/>
    <n v="250"/>
    <s v="X267A1VA/R"/>
    <s v="010 Custom Kote SFI"/>
    <s v="010"/>
    <s v="MCB"/>
    <x v="1"/>
    <s v="SFI"/>
    <m/>
    <x v="110"/>
    <x v="2"/>
    <x v="193"/>
    <x v="1"/>
    <n v="390"/>
    <x v="1"/>
    <n v="1263"/>
    <x v="149"/>
    <n v="126.3"/>
    <n v="49.724409448818896"/>
    <n v="126.3"/>
    <n v="49.724409448818896"/>
    <s v="Y"/>
    <n v="69.400000000000006"/>
    <n v="3"/>
    <m/>
    <x v="1"/>
    <n v="2.7285339237156006"/>
    <n v="2.8871452427126405"/>
    <n v="2.6314106931403205"/>
    <n v="2.8878439709901604"/>
    <n v="2.7362199347683207"/>
    <n v="3.5509371063566406"/>
    <n v="3.3371262534355206"/>
    <n v="3.3986143418572805"/>
    <n v="3.1205204874043209"/>
    <n v="2.8948312537653607"/>
    <n v="2.8221635129032805"/>
    <n v="2.8186698715156804"/>
    <n v="8.2470898595685611"/>
    <n v="9.1750010121151213"/>
    <n v="9.856261082697122"/>
    <n v="8.535664638184322"/>
    <x v="538"/>
    <n v="2.984501382713761"/>
    <n v="0.29660745410062389"/>
  </r>
  <r>
    <x v="1"/>
    <x v="3"/>
    <s v="CARLSBERG SUPPLY COMPANY AG"/>
    <s v="France"/>
    <s v="CC"/>
    <s v=" 2x3"/>
    <n v="250"/>
    <s v="A-5774_PEFC/R"/>
    <s v="01A Carrier Kote PEFC"/>
    <s v="01A"/>
    <s v="MCB"/>
    <x v="0"/>
    <s v="PEFC"/>
    <m/>
    <x v="53"/>
    <x v="0"/>
    <x v="86"/>
    <x v="1"/>
    <n v="400"/>
    <x v="0"/>
    <n v="925"/>
    <x v="65"/>
    <n v="92.5"/>
    <n v="36.417322834645667"/>
    <n v="92.5"/>
    <n v="36.417322834645667"/>
    <s v="Y"/>
    <n v="134.19999999999999"/>
    <n v="20"/>
    <m/>
    <x v="1"/>
    <n v="1.0352263152000001"/>
    <n v="1.09510705304"/>
    <n v="0.99767398807999985"/>
    <n v="1.09510705304"/>
    <n v="1.0372561707199999"/>
    <n v="1.34680913752"/>
    <n v="1.2656149167199997"/>
    <n v="1.2889582552000001"/>
    <n v="1.1834057681599999"/>
    <n v="1.0981518363199998"/>
    <n v="1.0697338590400001"/>
    <n v="1.0687189312800001"/>
    <n v="3.1280073563199999"/>
    <n v="3.4791723612799998"/>
    <n v="3.7379789400799996"/>
    <n v="3.2366046266400001"/>
    <x v="539"/>
    <n v="1.1318136070266667"/>
    <n v="0.11257660077317495"/>
  </r>
  <r>
    <x v="1"/>
    <x v="3"/>
    <s v="CARLSBERG SUPPLY COMPANY AG"/>
    <s v="France"/>
    <s v="DD"/>
    <s v="4x6"/>
    <n v="250"/>
    <s v="S066B32APEFC/R"/>
    <s v="01A Carrier Kote PEFC"/>
    <s v="01A"/>
    <s v="MCB"/>
    <x v="0"/>
    <s v="PEFC"/>
    <m/>
    <x v="103"/>
    <x v="0"/>
    <x v="177"/>
    <x v="1"/>
    <n v="400"/>
    <x v="0"/>
    <n v="1087"/>
    <x v="136"/>
    <n v="108.7"/>
    <n v="42.795275590551185"/>
    <n v="108"/>
    <n v="42.519685039370081"/>
    <s v="N"/>
    <n v="156.19999999999999"/>
    <n v="4"/>
    <m/>
    <x v="1"/>
    <n v="2.1225549474975995"/>
    <n v="2.2461045814591998"/>
    <n v="2.04759224824"/>
    <n v="2.2461045814591998"/>
    <n v="2.1281077400351993"/>
    <n v="2.7625142874559994"/>
    <n v="2.595930511328"/>
    <n v="2.6431292478975994"/>
    <n v="2.4279585370655998"/>
    <n v="2.2516573739967995"/>
    <n v="2.1947412504863997"/>
    <n v="2.1919648542175998"/>
    <n v="6.4162517771967993"/>
    <n v="7.1367266089503989"/>
    <n v="7.6670182962911984"/>
    <n v="6.6383634787007999"/>
    <x v="540"/>
    <n v="2.3215300134282661"/>
    <n v="0.23074655745515249"/>
  </r>
  <r>
    <x v="1"/>
    <x v="3"/>
    <s v="CARLSBERG SUPPLY COMPANY AG"/>
    <s v="France"/>
    <s v="DD"/>
    <s v=" 5x6"/>
    <n v="250"/>
    <s v="S075A9MAPEFC/R"/>
    <s v="01A Carrier Kote PEFC"/>
    <s v="01A"/>
    <s v="MCB"/>
    <x v="0"/>
    <s v="PEFC"/>
    <m/>
    <x v="112"/>
    <x v="1"/>
    <x v="195"/>
    <x v="0"/>
    <n v="415"/>
    <x v="5"/>
    <n v="1565"/>
    <x v="151"/>
    <n v="156"/>
    <n v="61.417322834645667"/>
    <n v="156"/>
    <n v="61.417322834645667"/>
    <s v="Y"/>
    <n v="103.6"/>
    <n v="3"/>
    <m/>
    <x v="1"/>
    <n v="1.8630855550944001"/>
    <n v="1.9713885417408001"/>
    <n v="1.7972812087776"/>
    <n v="1.9727594656224001"/>
    <n v="1.8685692506208"/>
    <n v="2.4251643465504"/>
    <n v="2.2784754912191998"/>
    <n v="2.3209741315488004"/>
    <n v="2.1304157120064002"/>
    <n v="1.9768722372672001"/>
    <n v="1.9275189775296"/>
    <n v="1.9247771297664"/>
    <n v="5.6317553056128009"/>
    <n v="6.2664930627936002"/>
    <n v="6.7298653347744004"/>
    <n v="5.8291683445632003"/>
    <x v="541"/>
    <n v="2.0381068373120006"/>
    <n v="0.20249409624643841"/>
  </r>
  <r>
    <x v="1"/>
    <x v="3"/>
    <s v="CARLSBERG SUPPLY COMPANY AG"/>
    <s v="France"/>
    <s v="CD"/>
    <s v=" 2x5"/>
    <n v="250"/>
    <s v="S211A8BA_PEFC/R"/>
    <s v="01A Carrier Kote PEFC"/>
    <s v="01A"/>
    <s v="MCB"/>
    <x v="0"/>
    <s v="PEFC"/>
    <m/>
    <x v="73"/>
    <x v="0"/>
    <x v="105"/>
    <x v="0"/>
    <n v="350"/>
    <x v="3"/>
    <n v="1258"/>
    <x v="61"/>
    <n v="125.5"/>
    <n v="49.409448818897637"/>
    <n v="125.5"/>
    <n v="49.409448818897637"/>
    <s v="Y"/>
    <n v="111"/>
    <n v="6"/>
    <m/>
    <x v="1"/>
    <n v="10.37846711958"/>
    <n v="10.98140284143"/>
    <n v="10.007736394740002"/>
    <n v="10.98439260534"/>
    <n v="10.40537499477"/>
    <n v="13.504763581470002"/>
    <n v="12.690551209980001"/>
    <n v="12.924749382930001"/>
    <n v="11.86836613473"/>
    <n v="11.009307304590001"/>
    <n v="10.733252436900001"/>
    <n v="10.718303617350001"/>
    <n v="31.367606355749999"/>
    <n v="34.89453118158"/>
    <n v="37.483666727639999"/>
    <n v="32.460863358840001"/>
    <x v="542"/>
    <n v="11.3505556353175"/>
    <n v="1.1278098303690383"/>
  </r>
  <r>
    <x v="1"/>
    <x v="3"/>
    <s v="CARLSBERG SUPPLY COMPANY AG"/>
    <s v="France"/>
    <s v="CD"/>
    <s v=" 2x3"/>
    <n v="250"/>
    <s v="T065A4CA_PEFC/R"/>
    <s v="01A Carrier Kote PEFC"/>
    <s v="01A"/>
    <s v="MCB"/>
    <x v="0"/>
    <s v="PEFC"/>
    <m/>
    <x v="48"/>
    <x v="0"/>
    <x v="196"/>
    <x v="1"/>
    <n v="380"/>
    <x v="1"/>
    <n v="914"/>
    <x v="152"/>
    <n v="91.4"/>
    <n v="35.984251968503941"/>
    <n v="90.5"/>
    <n v="35.629921259842519"/>
    <s v="N"/>
    <n v="110"/>
    <n v="6"/>
    <m/>
    <x v="1"/>
    <n v="1.525125604464"/>
    <n v="1.6133689190080003"/>
    <n v="1.4704616043040002"/>
    <n v="1.6141498332960003"/>
    <n v="1.5290301759039999"/>
    <n v="1.9843032058080001"/>
    <n v="1.8648233197440001"/>
    <n v="1.899183548416"/>
    <n v="1.7437816051040003"/>
    <n v="1.6180544047360002"/>
    <n v="1.5774468617599999"/>
    <n v="1.5751041188960002"/>
    <n v="4.6089561277760005"/>
    <n v="5.1274832150080005"/>
    <n v="5.5077884732640001"/>
    <n v="4.7706053853920007"/>
    <x v="543"/>
    <n v="1.6679027667866668"/>
    <n v="0.16567528610434562"/>
  </r>
  <r>
    <x v="1"/>
    <x v="3"/>
    <s v="CARLSBERG SUPPLY COMPANY AG"/>
    <s v="France"/>
    <s v="DD"/>
    <s v=" 4x5"/>
    <n v="250"/>
    <s v="U166A42A_PEFC/R"/>
    <s v="01A Carrier Kote PEFC"/>
    <s v="01A"/>
    <s v="MCB"/>
    <x v="0"/>
    <s v="PEFC"/>
    <m/>
    <x v="98"/>
    <x v="0"/>
    <x v="197"/>
    <x v="1"/>
    <n v="400"/>
    <x v="0"/>
    <n v="1457"/>
    <x v="153"/>
    <n v="145.69999999999999"/>
    <n v="57.362204724409445"/>
    <n v="138.6"/>
    <n v="54.566929133858267"/>
    <s v="N"/>
    <n v="79.599999999999994"/>
    <n v="3"/>
    <m/>
    <x v="1"/>
    <n v="1.9334401283007996"/>
    <n v="2.0453312195903997"/>
    <n v="1.8642193684351995"/>
    <n v="2.0462794491775993"/>
    <n v="1.9381812762367998"/>
    <n v="2.5156530948415998"/>
    <n v="2.3639363608895998"/>
    <n v="2.4075549219007999"/>
    <n v="2.2103231677631996"/>
    <n v="2.0510205971135997"/>
    <n v="1.9988679698175995"/>
    <n v="1.9969715106431998"/>
    <n v="5.8429907163263994"/>
    <n v="6.5001138202559989"/>
    <n v="6.9818144505535997"/>
    <n v="6.046860077574399"/>
    <x v="544"/>
    <n v="2.1143149220591995"/>
    <n v="0.21005805125945773"/>
  </r>
  <r>
    <x v="1"/>
    <x v="3"/>
    <s v="CARLSBERG SUPPLY COMPANY AG"/>
    <s v="France"/>
    <s v="CP"/>
    <s v=" 2x3"/>
    <n v="330"/>
    <s v="W078A5CA_PEFC/R"/>
    <s v="01A Carrier Kote PEFC"/>
    <s v="01A"/>
    <s v="MCB"/>
    <x v="0"/>
    <s v="PEFC"/>
    <m/>
    <x v="74"/>
    <x v="0"/>
    <x v="106"/>
    <x v="0"/>
    <n v="380"/>
    <x v="1"/>
    <n v="1110"/>
    <x v="82"/>
    <n v="110.6"/>
    <n v="43.54330708661417"/>
    <n v="108.8"/>
    <n v="42.834645669291334"/>
    <s v="N"/>
    <n v="132.9"/>
    <n v="12"/>
    <m/>
    <x v="1"/>
    <n v="5.5736843634729594"/>
    <n v="5.8967799543912003"/>
    <n v="5.3750319506822395"/>
    <n v="5.8990633154577603"/>
    <n v="5.5873845298723195"/>
    <n v="7.25195474739456"/>
    <n v="6.8158327836815991"/>
    <n v="6.9402759618091201"/>
    <n v="6.3728607367689598"/>
    <n v="5.9127634818571204"/>
    <n v="5.7643450125307201"/>
    <n v="5.75635324879776"/>
    <n v="16.845496268546398"/>
    <n v="18.73840259272464"/>
    <n v="20.128969482259677"/>
    <n v="17.433461743185603"/>
    <x v="545"/>
    <n v="6.0955275072263602"/>
    <n v="0.60547075627039704"/>
  </r>
  <r>
    <x v="1"/>
    <x v="3"/>
    <s v="CARLSBERG SUPPLY COMPANY AG"/>
    <s v="France"/>
    <s v="BW"/>
    <s v=" 2x3"/>
    <n v="330"/>
    <s v="W206A3CA_PEFC/R"/>
    <s v="01A Carrier Kote PEFC"/>
    <s v="01A"/>
    <s v="MCB"/>
    <x v="0"/>
    <s v="PEFC"/>
    <m/>
    <x v="113"/>
    <x v="1"/>
    <x v="198"/>
    <x v="1"/>
    <n v="380"/>
    <x v="1"/>
    <n v="1493"/>
    <x v="154"/>
    <n v="149.30000000000001"/>
    <n v="58.779527559055119"/>
    <n v="149.30000000000001"/>
    <n v="58.779527559055119"/>
    <s v="Y"/>
    <n v="112"/>
    <n v="8"/>
    <m/>
    <x v="1"/>
    <n v="2.3170594055168006"/>
    <n v="2.4521346174976006"/>
    <n v="2.2339361981440002"/>
    <n v="2.4521346174976006"/>
    <n v="2.3235534060928003"/>
    <n v="3.0145150673792003"/>
    <n v="2.8326830512512005"/>
    <n v="2.8846350558592007"/>
    <n v="2.6495522350080005"/>
    <n v="2.4573298179584007"/>
    <n v="2.3962862125440005"/>
    <n v="2.3923898121984006"/>
    <n v="7.0031302211584023"/>
    <n v="7.7902030909696016"/>
    <n v="8.3668703421184016"/>
    <n v="7.2460058427008018"/>
    <x v="546"/>
    <n v="2.533850791412267"/>
    <n v="0.25155756543566449"/>
  </r>
  <r>
    <x v="1"/>
    <x v="3"/>
    <s v="CARLSBERG SUPPLY COMPANY AG"/>
    <s v="France"/>
    <s v="CD"/>
    <s v=" 2x3"/>
    <n v="250"/>
    <s v="X041C1BA_PEFC/R"/>
    <s v="01A Carrier Kote PEFC"/>
    <s v="01A"/>
    <s v="MCB"/>
    <x v="0"/>
    <s v="PEFC"/>
    <m/>
    <x v="114"/>
    <x v="3"/>
    <x v="199"/>
    <x v="1"/>
    <n v="350"/>
    <x v="3"/>
    <n v="1074"/>
    <x v="155"/>
    <n v="107.4"/>
    <n v="42.283464566929133"/>
    <n v="107.4"/>
    <n v="42.283464566929133"/>
    <s v="Y"/>
    <n v="125.3"/>
    <n v="6"/>
    <m/>
    <x v="1"/>
    <n v="125.31465054412079"/>
    <n v="132.59769935384281"/>
    <n v="120.84662284737001"/>
    <n v="132.63043215748201"/>
    <n v="125.6429413100316"/>
    <n v="163.07193954193801"/>
    <n v="153.24247115499"/>
    <n v="156.06423137459282"/>
    <n v="143.30325160289883"/>
    <n v="132.93754287397923"/>
    <n v="129.60746146845"/>
    <n v="129.4264683189156"/>
    <n v="378.75897274533361"/>
    <n v="421.34531300945162"/>
    <n v="452.60995413248168"/>
    <n v="391.97147266134482"/>
    <x v="547"/>
    <n v="137.05714271238432"/>
    <n v="13.618661405990936"/>
  </r>
  <r>
    <x v="1"/>
    <x v="3"/>
    <s v="CARLSBERG SUPPLY COMPANY AG"/>
    <s v="France"/>
    <s v="DD"/>
    <s v=" 3x4"/>
    <n v="250"/>
    <s v="X042A62APEFC/R"/>
    <s v="01A Carrier Kote PEFC"/>
    <s v="01A"/>
    <s v="MCB"/>
    <x v="0"/>
    <s v="PEFC"/>
    <m/>
    <x v="115"/>
    <x v="3"/>
    <x v="200"/>
    <x v="1"/>
    <n v="400"/>
    <x v="0"/>
    <n v="1541"/>
    <x v="156"/>
    <n v="154.1"/>
    <n v="60.669291338582674"/>
    <n v="154.1"/>
    <n v="60.669291338582674"/>
    <s v="Y"/>
    <n v="75.2"/>
    <n v="4"/>
    <m/>
    <x v="1"/>
    <n v="96.552912529382397"/>
    <n v="102.16472428825601"/>
    <n v="93.110786559436804"/>
    <n v="102.1903057364224"/>
    <n v="96.805884627916811"/>
    <n v="125.6447038608384"/>
    <n v="118.07070028149761"/>
    <n v="120.24512337564161"/>
    <n v="110.4133201303552"/>
    <n v="102.42622353617921"/>
    <n v="99.861446492236809"/>
    <n v="99.721222257843209"/>
    <n v="291.82842337707518"/>
    <n v="324.64089422517759"/>
    <n v="348.72914378749442"/>
    <n v="302.0088922862592"/>
    <x v="548"/>
    <n v="105.60061280633386"/>
    <n v="10.492915046106965"/>
  </r>
  <r>
    <x v="1"/>
    <x v="3"/>
    <s v="CARLSBERG SUPPLY COMPANY AG"/>
    <s v="France"/>
    <s v="DD"/>
    <s v=" 3x5"/>
    <n v="250"/>
    <s v="X043A32A_PEFC/R"/>
    <s v="01A Carrier Kote PEFC"/>
    <s v="01A"/>
    <s v="MCB"/>
    <x v="0"/>
    <s v="PEFC"/>
    <m/>
    <x v="116"/>
    <x v="3"/>
    <x v="201"/>
    <x v="1"/>
    <n v="400"/>
    <x v="0"/>
    <n v="1479"/>
    <x v="157"/>
    <n v="147.9"/>
    <n v="58.228346456692918"/>
    <n v="147.9"/>
    <n v="58.228346456692918"/>
    <s v="Y"/>
    <n v="85.6"/>
    <n v="3"/>
    <m/>
    <x v="1"/>
    <n v="8.4391802662272006"/>
    <n v="8.9298182456447996"/>
    <n v="8.1379658105087991"/>
    <n v="8.9318884480895999"/>
    <n v="8.4609173918975991"/>
    <n v="10.9813888684416"/>
    <n v="10.319959187327999"/>
    <n v="10.510417812249599"/>
    <n v="9.6502486964351988"/>
    <n v="8.9525904725375991"/>
    <n v="8.7279735072768005"/>
    <n v="8.7165873938303999"/>
    <n v="25.506964322380799"/>
    <n v="28.374194708428796"/>
    <n v="30.480625696012797"/>
    <n v="26.397151373644803"/>
    <x v="549"/>
    <n v="9.2299113417055985"/>
    <n v="0.91713159350992413"/>
  </r>
  <r>
    <x v="1"/>
    <x v="3"/>
    <s v="CARLSBERG SUPPLY COMPANY AG"/>
    <s v="France"/>
    <s v="DD"/>
    <s v=" 4x5"/>
    <n v="250"/>
    <s v="X044A42A-PEFC/R"/>
    <s v="01A Carrier Kote PEFC"/>
    <s v="01A"/>
    <s v="MCB"/>
    <x v="0"/>
    <s v="PEFC"/>
    <m/>
    <x v="116"/>
    <x v="3"/>
    <x v="201"/>
    <x v="1"/>
    <n v="400"/>
    <x v="0"/>
    <n v="1479"/>
    <x v="157"/>
    <n v="147.9"/>
    <n v="58.228346456692918"/>
    <n v="147.9"/>
    <n v="58.228346456692918"/>
    <s v="Y"/>
    <n v="92.4"/>
    <n v="3"/>
    <m/>
    <x v="1"/>
    <n v="98.682487529471999"/>
    <n v="104.41661939089919"/>
    <n v="95.164018856121587"/>
    <n v="104.44343528424959"/>
    <n v="98.940590502969584"/>
    <n v="128.41460928172799"/>
    <n v="120.67375473457919"/>
    <n v="122.89723922488318"/>
    <n v="112.84798319182079"/>
    <n v="104.68477832440318"/>
    <n v="102.06352474940159"/>
    <n v="101.92050665153279"/>
    <n v="298.26312577649276"/>
    <n v="331.79863506894719"/>
    <n v="356.41897715128317"/>
    <n v="308.66880972533755"/>
    <x v="550"/>
    <n v="107.92912897683838"/>
    <n v="10.724163578429595"/>
  </r>
  <r>
    <x v="1"/>
    <x v="3"/>
    <s v="CARLSBERG SUPPLY COMPANY AG"/>
    <s v="France"/>
    <s v="DD"/>
    <s v=" 4x6"/>
    <n v="250"/>
    <s v="X045A3DAPEFC/R"/>
    <s v="01A Carrier Kote PEFC"/>
    <s v="01A"/>
    <s v="MCB"/>
    <x v="0"/>
    <s v="PEFC"/>
    <m/>
    <x v="117"/>
    <x v="2"/>
    <x v="202"/>
    <x v="1"/>
    <n v="430"/>
    <x v="7"/>
    <n v="1102"/>
    <x v="158"/>
    <n v="110.2"/>
    <n v="43.385826771653541"/>
    <n v="110.2"/>
    <n v="43.385826771653541"/>
    <s v="Y"/>
    <n v="92.3"/>
    <n v="2"/>
    <m/>
    <x v="1"/>
    <n v="49.196267626469599"/>
    <n v="52.055247525968959"/>
    <n v="47.44225932039776"/>
    <n v="52.06865737540376"/>
    <n v="49.325002181043679"/>
    <n v="64.019515191697522"/>
    <n v="60.160160524362077"/>
    <n v="61.267814087676555"/>
    <n v="56.2587883287976"/>
    <n v="52.188452030354632"/>
    <n v="50.881438705442797"/>
    <n v="50.81081349841952"/>
    <n v="148.69377447283631"/>
    <n v="165.41317474814497"/>
    <n v="177.68676294083625"/>
    <n v="153.88070423421695"/>
    <x v="551"/>
    <n v="53.806201366336204"/>
    <n v="5.3465061961874705"/>
  </r>
  <r>
    <x v="1"/>
    <x v="3"/>
    <s v="CARLSBERG SUPPLY COMPANY AG"/>
    <s v="France"/>
    <s v="CD"/>
    <s v=" 2x3"/>
    <n v="250"/>
    <s v="X109A6BA_PEFC/R"/>
    <s v="01A Carrier Kote PEFC"/>
    <s v="01A"/>
    <s v="MCB"/>
    <x v="0"/>
    <s v="PEFC"/>
    <m/>
    <x v="92"/>
    <x v="3"/>
    <x v="203"/>
    <x v="0"/>
    <n v="350"/>
    <x v="3"/>
    <n v="1044"/>
    <x v="159"/>
    <n v="104.3"/>
    <n v="41.062992125984252"/>
    <n v="104.3"/>
    <n v="41.062992125984252"/>
    <s v="Y"/>
    <n v="118.4"/>
    <n v="6"/>
    <m/>
    <x v="1"/>
    <n v="80.496980977996799"/>
    <n v="85.175764191257599"/>
    <n v="77.627515744486402"/>
    <n v="85.196967136332802"/>
    <n v="80.708126972704008"/>
    <n v="104.751383231936"/>
    <n v="98.436439423705608"/>
    <n v="100.24929122763521"/>
    <n v="92.05258604398081"/>
    <n v="85.393977834323209"/>
    <n v="83.255130749862417"/>
    <n v="83.138514551948802"/>
    <n v="243.3002609137408"/>
    <n v="270.6564773409728"/>
    <n v="290.7383166953216"/>
    <n v="251.78762313613441"/>
    <x v="552"/>
    <n v="88.04022317384748"/>
    <n v="8.7480122228210995"/>
  </r>
  <r>
    <x v="1"/>
    <x v="3"/>
    <s v="CARLSBERG SUPPLY COMPANY AG"/>
    <s v="France"/>
    <s v="DD"/>
    <s v=" 3x4"/>
    <n v="250"/>
    <s v="X110A62APEFC/R"/>
    <s v="01A Carrier Kote PEFC"/>
    <s v="01A"/>
    <s v="MCB"/>
    <x v="0"/>
    <s v="PEFC"/>
    <m/>
    <x v="118"/>
    <x v="2"/>
    <x v="204"/>
    <x v="1"/>
    <n v="400"/>
    <x v="0"/>
    <n v="1525"/>
    <x v="160"/>
    <n v="152.5"/>
    <n v="60.039370078740156"/>
    <n v="152.5"/>
    <n v="60.039370078740156"/>
    <s v="Y"/>
    <n v="73.8"/>
    <n v="4"/>
    <m/>
    <x v="1"/>
    <n v="31.882898260080001"/>
    <n v="33.735196283040004"/>
    <n v="30.745570710959999"/>
    <n v="33.744397962240001"/>
    <n v="31.9666335408"/>
    <n v="41.488531176959995"/>
    <n v="38.987514770399997"/>
    <n v="39.706165915919996"/>
    <n v="36.459813494159995"/>
    <n v="33.821692067519997"/>
    <n v="32.975137581119995"/>
    <n v="32.929129185119997"/>
    <n v="96.363665254080004"/>
    <n v="107.19956268"/>
    <n v="115.15349418047998"/>
    <n v="99.725958833759989"/>
    <x v="553"/>
    <n v="34.870223412359998"/>
    <n v="3.4647486141398045"/>
  </r>
  <r>
    <x v="1"/>
    <x v="3"/>
    <s v="CARLSBERG SUPPLY COMPANY AG"/>
    <s v="France"/>
    <s v="DD"/>
    <s v=" 4x5"/>
    <n v="250"/>
    <s v="X112A52A_PEFC/R"/>
    <s v="01A Carrier Kote PEFC"/>
    <s v="01A"/>
    <s v="MCB"/>
    <x v="0"/>
    <s v="PEFC"/>
    <m/>
    <x v="98"/>
    <x v="0"/>
    <x v="197"/>
    <x v="1"/>
    <n v="400"/>
    <x v="0"/>
    <n v="1457"/>
    <x v="153"/>
    <n v="145.69999999999999"/>
    <n v="57.362204724409445"/>
    <n v="144.69999999999999"/>
    <n v="56.968503937007867"/>
    <s v="N"/>
    <n v="89.8"/>
    <n v="3"/>
    <m/>
    <x v="1"/>
    <n v="36.337875554198398"/>
    <n v="38.450604931558395"/>
    <n v="35.042424781548796"/>
    <n v="38.460232559100795"/>
    <n v="36.433082093228791"/>
    <n v="47.28662754269439"/>
    <n v="44.436849790143988"/>
    <n v="45.255198131247994"/>
    <n v="41.554979945785597"/>
    <n v="38.54902067976959"/>
    <n v="37.583048716348792"/>
    <n v="37.530631633062391"/>
    <n v="109.83090526730558"/>
    <n v="122.17994219502398"/>
    <n v="131.24702786717756"/>
    <n v="113.66270102918077"/>
    <x v="554"/>
    <n v="39.743381363223996"/>
    <n v="3.9491460972732284"/>
  </r>
  <r>
    <x v="1"/>
    <x v="3"/>
    <s v="CARLSBERG SUPPLY COMPANY AG"/>
    <s v="France"/>
    <s v="DD"/>
    <s v=" 3x5"/>
    <n v="250"/>
    <s v="X114A42A_PEFC/R"/>
    <s v="01A Carrier Kote PEFC"/>
    <s v="01A"/>
    <s v="MCB"/>
    <x v="0"/>
    <s v="PEFC"/>
    <m/>
    <x v="98"/>
    <x v="0"/>
    <x v="197"/>
    <x v="1"/>
    <n v="400"/>
    <x v="0"/>
    <n v="1457"/>
    <x v="153"/>
    <n v="145.69999999999999"/>
    <n v="57.362204724409445"/>
    <n v="144.69999999999999"/>
    <n v="56.968503937007867"/>
    <s v="N"/>
    <n v="81.599999999999994"/>
    <n v="3"/>
    <m/>
    <x v="1"/>
    <n v="5.2840879967231986"/>
    <n v="5.5902851488511995"/>
    <n v="5.095509433190399"/>
    <n v="5.5922292577535986"/>
    <n v="5.297696759039999"/>
    <n v="6.8753411333375984"/>
    <n v="6.4612459371263986"/>
    <n v="6.579836580172798"/>
    <n v="6.0422904686591981"/>
    <n v="5.6048659656191981"/>
    <n v="5.4648901246463986"/>
    <n v="5.4571136890367988"/>
    <n v="15.969882578764798"/>
    <n v="17.765267150131198"/>
    <n v="19.083372985958395"/>
    <n v="16.526869779302395"/>
    <x v="555"/>
    <n v="5.7787827078463989"/>
    <n v="0.57405488061916898"/>
  </r>
  <r>
    <x v="1"/>
    <x v="3"/>
    <s v="CARLSBERG SUPPLY COMPANY AG"/>
    <s v="France"/>
    <s v="CD"/>
    <s v=" 2x3"/>
    <n v="250"/>
    <s v="X125A4BA_PEFC/R"/>
    <s v="01A Carrier Kote PEFC"/>
    <s v="01A"/>
    <s v="MCB"/>
    <x v="0"/>
    <s v="PEFC"/>
    <m/>
    <x v="47"/>
    <x v="3"/>
    <x v="159"/>
    <x v="0"/>
    <n v="350"/>
    <x v="3"/>
    <n v="1020"/>
    <x v="123"/>
    <n v="101.8"/>
    <n v="40.078740157480311"/>
    <n v="100"/>
    <n v="39.370078740157481"/>
    <s v="N"/>
    <n v="119.6"/>
    <n v="6"/>
    <m/>
    <x v="1"/>
    <n v="31.7460488536464"/>
    <n v="33.590868220727998"/>
    <n v="30.613723463086401"/>
    <n v="33.599578416040004"/>
    <n v="31.828795709110398"/>
    <n v="41.310714325753601"/>
    <n v="38.820469486052801"/>
    <n v="39.535576521167997"/>
    <n v="36.303223040884802"/>
    <n v="33.677099154316799"/>
    <n v="32.833081228584"/>
    <n v="32.787788212961601"/>
    <n v="95.950640537460799"/>
    <n v="106.73908845090401"/>
    <n v="114.6592690481056"/>
    <n v="99.2979685958624"/>
    <x v="556"/>
    <n v="34.7205805526944"/>
    <n v="3.4499607178054479"/>
  </r>
  <r>
    <x v="1"/>
    <x v="3"/>
    <s v="CARLSBERG SUPPLY COMPANY AG"/>
    <s v="France"/>
    <s v="CD"/>
    <s v=" 2x5"/>
    <n v="250"/>
    <s v="X126A4CA_PEFC/R"/>
    <s v="01A Carrier Kote PEFC"/>
    <s v="01A"/>
    <s v="MCB"/>
    <x v="0"/>
    <s v="PEFC"/>
    <m/>
    <x v="48"/>
    <x v="0"/>
    <x v="196"/>
    <x v="1"/>
    <n v="380"/>
    <x v="1"/>
    <n v="914"/>
    <x v="152"/>
    <n v="91.4"/>
    <n v="35.984251968503941"/>
    <n v="91.4"/>
    <n v="35.984251968503941"/>
    <s v="Y"/>
    <n v="119.6"/>
    <n v="4"/>
    <m/>
    <x v="1"/>
    <n v="23.623585790080639"/>
    <n v="24.996526818099198"/>
    <n v="22.781311516862079"/>
    <n v="25.003319352560638"/>
    <n v="23.68556766704128"/>
    <n v="30.741312838862079"/>
    <n v="28.888649064504317"/>
    <n v="29.421013952919679"/>
    <n v="27.014758619954559"/>
    <n v="25.06105589548288"/>
    <n v="24.433595524607359"/>
    <n v="24.39878378549248"/>
    <n v="71.401424125041913"/>
    <n v="79.430199858463993"/>
    <n v="85.324421637378563"/>
    <n v="73.893435205582719"/>
    <x v="557"/>
    <n v="25.837456735538932"/>
    <n v="2.5673426093664355"/>
  </r>
  <r>
    <x v="1"/>
    <x v="3"/>
    <s v="CARLSBERG SUPPLY COMPANY AG"/>
    <s v="France"/>
    <s v="DD"/>
    <s v=" 3x4"/>
    <n v="250"/>
    <s v="X143A32APEFC/R"/>
    <s v="01A Carrier Kote PEFC"/>
    <s v="01A"/>
    <s v="MCB"/>
    <x v="0"/>
    <s v="PEFC"/>
    <m/>
    <x v="115"/>
    <x v="3"/>
    <x v="200"/>
    <x v="1"/>
    <n v="400"/>
    <x v="0"/>
    <n v="1541"/>
    <x v="156"/>
    <n v="154.1"/>
    <n v="60.669291338582674"/>
    <n v="152.69999999999999"/>
    <n v="60.118110236220467"/>
    <s v="N"/>
    <n v="74.2"/>
    <n v="4"/>
    <m/>
    <x v="1"/>
    <n v="6.1925247433728003"/>
    <n v="6.5524465468448012"/>
    <n v="5.9718973521536007"/>
    <n v="6.5543162704992008"/>
    <n v="6.2093522562624006"/>
    <n v="8.0585089504640006"/>
    <n v="7.5733156621472002"/>
    <n v="7.7126100744000015"/>
    <n v="7.0815783410400011"/>
    <n v="6.5692740597344006"/>
    <n v="6.4047383781472016"/>
    <n v="6.3963246217024006"/>
    <n v="18.716868642371203"/>
    <n v="20.822177477225601"/>
    <n v="22.367504077587203"/>
    <n v="19.370337059584003"/>
    <x v="558"/>
    <n v="6.7730739380640017"/>
    <n v="0.67305365282318552"/>
  </r>
  <r>
    <x v="1"/>
    <x v="3"/>
    <s v="CARLSBERG SUPPLY COMPANY AG"/>
    <s v="France"/>
    <s v="DD"/>
    <s v=" 5x6"/>
    <n v="250"/>
    <s v="X146A4DA_PEFC/R"/>
    <s v="01A Carrier Kote PEFC"/>
    <s v="01A"/>
    <s v="MCB"/>
    <x v="0"/>
    <s v="PEFC"/>
    <m/>
    <x v="119"/>
    <x v="2"/>
    <x v="205"/>
    <x v="1"/>
    <n v="430"/>
    <x v="7"/>
    <n v="1091"/>
    <x v="161"/>
    <n v="109.1"/>
    <n v="42.952755905511808"/>
    <n v="109.1"/>
    <n v="42.952755905511808"/>
    <s v="Y"/>
    <n v="108.6"/>
    <n v="2"/>
    <m/>
    <x v="1"/>
    <n v="21.225147654745445"/>
    <n v="22.458126499962724"/>
    <n v="20.468073650967604"/>
    <n v="22.464374703570243"/>
    <n v="21.280340119945201"/>
    <n v="27.620184047042162"/>
    <n v="25.95503778563808"/>
    <n v="26.433025361613364"/>
    <n v="24.272188280679362"/>
    <n v="22.516443066966243"/>
    <n v="21.952022007753602"/>
    <n v="21.921822356983924"/>
    <n v="64.151347805675783"/>
    <n v="71.36489887055761"/>
    <n v="76.660251427930802"/>
    <n v="66.390287431703769"/>
    <x v="559"/>
    <n v="23.213898794655663"/>
    <n v="2.3066405778868155"/>
  </r>
  <r>
    <x v="1"/>
    <x v="3"/>
    <s v="CARLSBERG SUPPLY COMPANY AG"/>
    <s v="France"/>
    <s v="DD"/>
    <s v=" 5x8"/>
    <n v="250"/>
    <s v="X147A2EAPEFC/R"/>
    <s v="01A Carrier Kote PEFC"/>
    <s v="01A"/>
    <s v="MCB"/>
    <x v="0"/>
    <s v="PEFC"/>
    <m/>
    <x v="120"/>
    <x v="0"/>
    <x v="206"/>
    <x v="1"/>
    <n v="465"/>
    <x v="6"/>
    <n v="1342"/>
    <x v="162"/>
    <n v="134.19999999999999"/>
    <n v="52.834645669291334"/>
    <n v="134.19999999999999"/>
    <n v="52.834645669291334"/>
    <s v="Y"/>
    <n v="104.6"/>
    <n v="2"/>
    <m/>
    <x v="1"/>
    <n v="43.509306507355916"/>
    <n v="46.037598673540309"/>
    <n v="41.957642238610553"/>
    <n v="46.048272202474074"/>
    <n v="43.62271275227711"/>
    <n v="56.617734229129908"/>
    <n v="53.204873352560149"/>
    <n v="54.185503823349357"/>
    <n v="49.754655124722234"/>
    <n v="46.155007491811674"/>
    <n v="44.999597984732148"/>
    <n v="44.936891002246313"/>
    <n v="131.50454741950679"/>
    <n v="146.28871918388108"/>
    <n v="157.14503230063173"/>
    <n v="136.09149647879013"/>
    <x v="560"/>
    <n v="47.585816281900804"/>
    <n v="4.7282815434972747"/>
  </r>
  <r>
    <x v="1"/>
    <x v="3"/>
    <s v="CARLSBERG SUPPLY COMPANY AG"/>
    <s v="France"/>
    <s v="DD"/>
    <s v=" 4x6"/>
    <n v="250"/>
    <s v="X148A2DA_PEFC/R"/>
    <s v="01A Carrier Kote PEFC"/>
    <s v="01A"/>
    <s v="MCB"/>
    <x v="0"/>
    <s v="PEFC"/>
    <m/>
    <x v="121"/>
    <x v="2"/>
    <x v="207"/>
    <x v="1"/>
    <n v="430"/>
    <x v="7"/>
    <n v="1620"/>
    <x v="163"/>
    <n v="162"/>
    <n v="63.779527559055119"/>
    <n v="162"/>
    <n v="63.779527559055119"/>
    <s v="Y"/>
    <n v="89.5"/>
    <n v="3"/>
    <m/>
    <x v="1"/>
    <n v="27.705558734028003"/>
    <n v="29.315057868432"/>
    <n v="26.716666154220004"/>
    <n v="29.322703945080001"/>
    <n v="27.778196462184003"/>
    <n v="36.052525741428006"/>
    <n v="33.879765627288002"/>
    <n v="34.502920874100006"/>
    <n v="31.681518590987999"/>
    <n v="29.390244288803999"/>
    <n v="28.65367223838"/>
    <n v="28.614167509032001"/>
    <n v="83.737282756680003"/>
    <n v="93.153426148692006"/>
    <n v="100.064205092376"/>
    <n v="86.658084036215996"/>
    <x v="561"/>
    <n v="30.301083169497009"/>
    <n v="3.0108228730590563"/>
  </r>
  <r>
    <x v="1"/>
    <x v="3"/>
    <s v="CARLSBERG SUPPLY COMPANY AG"/>
    <s v="France"/>
    <s v="DD"/>
    <s v=" 3x4"/>
    <n v="330"/>
    <s v="X168A7DAPEFC/R"/>
    <s v="01A Carrier Kote PEFC"/>
    <s v="01A"/>
    <s v="MCB"/>
    <x v="0"/>
    <s v="PEFC"/>
    <m/>
    <x v="76"/>
    <x v="0"/>
    <x v="208"/>
    <x v="1"/>
    <n v="430"/>
    <x v="7"/>
    <n v="1465"/>
    <x v="164"/>
    <n v="146.5"/>
    <n v="57.677165354330711"/>
    <n v="143.80000000000001"/>
    <n v="56.614173228346459"/>
    <s v="N"/>
    <n v="100.5"/>
    <n v="3"/>
    <m/>
    <x v="1"/>
    <n v="5.2758658594529999"/>
    <n v="5.5825571051459999"/>
    <n v="5.0869336996590002"/>
    <n v="5.5838511610349997"/>
    <n v="5.2888064183429995"/>
    <n v="6.8649664911450001"/>
    <n v="6.4508686066649998"/>
    <n v="6.5699217484529999"/>
    <n v="6.0328885545179993"/>
    <n v="5.5967917199250001"/>
    <n v="5.4557396280239994"/>
    <n v="5.4492693485789996"/>
    <n v="15.945356664258"/>
    <n v="17.737624070523001"/>
    <n v="19.053678909635998"/>
    <n v="16.501800696528001"/>
    <x v="562"/>
    <n v="5.7698716950787485"/>
    <n v="0.57328631007678077"/>
  </r>
  <r>
    <x v="1"/>
    <x v="3"/>
    <s v="CARLSBERG SUPPLY COMPANY AG"/>
    <s v="France"/>
    <s v="DD"/>
    <s v=" 4x5"/>
    <n v="330"/>
    <s v="X169B5DA_PEFC/R"/>
    <s v="01A Carrier Kote PEFC"/>
    <s v="01A"/>
    <s v="MCB"/>
    <x v="0"/>
    <s v="PEFC"/>
    <m/>
    <x v="117"/>
    <x v="2"/>
    <x v="202"/>
    <x v="1"/>
    <n v="430"/>
    <x v="7"/>
    <n v="1102"/>
    <x v="158"/>
    <n v="110.2"/>
    <n v="43.385826771653541"/>
    <n v="109.6"/>
    <n v="43.149606299212593"/>
    <s v="N"/>
    <n v="118"/>
    <n v="2"/>
    <m/>
    <x v="1"/>
    <n v="2.7955637577951999"/>
    <n v="2.9578573201855995"/>
    <n v="2.6961303780207997"/>
    <n v="2.9590002325967997"/>
    <n v="2.8035641446735999"/>
    <n v="3.6378902048495996"/>
    <n v="3.4184510218991995"/>
    <n v="3.4813112045151997"/>
    <n v="3.1967260141263996"/>
    <n v="2.9658577070639995"/>
    <n v="2.8915684003359994"/>
    <n v="2.8881396631023994"/>
    <n v="8.4495514560016005"/>
    <n v="9.4004545821199983"/>
    <n v="10.096488240540799"/>
    <n v="8.7455657705023988"/>
    <x v="563"/>
    <n v="3.0576716707637335"/>
    <n v="0.3036243658584275"/>
  </r>
  <r>
    <x v="1"/>
    <x v="3"/>
    <s v="CARLSBERG SUPPLY COMPANY AG"/>
    <s v="France"/>
    <s v="BW"/>
    <s v=" 2x3"/>
    <n v="330"/>
    <s v="X170A5CA_PEFC/R"/>
    <s v="01A Carrier Kote PEFC"/>
    <s v="01A"/>
    <s v="MCB"/>
    <x v="0"/>
    <s v="PEFC"/>
    <m/>
    <x v="3"/>
    <x v="0"/>
    <x v="3"/>
    <x v="0"/>
    <n v="380"/>
    <x v="1"/>
    <n v="1594"/>
    <x v="3"/>
    <n v="155.9"/>
    <n v="61.377952755905511"/>
    <n v="152.80000000000001"/>
    <n v="60.157480314960637"/>
    <s v="N"/>
    <n v="112"/>
    <n v="8"/>
    <m/>
    <x v="1"/>
    <n v="3.1098015856768"/>
    <n v="3.2915344301951999"/>
    <n v="2.9999481498112002"/>
    <n v="3.2915344301951999"/>
    <n v="3.1179388772224002"/>
    <n v="4.0469463286784002"/>
    <n v="3.8028275823104001"/>
    <n v="3.8733507757056"/>
    <n v="3.5573526206847998"/>
    <n v="3.2996717217408"/>
    <n v="3.2169425910272"/>
    <n v="3.2128739452544002"/>
    <n v="9.4012841656831991"/>
    <n v="10.456419636096001"/>
    <n v="11.2335309787008"/>
    <n v="9.7294882580223998"/>
    <x v="564"/>
    <n v="3.4017269198752"/>
    <n v="0.33784493595539461"/>
  </r>
  <r>
    <x v="1"/>
    <x v="3"/>
    <s v="CARLSBERG SUPPLY COMPANY AG"/>
    <s v="France"/>
    <s v="CP"/>
    <s v=" 1x3"/>
    <n v="330"/>
    <s v="X186A2CA_PEFC/R"/>
    <s v="01A Carrier Kote PEFC"/>
    <s v="01A"/>
    <s v="MCB"/>
    <x v="0"/>
    <s v="PEFC"/>
    <m/>
    <x v="74"/>
    <x v="0"/>
    <x v="172"/>
    <x v="1"/>
    <n v="380"/>
    <x v="1"/>
    <n v="1110"/>
    <x v="109"/>
    <n v="111"/>
    <n v="43.7007874015748"/>
    <n v="55.5"/>
    <n v="21.8503937007874"/>
    <s v="N"/>
    <n v="88.2"/>
    <n v="6"/>
    <m/>
    <x v="0"/>
    <n v="22.271310248947202"/>
    <n v="23.565552602256002"/>
    <n v="21.477427160313603"/>
    <n v="23.571635997571203"/>
    <n v="22.329102504441604"/>
    <n v="28.981295281612802"/>
    <n v="27.234600401735999"/>
    <n v="27.735720090825602"/>
    <n v="25.4681344870848"/>
    <n v="23.625626130993602"/>
    <n v="23.034015936590404"/>
    <n v="23.0020781111856"/>
    <n v="67.314290011516817"/>
    <n v="74.882033783625616"/>
    <n v="80.438454979646394"/>
    <n v="69.661720178769599"/>
    <x v="565"/>
    <n v="24.358041579463201"/>
    <n v="2.4202488682608387"/>
  </r>
  <r>
    <x v="1"/>
    <x v="3"/>
    <s v="CARLSBERG SUPPLY COMPANY AG"/>
    <s v="France"/>
    <s v="BW"/>
    <s v=" 2x3"/>
    <n v="330"/>
    <s v="X192A7CA_PEFC/R"/>
    <s v="01A Carrier Kote PEFC"/>
    <s v="01A"/>
    <s v="MCB"/>
    <x v="0"/>
    <s v="PEFC"/>
    <m/>
    <x v="27"/>
    <x v="3"/>
    <x v="31"/>
    <x v="1"/>
    <n v="380"/>
    <x v="1"/>
    <n v="950"/>
    <x v="28"/>
    <n v="95"/>
    <n v="37.401574803149607"/>
    <n v="91.8"/>
    <n v="36.141732283464563"/>
    <s v="N"/>
    <n v="62.7"/>
    <n v="2"/>
    <m/>
    <x v="0"/>
    <n v="10.372686268559999"/>
    <n v="10.975523476764"/>
    <n v="10.003026307428"/>
    <n v="10.978299396371998"/>
    <n v="10.399982811371999"/>
    <n v="13.497909093899999"/>
    <n v="12.684101995487998"/>
    <n v="12.917741895827998"/>
    <n v="11.861504484983998"/>
    <n v="11.003745326111998"/>
    <n v="10.728003978383999"/>
    <n v="10.713199073807999"/>
    <n v="31.351236052752"/>
    <n v="34.876191301643999"/>
    <n v="37.46334837629999"/>
    <n v="32.444948378303998"/>
    <x v="566"/>
    <n v="11.344643675749998"/>
    <n v="1.1271501678336009"/>
  </r>
  <r>
    <x v="1"/>
    <x v="3"/>
    <s v="CARLSBERG SUPPLY COMPANY AG"/>
    <s v="France"/>
    <s v="DD"/>
    <s v=" 3x4"/>
    <n v="330"/>
    <s v="X205A8DA_PEFC/R"/>
    <s v="01A Carrier Kote PEFC"/>
    <s v="01A"/>
    <s v="MCB"/>
    <x v="0"/>
    <s v="PEFC"/>
    <m/>
    <x v="58"/>
    <x v="0"/>
    <x v="71"/>
    <x v="1"/>
    <n v="430"/>
    <x v="7"/>
    <n v="1079"/>
    <x v="54"/>
    <n v="107.9"/>
    <n v="42.480314960629926"/>
    <n v="50.8"/>
    <n v="20"/>
    <s v="N"/>
    <n v="99.8"/>
    <n v="1"/>
    <m/>
    <x v="0"/>
    <n v="19.290706357584479"/>
    <n v="20.411312594822238"/>
    <n v="18.602631412929199"/>
    <n v="20.416991342646078"/>
    <n v="19.3408686300284"/>
    <n v="25.102904755284715"/>
    <n v="23.589518460231357"/>
    <n v="24.023942668755119"/>
    <n v="22.060042379677117"/>
    <n v="20.464314241178077"/>
    <n v="19.951334021091199"/>
    <n v="19.923886739942642"/>
    <n v="58.304650365335917"/>
    <n v="64.860764727959193"/>
    <n v="69.673503508663586"/>
    <n v="60.339535002211917"/>
    <x v="567"/>
    <n v="21.098204467014217"/>
    <n v="2.0964153835017072"/>
  </r>
  <r>
    <x v="1"/>
    <x v="3"/>
    <s v="CARLSBERG SUPPLY COMPANY AG"/>
    <s v="France"/>
    <s v="BW"/>
    <s v=" 2x3"/>
    <n v="275"/>
    <s v="X219A7BA_PEFC/R"/>
    <s v="01A Carrier Kote PEFC"/>
    <s v="01A"/>
    <s v="MCB"/>
    <x v="0"/>
    <s v="PEFC"/>
    <m/>
    <x v="68"/>
    <x v="3"/>
    <x v="87"/>
    <x v="1"/>
    <n v="350"/>
    <x v="3"/>
    <n v="1545"/>
    <x v="66"/>
    <n v="154.5"/>
    <n v="60.826771653543304"/>
    <n v="153.9"/>
    <n v="60.590551181102363"/>
    <s v="N"/>
    <n v="85.9"/>
    <n v="6"/>
    <m/>
    <x v="1"/>
    <n v="116.10783535323002"/>
    <n v="122.85460351105201"/>
    <n v="111.96824779791001"/>
    <n v="122.88498580503601"/>
    <n v="116.41165829307"/>
    <n v="151.089249089058"/>
    <n v="141.98215646735403"/>
    <n v="144.59693264335201"/>
    <n v="132.77442249682798"/>
    <n v="123.16981981113601"/>
    <n v="120.08411807838601"/>
    <n v="119.91701546147401"/>
    <n v="350.93068666219204"/>
    <n v="390.38589318716402"/>
    <n v="419.35351160753402"/>
    <n v="363.17095335099606"/>
    <x v="568"/>
    <n v="126.9867537339905"/>
    <n v="12.617601897537092"/>
  </r>
  <r>
    <x v="1"/>
    <x v="3"/>
    <s v="CARLSBERG SUPPLY COMPANY AG"/>
    <s v="France"/>
    <s v="DD"/>
    <s v=" 3x4"/>
    <n v="275"/>
    <s v="X236A2MA_PEFC/R"/>
    <s v="01A Carrier Kote PEFC"/>
    <s v="01A"/>
    <s v="MCB"/>
    <x v="0"/>
    <s v="PEFC"/>
    <m/>
    <x v="122"/>
    <x v="2"/>
    <x v="209"/>
    <x v="0"/>
    <n v="415"/>
    <x v="5"/>
    <n v="1410"/>
    <x v="165"/>
    <n v="141"/>
    <n v="55.511811023622045"/>
    <n v="141"/>
    <n v="55.511811023622045"/>
    <s v="Y"/>
    <n v="96.6"/>
    <n v="3"/>
    <m/>
    <x v="1"/>
    <n v="23.966510892937205"/>
    <n v="25.358736822543605"/>
    <n v="23.111655951363002"/>
    <n v="25.365792021511204"/>
    <n v="24.028831817151005"/>
    <n v="31.187507036275804"/>
    <n v="29.307296511410406"/>
    <n v="29.847019232431805"/>
    <n v="27.407096256136803"/>
    <n v="25.424585346241205"/>
    <n v="24.787265706168004"/>
    <n v="24.753165577824603"/>
    <n v="72.436903666843818"/>
    <n v="80.582130874938017"/>
    <n v="86.561411999979015"/>
    <n v="74.965016630233805"/>
    <x v="569"/>
    <n v="26.212121930999558"/>
    <n v="2.6045579251202793"/>
  </r>
  <r>
    <x v="1"/>
    <x v="3"/>
    <s v="CARLSBERG SUPPLY COMPANY AG"/>
    <s v="France"/>
    <s v="BW"/>
    <s v=" 2x3"/>
    <n v="275"/>
    <s v="X241A2BA_PEFC/R"/>
    <s v="01A Carrier Kote PEFC"/>
    <s v="01A"/>
    <s v="MCB"/>
    <x v="0"/>
    <s v="PEFC"/>
    <m/>
    <x v="68"/>
    <x v="3"/>
    <x v="87"/>
    <x v="1"/>
    <n v="350"/>
    <x v="3"/>
    <n v="1545"/>
    <x v="66"/>
    <n v="154.5"/>
    <n v="60.826771653543304"/>
    <n v="153.9"/>
    <n v="60.590551181102363"/>
    <s v="N"/>
    <n v="85.9"/>
    <n v="6"/>
    <m/>
    <x v="1"/>
    <n v="9.6758111872170005"/>
    <n v="10.237883625921"/>
    <n v="9.3311620398360002"/>
    <n v="10.240731965982"/>
    <n v="9.7014462477660004"/>
    <n v="12.591561962994"/>
    <n v="11.832004613394002"/>
    <n v="12.050377351404"/>
    <n v="11.064851690297999"/>
    <n v="10.264468133157001"/>
    <n v="10.00716808098"/>
    <n v="9.9938758273620003"/>
    <n v="29.244856852974003"/>
    <n v="32.533740176742"/>
    <n v="34.947233655095999"/>
    <n v="30.265512041499001"/>
    <x v="570"/>
    <n v="10.58261189385925"/>
    <n v="1.0515486854306806"/>
  </r>
  <r>
    <x v="1"/>
    <x v="3"/>
    <s v="CARLSBERG SUPPLY COMPANY AG"/>
    <s v="France"/>
    <s v="CD"/>
    <s v=" 2x3"/>
    <n v="275"/>
    <s v="X251A5CA_PEFC/R"/>
    <s v="01A Carrier Kote PEFC"/>
    <s v="01A"/>
    <s v="MCB"/>
    <x v="0"/>
    <s v="PEFC"/>
    <m/>
    <x v="1"/>
    <x v="0"/>
    <x v="1"/>
    <x v="1"/>
    <n v="380"/>
    <x v="1"/>
    <n v="1178"/>
    <x v="1"/>
    <n v="117.8"/>
    <n v="46.377952755905511"/>
    <n v="117.8"/>
    <n v="46.377952755905511"/>
    <s v="Y"/>
    <n v="68.2"/>
    <n v="3"/>
    <m/>
    <x v="1"/>
    <n v="4.8735473181472004"/>
    <n v="5.15684955661568"/>
    <n v="4.7000714981158405"/>
    <n v="5.1580975840979209"/>
    <n v="4.8866516067107204"/>
    <n v="6.3424756647436809"/>
    <n v="5.9599552414371209"/>
    <n v="6.0697816598742413"/>
    <n v="5.5736907356838401"/>
    <n v="5.1699538451792009"/>
    <n v="5.0407830007673606"/>
    <n v="5.0339188496150404"/>
    <n v="14.730468372878722"/>
    <n v="16.387224855552322"/>
    <n v="17.603427636995203"/>
    <n v="15.244655695561601"/>
    <x v="571"/>
    <n v="5.330481380082321"/>
    <n v="0.52973264704450762"/>
  </r>
  <r>
    <x v="1"/>
    <x v="3"/>
    <s v="CARLSBERG SUPPLY COMPANY AG"/>
    <s v="France"/>
    <s v="BW"/>
    <s v="2x3"/>
    <n v="330"/>
    <s v="X257A2BA_PEFC/R"/>
    <s v="01A Carrier Kote PEFC"/>
    <s v="01A"/>
    <s v="MCB"/>
    <x v="0"/>
    <s v="PEFC"/>
    <m/>
    <x v="123"/>
    <x v="2"/>
    <x v="210"/>
    <x v="1"/>
    <n v="350"/>
    <x v="3"/>
    <n v="1419"/>
    <x v="166"/>
    <n v="141.9"/>
    <n v="55.866141732283467"/>
    <n v="141.9"/>
    <n v="55.866141732283467"/>
    <s v="Y"/>
    <n v="89.8"/>
    <n v="5"/>
    <m/>
    <x v="1"/>
    <n v="28.241585938103999"/>
    <n v="29.883390207778799"/>
    <n v="27.235171771684797"/>
    <n v="29.8906830640572"/>
    <n v="28.3154261079228"/>
    <n v="36.750526000927202"/>
    <n v="34.535320906363197"/>
    <n v="35.1716226166536"/>
    <n v="32.295502421859602"/>
    <n v="29.959965198701997"/>
    <n v="29.209712609061597"/>
    <n v="29.168690292495601"/>
    <n v="85.360147917567588"/>
    <n v="94.956635172907198"/>
    <n v="102.0024459448764"/>
    <n v="88.338368100259189"/>
    <x v="572"/>
    <n v="30.888133094634195"/>
    <n v="3.0689833866054044"/>
  </r>
  <r>
    <x v="1"/>
    <x v="3"/>
    <s v="CARLSBERG SUPPLY COMPANY AG"/>
    <s v="France"/>
    <s v="BW"/>
    <s v=" 2x3"/>
    <n v="330"/>
    <s v="X258A2BA_PEFC/R"/>
    <s v="01A Carrier Kote PEFC"/>
    <s v="01A"/>
    <s v="MCB"/>
    <x v="0"/>
    <s v="PEFC"/>
    <m/>
    <x v="124"/>
    <x v="1"/>
    <x v="211"/>
    <x v="0"/>
    <n v="350"/>
    <x v="3"/>
    <n v="1581"/>
    <x v="167"/>
    <n v="158.1"/>
    <n v="62.244094488188971"/>
    <n v="158.1"/>
    <n v="62.244094488188971"/>
    <s v="Y"/>
    <n v="91.3"/>
    <n v="6"/>
    <m/>
    <x v="1"/>
    <n v="6.4504305161450004"/>
    <n v="6.8249035878100006"/>
    <n v="6.2204724045310007"/>
    <n v="6.8270132952560001"/>
    <n v="6.4673081757130007"/>
    <n v="8.3934710739109999"/>
    <n v="7.8881961405940011"/>
    <n v="8.0327111006450007"/>
    <n v="7.3765920849389994"/>
    <n v="6.8428361011010006"/>
    <n v="6.6708949442519998"/>
    <n v="6.6624561144680001"/>
    <n v="19.495806508486002"/>
    <n v="21.687792544880001"/>
    <n v="23.297499326178002"/>
    <n v="20.176187159821001"/>
    <x v="573"/>
    <n v="7.0547737949470841"/>
    <n v="0.70090499530591366"/>
  </r>
  <r>
    <x v="1"/>
    <x v="3"/>
    <s v="CARLSBERG SUPPLY COMPANY AG"/>
    <s v="France"/>
    <s v="DD"/>
    <s v=" 3x4"/>
    <n v="330"/>
    <s v="X262A9DA_PEFC/R"/>
    <s v="01A Carrier Kote PEFC"/>
    <s v="01A"/>
    <s v="MCB"/>
    <x v="0"/>
    <s v="PEFC"/>
    <m/>
    <x v="76"/>
    <x v="0"/>
    <x v="208"/>
    <x v="1"/>
    <n v="430"/>
    <x v="7"/>
    <n v="1465"/>
    <x v="164"/>
    <n v="146.5"/>
    <n v="57.677165354330711"/>
    <n v="146.5"/>
    <n v="57.677165354330711"/>
    <s v="Y"/>
    <n v="101"/>
    <n v="3"/>
    <m/>
    <x v="1"/>
    <n v="13.253334129798002"/>
    <n v="14.023226564774001"/>
    <n v="12.781254815784001"/>
    <n v="14.027128046708"/>
    <n v="13.288447467204001"/>
    <n v="17.247151136235999"/>
    <n v="16.206755953836002"/>
    <n v="16.505869568775999"/>
    <n v="15.155956819612001"/>
    <n v="14.059640396158002"/>
    <n v="13.70720652812"/>
    <n v="13.688999612428001"/>
    <n v="40.057815510356008"/>
    <n v="44.562726650148001"/>
    <n v="47.868582342224002"/>
    <n v="41.455846536706005"/>
    <x v="574"/>
    <n v="14.495414253286169"/>
    <n v="1.440347048129113"/>
  </r>
  <r>
    <x v="1"/>
    <x v="3"/>
    <s v="CARLSBERG SUPPLY COMPANY AG"/>
    <s v="France"/>
    <s v="BW"/>
    <s v="2x3"/>
    <n v="330"/>
    <s v="X270A3BA_PEFC/R"/>
    <s v="01A Carrier Kote PEFC"/>
    <s v="01A"/>
    <s v="MCB"/>
    <x v="0"/>
    <s v="PEFC"/>
    <m/>
    <x v="7"/>
    <x v="0"/>
    <x v="18"/>
    <x v="0"/>
    <n v="350"/>
    <x v="3"/>
    <n v="988"/>
    <x v="18"/>
    <n v="98.4"/>
    <n v="38.740157480314963"/>
    <n v="0"/>
    <n v="0"/>
    <s v="N"/>
    <n v="69.3"/>
    <n v="3"/>
    <m/>
    <x v="0"/>
    <n v="0.66297434908319997"/>
    <n v="0.70151369682239995"/>
    <n v="0.63955803653279997"/>
    <n v="0.7020015366672"/>
    <n v="0.66492570846239996"/>
    <n v="0.8629886854512"/>
    <n v="0.81078982205759997"/>
    <n v="0.82591285724640007"/>
    <n v="0.75810311881920001"/>
    <n v="0.70346505620159994"/>
    <n v="0.68590282178880002"/>
    <n v="0.68492714209919991"/>
    <n v="2.0040460824383999"/>
    <n v="2.2299159305808001"/>
    <n v="2.3948057981232003"/>
    <n v="2.0742950200896"/>
    <x v="575"/>
    <n v="0.72525523593599994"/>
    <n v="7.2057019220124433E-2"/>
  </r>
  <r>
    <x v="1"/>
    <x v="3"/>
    <s v="CARLSBERG SUPPLY COMPANY AG"/>
    <s v="France"/>
    <s v="DD"/>
    <s v=" 1x26"/>
    <n v="250"/>
    <s v="X276A2DA_PEFC/R"/>
    <s v="01A Carrier Kote PEFC"/>
    <s v="01A"/>
    <s v="MCB"/>
    <x v="0"/>
    <s v="PEFC"/>
    <m/>
    <x v="96"/>
    <x v="3"/>
    <x v="212"/>
    <x v="1"/>
    <n v="430"/>
    <x v="7"/>
    <n v="1531"/>
    <x v="168"/>
    <n v="153.1"/>
    <n v="60.275590551181097"/>
    <n v="153.1"/>
    <n v="60.275590551181097"/>
    <s v="Y"/>
    <n v="103.8"/>
    <n v="3"/>
    <m/>
    <x v="1"/>
    <n v="170.80842372144264"/>
    <n v="180.73380261050519"/>
    <n v="164.71854869240903"/>
    <n v="180.77989570132127"/>
    <n v="171.25538702632585"/>
    <n v="222.27205799775982"/>
    <n v="208.87433293388588"/>
    <n v="212.72101087653695"/>
    <n v="195.32715451494167"/>
    <n v="181.19752703932153"/>
    <n v="176.65945273442927"/>
    <n v="176.41222615641576"/>
    <n v="516.26077502435692"/>
    <n v="574.3073407254069"/>
    <n v="616.92249832536447"/>
    <n v="534.26920593016655"/>
    <x v="576"/>
    <n v="186.81331833377456"/>
    <n v="18.562603568916899"/>
  </r>
  <r>
    <x v="1"/>
    <x v="135"/>
    <s v="CASTEL FRERES"/>
    <s v="France"/>
    <s v="CP"/>
    <s v=" 1x3"/>
    <n v="250"/>
    <s v="X279A2GB/R"/>
    <s v="011 Carrier Kote SFI"/>
    <s v="011"/>
    <s v="MCB"/>
    <x v="0"/>
    <s v="SFI"/>
    <m/>
    <x v="4"/>
    <x v="0"/>
    <x v="4"/>
    <x v="0"/>
    <n v="320"/>
    <x v="2"/>
    <n v="917"/>
    <x v="4"/>
    <n v="91.6"/>
    <n v="36.062992125984252"/>
    <n v="91.5"/>
    <n v="36.023622047244096"/>
    <s v="N"/>
    <n v="110"/>
    <n v="10"/>
    <m/>
    <x v="2"/>
    <n v="0.25768894412800003"/>
    <n v="0.27284711731200001"/>
    <n v="0.24846223001600001"/>
    <n v="0.27284711731200001"/>
    <n v="0.25834799513599999"/>
    <n v="0.33545696307199996"/>
    <n v="0.315026381824"/>
    <n v="0.32095784089599999"/>
    <n v="0.29459580057600004"/>
    <n v="0.27350616832000002"/>
    <n v="0.26625660723200001"/>
    <n v="0.26625660723200001"/>
    <n v="0.77899829145600008"/>
    <n v="0.86665207552000001"/>
    <n v="0.93058002329599998"/>
    <n v="0.80601938278400009"/>
    <x v="577"/>
    <n v="0.28185414775466666"/>
    <n v="2.8018066250621303E-2"/>
  </r>
  <r>
    <x v="1"/>
    <x v="135"/>
    <s v="CASTEL FRERES"/>
    <s v="France"/>
    <s v="CP"/>
    <s v=" 1x3"/>
    <n v="250"/>
    <s v="X280A1GB/R"/>
    <s v="011 Carrier Kote SFI"/>
    <s v="011"/>
    <s v="MCB"/>
    <x v="0"/>
    <s v="SFI"/>
    <m/>
    <x v="4"/>
    <x v="0"/>
    <x v="4"/>
    <x v="0"/>
    <n v="320"/>
    <x v="2"/>
    <n v="917"/>
    <x v="4"/>
    <n v="91.6"/>
    <n v="36.062992125984252"/>
    <n v="91.5"/>
    <n v="36.023622047244096"/>
    <s v="N"/>
    <n v="110"/>
    <n v="10"/>
    <m/>
    <x v="2"/>
    <n v="0.51471883724799994"/>
    <n v="0.54503518361600001"/>
    <n v="0.49692446003200003"/>
    <n v="0.54503518361600001"/>
    <n v="0.51669599027199997"/>
    <n v="0.67025487513600002"/>
    <n v="0.630052763648"/>
    <n v="0.64125663078399997"/>
    <n v="0.58919160115200009"/>
    <n v="0.54635328563199992"/>
    <n v="0.53251321446400002"/>
    <n v="0.53185416345600001"/>
    <n v="1.5566784808959999"/>
    <n v="1.731986049024"/>
    <n v="1.8605009955840002"/>
    <n v="1.6107206635519997"/>
    <x v="578"/>
    <n v="0.56332384908799993"/>
    <n v="5.598029004091476E-2"/>
  </r>
  <r>
    <x v="1"/>
    <x v="135"/>
    <s v="CASTEL FRERES"/>
    <s v="France"/>
    <s v="CP"/>
    <s v=" 2x3"/>
    <n v="250"/>
    <s v="X281A1GB/R"/>
    <s v="011 Carrier Kote SFI"/>
    <s v="011"/>
    <s v="MCB"/>
    <x v="0"/>
    <s v="SFI"/>
    <m/>
    <x v="4"/>
    <x v="0"/>
    <x v="4"/>
    <x v="0"/>
    <n v="320"/>
    <x v="2"/>
    <n v="917"/>
    <x v="4"/>
    <n v="91.6"/>
    <n v="36.062992125984252"/>
    <n v="91.5"/>
    <n v="36.023622047244096"/>
    <s v="N"/>
    <n v="110"/>
    <n v="10"/>
    <m/>
    <x v="2"/>
    <n v="2.0588753489919998"/>
    <n v="2.178822632448"/>
    <n v="1.9857206871040001"/>
    <n v="2.1794816834560002"/>
    <n v="2.0648068080640001"/>
    <n v="2.679701398528"/>
    <n v="2.5182339015680002"/>
    <n v="2.5643674721280001"/>
    <n v="2.3547892515840001"/>
    <n v="2.1840950405120001"/>
    <n v="2.1293938068479998"/>
    <n v="2.1267576028160002"/>
    <n v="6.2234186685440003"/>
    <n v="6.9239898900480004"/>
    <n v="7.4373906252800008"/>
    <n v="6.4402464501760006"/>
    <x v="579"/>
    <n v="2.2520871361706667"/>
    <n v="0.22383717730054567"/>
  </r>
  <r>
    <x v="1"/>
    <x v="135"/>
    <s v="CASTEL FRERES"/>
    <s v="France"/>
    <s v="CP"/>
    <s v=" 2x3"/>
    <n v="250"/>
    <s v="X282A1GC/R"/>
    <s v="010 Custom Kote SFI"/>
    <s v="010"/>
    <s v="MCB"/>
    <x v="1"/>
    <s v="SFI"/>
    <m/>
    <x v="125"/>
    <x v="1"/>
    <x v="213"/>
    <x v="1"/>
    <n v="345"/>
    <x v="10"/>
    <n v="860"/>
    <x v="40"/>
    <n v="86"/>
    <n v="33.85826771653543"/>
    <n v="86"/>
    <n v="33.85826771653543"/>
    <s v="Y"/>
    <n v="63"/>
    <n v="4"/>
    <m/>
    <x v="2"/>
    <n v="4.4759093286600002"/>
    <n v="4.7360966315039992"/>
    <n v="4.3165875881520002"/>
    <n v="4.7372428310760002"/>
    <n v="4.4877533909039995"/>
    <n v="5.8246041583799997"/>
    <n v="5.4734850228240006"/>
    <n v="5.5743505851600004"/>
    <n v="5.1185452220279997"/>
    <n v="4.748322760272"/>
    <n v="4.6295000713079997"/>
    <n v="4.6230049404000004"/>
    <n v="13.528593548316"/>
    <n v="15.049600380359999"/>
    <n v="16.166380830012002"/>
    <n v="14.000827771979999"/>
    <x v="580"/>
    <n v="4.8954502108889999"/>
    <n v="0.48640304239728854"/>
  </r>
  <r>
    <x v="1"/>
    <x v="136"/>
    <s v="CELLIERS DE L'ODET"/>
    <s v="FRANCE               "/>
    <s v="CP"/>
    <s v=" 1x2"/>
    <n v="750"/>
    <s v="X152A4CA/R"/>
    <s v="011 Carrier Kote SFI"/>
    <s v="011"/>
    <s v="MCB"/>
    <x v="0"/>
    <s v="SFI"/>
    <m/>
    <x v="87"/>
    <x v="3"/>
    <x v="135"/>
    <x v="0"/>
    <n v="380"/>
    <x v="1"/>
    <n v="872"/>
    <x v="105"/>
    <n v="86.5"/>
    <n v="34.055118110236222"/>
    <n v="85.5"/>
    <n v="33.661417322834644"/>
    <s v="N"/>
    <n v="111.8"/>
    <n v="10"/>
    <m/>
    <x v="1"/>
    <n v="0.73386633036079996"/>
    <n v="0.77593031654319988"/>
    <n v="0.70757633899679995"/>
    <n v="0.77668145915359998"/>
    <n v="0.73536861558159994"/>
    <n v="0.95470225781840001"/>
    <n v="0.89686427681759995"/>
    <n v="0.91338941424639997"/>
    <n v="0.83902629581679999"/>
    <n v="0.77818374437439997"/>
    <n v="0.75865403650399998"/>
    <n v="0.75790289389359999"/>
    <n v="2.2173729859007998"/>
    <n v="2.4667523325535998"/>
    <n v="2.6492799868808001"/>
    <n v="2.2947406747720001"/>
    <x v="581"/>
    <n v="0.80234549834226676"/>
    <n v="7.9660296178408946E-2"/>
  </r>
  <r>
    <x v="1"/>
    <x v="137"/>
    <s v="CHAMPIGNEULLES"/>
    <s v="France"/>
    <s v="CD"/>
    <s v=" 2x5"/>
    <n v="250"/>
    <s v="L404B2BA/R"/>
    <s v="011 Carrier Kote SFI"/>
    <s v="011"/>
    <s v="MCB"/>
    <x v="0"/>
    <s v="SFI"/>
    <m/>
    <x v="86"/>
    <x v="0"/>
    <x v="132"/>
    <x v="1"/>
    <n v="350"/>
    <x v="3"/>
    <n v="1281"/>
    <x v="102"/>
    <n v="128.1"/>
    <n v="50.433070866141726"/>
    <n v="128.1"/>
    <n v="50.433070866141726"/>
    <s v="Y"/>
    <n v="111.3"/>
    <n v="6"/>
    <m/>
    <x v="1"/>
    <n v="3.3200469311309999"/>
    <n v="3.5128238497127997"/>
    <n v="3.2017288223717997"/>
    <n v="3.5138438334089996"/>
    <n v="3.3282068007005998"/>
    <n v="4.3196309534069997"/>
    <n v="4.0595351108759994"/>
    <n v="4.1339939206985994"/>
    <n v="3.7963793172563993"/>
    <n v="3.5220037029786"/>
    <n v="3.4332651214091996"/>
    <n v="3.4281652029281995"/>
    <n v="10.0345996032156"/>
    <n v="11.161681587516599"/>
    <n v="11.989908348830998"/>
    <n v="10.383434027316"/>
    <x v="582"/>
    <n v="3.6308019639066003"/>
    <n v="0.36063950014703322"/>
  </r>
  <r>
    <x v="1"/>
    <x v="137"/>
    <s v="CHAMPIGNEULLES"/>
    <s v="France"/>
    <s v="CP"/>
    <s v=" 2x5"/>
    <n v="250"/>
    <s v="M438A3BA/R"/>
    <s v="01A Carrier Kote PEFC"/>
    <s v="01A"/>
    <s v="MCB"/>
    <x v="0"/>
    <s v="PEFC"/>
    <m/>
    <x v="77"/>
    <x v="3"/>
    <x v="113"/>
    <x v="0"/>
    <n v="350"/>
    <x v="3"/>
    <n v="928"/>
    <x v="65"/>
    <n v="92.5"/>
    <n v="36.417322834645667"/>
    <n v="92"/>
    <n v="36.220472440944881"/>
    <s v="N"/>
    <n v="151.9"/>
    <n v="9"/>
    <m/>
    <x v="1"/>
    <n v="10.904308225440001"/>
    <n v="11.537578338090002"/>
    <n v="10.515299441955001"/>
    <n v="11.540593910055001"/>
    <n v="10.932453563780001"/>
    <n v="14.189271285980002"/>
    <n v="13.333854038575002"/>
    <n v="13.579120558395003"/>
    <n v="12.469390075275003"/>
    <n v="11.566728867085002"/>
    <n v="11.277233958445001"/>
    <n v="11.262156098620002"/>
    <n v="32.957186005485006"/>
    <n v="36.662318759815008"/>
    <n v="39.382364672245004"/>
    <n v="34.106118924150003"/>
    <x v="583"/>
    <n v="11.925665696807918"/>
    <n v="1.1848921960741292"/>
  </r>
  <r>
    <x v="1"/>
    <x v="137"/>
    <s v="CHAMPIGNEULLES"/>
    <s v="France"/>
    <s v="CP"/>
    <s v=" 2x3"/>
    <n v="500"/>
    <s v="V002A3MA/R"/>
    <s v="011 Carrier Kote SFI"/>
    <s v="011"/>
    <s v="MCB"/>
    <x v="0"/>
    <s v="SFI"/>
    <m/>
    <x v="26"/>
    <x v="0"/>
    <x v="30"/>
    <x v="1"/>
    <n v="415"/>
    <x v="5"/>
    <n v="1000"/>
    <x v="22"/>
    <n v="100"/>
    <n v="39.370078740157481"/>
    <n v="100"/>
    <n v="39.370078740157481"/>
    <s v="Y"/>
    <n v="152.6"/>
    <n v="10"/>
    <m/>
    <x v="1"/>
    <n v="32.893135796359999"/>
    <n v="34.805030706880004"/>
    <n v="31.720368843800003"/>
    <n v="34.814091820200005"/>
    <n v="32.979863595280001"/>
    <n v="42.804699323679998"/>
    <n v="40.223576472239998"/>
    <n v="40.965293319720004"/>
    <n v="37.615270280840001"/>
    <n v="34.894347395319997"/>
    <n v="34.020597182320003"/>
    <n v="33.972702726199998"/>
    <n v="99.418535347040006"/>
    <n v="110.59865473916001"/>
    <n v="118.80414007280001"/>
    <n v="102.88764730384"/>
    <x v="584"/>
    <n v="35.975748121903329"/>
    <n v="3.5748178372180726"/>
  </r>
  <r>
    <x v="1"/>
    <x v="137"/>
    <s v="CHAMPIGNEULLES"/>
    <s v="France"/>
    <s v="DD"/>
    <s v=" 4x6"/>
    <n v="250"/>
    <s v="X079A2BA/R"/>
    <s v="011 Carrier Kote SFI"/>
    <s v="011"/>
    <s v="MCB"/>
    <x v="0"/>
    <s v="SFI"/>
    <m/>
    <x v="114"/>
    <x v="3"/>
    <x v="199"/>
    <x v="1"/>
    <n v="350"/>
    <x v="3"/>
    <n v="1074"/>
    <x v="155"/>
    <n v="107.4"/>
    <n v="42.283464566929133"/>
    <n v="105"/>
    <n v="41.338582677165356"/>
    <s v="N"/>
    <n v="153.80000000000001"/>
    <n v="4"/>
    <m/>
    <x v="1"/>
    <n v="0.19498154029200002"/>
    <n v="0.20679860334000003"/>
    <n v="0.18789130246320004"/>
    <n v="0.20679860334000003"/>
    <n v="0.19616324659680001"/>
    <n v="0.25406685553200004"/>
    <n v="0.23870467356960004"/>
    <n v="0.24343149878880005"/>
    <n v="0.22334249160720004"/>
    <n v="0.20679860334000003"/>
    <n v="0.20207177812080002"/>
    <n v="0.20207177812080002"/>
    <n v="0.58967144609520006"/>
    <n v="0.6570287054688001"/>
    <n v="0.70547866396560011"/>
    <n v="0.61094215958160003"/>
    <x v="585"/>
    <n v="0.21359341459260003"/>
    <n v="2.1253547945799946E-2"/>
  </r>
  <r>
    <x v="1"/>
    <x v="137"/>
    <s v="CHAMPIGNEULLES"/>
    <s v="France"/>
    <s v="CP"/>
    <s v=" 2x3"/>
    <n v="330"/>
    <s v="X159A7CA/R"/>
    <s v="011 Carrier Kote SFI"/>
    <s v="011"/>
    <s v="MCB"/>
    <x v="0"/>
    <s v="SFI"/>
    <m/>
    <x v="74"/>
    <x v="0"/>
    <x v="106"/>
    <x v="0"/>
    <n v="380"/>
    <x v="1"/>
    <n v="1110"/>
    <x v="82"/>
    <n v="110.6"/>
    <n v="43.54330708661417"/>
    <n v="110"/>
    <n v="43.30708661417323"/>
    <s v="N"/>
    <n v="127.2"/>
    <n v="12"/>
    <m/>
    <x v="1"/>
    <n v="14.223865310887684"/>
    <n v="15.051050226024966"/>
    <n v="13.716845759205125"/>
    <n v="15.054328369678085"/>
    <n v="14.261017605623046"/>
    <n v="18.509491780066565"/>
    <n v="17.393830223454724"/>
    <n v="17.713995586909444"/>
    <n v="16.266148806781445"/>
    <n v="15.089295235311363"/>
    <n v="14.711216000651525"/>
    <n v="14.690454424181764"/>
    <n v="42.991761296117772"/>
    <n v="47.824837755367696"/>
    <n v="51.373974617145613"/>
    <n v="44.490965660144653"/>
    <x v="586"/>
    <n v="15.556794944064643"/>
    <n v="1.5457661842949029"/>
  </r>
  <r>
    <x v="1"/>
    <x v="137"/>
    <s v="CHAMPIGNEULLES"/>
    <s v="France"/>
    <s v="CP"/>
    <s v=" 2x4"/>
    <n v="250"/>
    <s v="X190A3BA/R"/>
    <s v="01A Carrier Kote PEFC"/>
    <s v="01A"/>
    <s v="MCB"/>
    <x v="0"/>
    <s v="PEFC"/>
    <m/>
    <x v="47"/>
    <x v="3"/>
    <x v="159"/>
    <x v="0"/>
    <n v="350"/>
    <x v="3"/>
    <n v="1020"/>
    <x v="123"/>
    <n v="101.8"/>
    <n v="40.078740157480311"/>
    <n v="98"/>
    <n v="38.582677165354333"/>
    <s v="N"/>
    <n v="151.9"/>
    <n v="12"/>
    <m/>
    <x v="1"/>
    <n v="1.0277090990571998"/>
    <n v="1.0874467646643999"/>
    <n v="0.99120274785279994"/>
    <n v="1.0874467646643999"/>
    <n v="1.0299216051908"/>
    <n v="1.3374599577611999"/>
    <n v="1.2567034838847999"/>
    <n v="1.2799347982875999"/>
    <n v="1.1748407569415997"/>
    <n v="1.0896592707979997"/>
    <n v="1.0631091971947999"/>
    <n v="1.0608966910611999"/>
    <n v="3.1063586115743997"/>
    <n v="3.4548283276163998"/>
    <n v="3.7114790391139998"/>
    <n v="3.2136651590539995"/>
    <x v="587"/>
    <n v="1.1238609281132332"/>
    <n v="0.11175242658361977"/>
  </r>
  <r>
    <x v="1"/>
    <x v="137"/>
    <s v="CHAMPIGNEULLES"/>
    <s v="France"/>
    <s v="CP"/>
    <s v=" 2x3"/>
    <n v="330"/>
    <s v="X226A1CA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2"/>
    <n v="36.220472440944881"/>
    <s v="N"/>
    <n v="133.1"/>
    <n v="10"/>
    <m/>
    <x v="1"/>
    <n v="0.53329311697199999"/>
    <n v="0.56373894869599994"/>
    <n v="0.51365064489200007"/>
    <n v="0.56373894869599994"/>
    <n v="0.53427524057599995"/>
    <n v="0.69337926442400011"/>
    <n v="0.65114794945200005"/>
    <n v="0.66391555630400001"/>
    <n v="0.60891663448"/>
    <n v="0.56472107230000002"/>
    <n v="0.55097134184399998"/>
    <n v="0.54998921823999991"/>
    <n v="1.6106827105599999"/>
    <n v="1.7913934536960001"/>
    <n v="1.9239801402359999"/>
    <n v="1.665681632384"/>
    <x v="588"/>
    <n v="0.582644828073"/>
    <n v="5.7911422928997064E-2"/>
  </r>
  <r>
    <x v="1"/>
    <x v="137"/>
    <s v="CHAMPIGNEULLES"/>
    <s v="France"/>
    <s v="CP"/>
    <s v=" 2x3"/>
    <n v="250"/>
    <s v="X256A2BA/R"/>
    <s v="011 Carrier Kote SFI"/>
    <s v="011"/>
    <s v="MCB"/>
    <x v="0"/>
    <s v="SFI"/>
    <m/>
    <x v="45"/>
    <x v="0"/>
    <x v="88"/>
    <x v="1"/>
    <n v="350"/>
    <x v="3"/>
    <n v="1512"/>
    <x v="67"/>
    <n v="151.19999999999999"/>
    <n v="59.527559055118104"/>
    <n v="151.19999999999999"/>
    <n v="59.527559055118104"/>
    <s v="Y"/>
    <n v="59"/>
    <n v="5"/>
    <m/>
    <x v="1"/>
    <n v="24.921476949599995"/>
    <n v="26.370177402239996"/>
    <n v="24.033110857055998"/>
    <n v="26.376559342559997"/>
    <n v="24.986572740863998"/>
    <n v="32.430467930111995"/>
    <n v="30.475679610095995"/>
    <n v="31.036652164223995"/>
    <n v="28.499192692991997"/>
    <n v="26.437187775599998"/>
    <n v="25.775380564415997"/>
    <n v="25.739003504591999"/>
    <n v="75.324765208895997"/>
    <n v="83.793600013535979"/>
    <n v="90.011524467311986"/>
    <n v="77.951571844607997"/>
    <x v="589"/>
    <n v="27.256788461195999"/>
    <n v="2.7083990947151904"/>
  </r>
  <r>
    <x v="1"/>
    <x v="137"/>
    <s v="CHAMPIGNEULLES"/>
    <s v="France"/>
    <s v="DD"/>
    <s v=" 4x6"/>
    <n v="250"/>
    <s v="X275A4BA/R"/>
    <s v="01A Carrier Kote PEFC"/>
    <s v="01A"/>
    <s v="MCB"/>
    <x v="0"/>
    <s v="PEFC"/>
    <m/>
    <x v="92"/>
    <x v="3"/>
    <x v="203"/>
    <x v="0"/>
    <n v="350"/>
    <x v="3"/>
    <n v="1044"/>
    <x v="159"/>
    <n v="104.3"/>
    <n v="41.062992125984252"/>
    <n v="104.2"/>
    <n v="41.023622047244096"/>
    <s v="N"/>
    <n v="157.5"/>
    <n v="4"/>
    <m/>
    <x v="1"/>
    <n v="10.77898452498"/>
    <n v="11.405369037825002"/>
    <n v="10.394692337925001"/>
    <n v="11.408894654220001"/>
    <n v="10.807189456140001"/>
    <n v="14.027252430240001"/>
    <n v="13.181104495440001"/>
    <n v="13.424372026695002"/>
    <n v="12.326730122385003"/>
    <n v="11.434749174450001"/>
    <n v="11.147999040990001"/>
    <n v="11.132721369945001"/>
    <n v="32.579045900730002"/>
    <n v="36.243336540599998"/>
    <n v="38.932206644520008"/>
    <n v="33.715469585385001"/>
    <x v="590"/>
    <n v="11.78917155593625"/>
    <n v="1.1715658221226786"/>
  </r>
  <r>
    <x v="1"/>
    <x v="137"/>
    <s v="CHAMPIGNEULLES"/>
    <s v="France"/>
    <s v="DD"/>
    <s v=" 4x6"/>
    <n v="250"/>
    <s v="X278A2BA/R"/>
    <s v="01A Carrier Kote PEFC"/>
    <s v="01A"/>
    <s v="MCB"/>
    <x v="0"/>
    <s v="PEFC"/>
    <m/>
    <x v="114"/>
    <x v="3"/>
    <x v="199"/>
    <x v="1"/>
    <n v="350"/>
    <x v="3"/>
    <n v="1074"/>
    <x v="155"/>
    <n v="107.4"/>
    <n v="42.283464566929133"/>
    <n v="105.6"/>
    <n v="41.574803149606296"/>
    <s v="N"/>
    <n v="157.1"/>
    <n v="4"/>
    <m/>
    <x v="1"/>
    <n v="2.4611984221524001"/>
    <n v="2.6036316805211999"/>
    <n v="2.3730829318056004"/>
    <n v="2.6048387420328001"/>
    <n v="2.4672337297104003"/>
    <n v="3.2023341902748004"/>
    <n v="3.0092043484188"/>
    <n v="3.0647291779524002"/>
    <n v="2.8136603835396006"/>
    <n v="2.6108740495908003"/>
    <n v="2.5444856664528004"/>
    <n v="2.5420715434296"/>
    <n v="7.4379130344791999"/>
    <n v="8.2744066620180003"/>
    <n v="8.8875939099108017"/>
    <n v="7.6974312594732002"/>
    <x v="591"/>
    <n v="2.6914454054901"/>
    <n v="0.26739620056119595"/>
  </r>
  <r>
    <x v="1"/>
    <x v="138"/>
    <s v="CILAM PLF - ST. DENIS"/>
    <s v="Reunion                "/>
    <s v="CP"/>
    <s v=" 2x4"/>
    <n v="125"/>
    <s v="L109A7UA/R"/>
    <s v="011 Carrier Kote SFI"/>
    <s v="011"/>
    <s v="MCB"/>
    <x v="0"/>
    <s v="SFI"/>
    <m/>
    <x v="6"/>
    <x v="0"/>
    <x v="83"/>
    <x v="0"/>
    <n v="320"/>
    <x v="2"/>
    <n v="1010"/>
    <x v="22"/>
    <n v="100"/>
    <n v="39.370078740157481"/>
    <n v="100"/>
    <n v="39.370078740157481"/>
    <s v="Y"/>
    <n v="100"/>
    <n v="10"/>
    <m/>
    <x v="1"/>
    <n v="0.12819968000000004"/>
    <n v="0.13539456000000002"/>
    <n v="0.12362112000000001"/>
    <n v="0.13539456000000002"/>
    <n v="0.12819968000000004"/>
    <n v="0.16679040000000001"/>
    <n v="0.15632512000000001"/>
    <n v="0.15959552000000002"/>
    <n v="0.14651392000000002"/>
    <n v="0.13604864000000003"/>
    <n v="0.13212416000000002"/>
    <n v="0.13212416000000002"/>
    <n v="0.38721536000000012"/>
    <n v="0.4303846400000001"/>
    <n v="0.46243456000000005"/>
    <n v="0.40029696000000003"/>
    <x v="592"/>
    <n v="0.14002762666666671"/>
    <n v="1.3946310691446369E-2"/>
  </r>
  <r>
    <x v="1"/>
    <x v="139"/>
    <s v="CSR Domagné"/>
    <s v="Reunion                "/>
    <s v="CP"/>
    <m/>
    <m/>
    <s v="X263A1CA/R"/>
    <s v="01A Carrier Kote PEFC"/>
    <s v="01A"/>
    <s v="MCB"/>
    <x v="0"/>
    <s v="PEFC"/>
    <m/>
    <x v="50"/>
    <x v="3"/>
    <x v="101"/>
    <x v="0"/>
    <n v="380"/>
    <x v="1"/>
    <n v="1270"/>
    <x v="78"/>
    <n v="125.8"/>
    <n v="49.527559055118111"/>
    <n v="117.2"/>
    <n v="46.14173228346457"/>
    <s v="N"/>
    <n v="101.4"/>
    <n v="14"/>
    <m/>
    <x v="1"/>
    <n v="0.16942566330144002"/>
    <n v="0.17933359682784"/>
    <n v="0.16348090318559999"/>
    <n v="0.17933359682784"/>
    <n v="0.16942566330144002"/>
    <n v="0.21995612428608"/>
    <n v="0.20707581070176001"/>
    <n v="0.21004819075968001"/>
    <n v="0.19320470376480003"/>
    <n v="0.17933359682784"/>
    <n v="0.17437963006464"/>
    <n v="0.17437963006464"/>
    <n v="0.51224016331488009"/>
    <n v="0.56871538441536007"/>
    <n v="0.61032870522624005"/>
    <n v="0.52809285695711994"/>
    <x v="593"/>
    <n v="0.1849480924928"/>
    <n v="1.8275838693694993E-2"/>
  </r>
  <r>
    <x v="1"/>
    <x v="6"/>
    <s v="COCA COLA PRODUCTION"/>
    <s v="France"/>
    <s v="DD"/>
    <s v="2x5"/>
    <n v="330"/>
    <s v="X315A1BA_PEFC/R"/>
    <s v="01A Carrier Kote PEFC"/>
    <s v="01A"/>
    <s v="MCB"/>
    <x v="0"/>
    <s v="PEFC"/>
    <m/>
    <x v="77"/>
    <x v="3"/>
    <x v="125"/>
    <x v="1"/>
    <n v="350"/>
    <x v="3"/>
    <n v="928"/>
    <x v="96"/>
    <n v="92.8"/>
    <n v="36.535433070866141"/>
    <n v="91.7"/>
    <n v="36.102362204724407"/>
    <s v="N"/>
    <n v="106.4"/>
    <n v="4"/>
    <m/>
    <x v="0"/>
    <n v="50.389634192127993"/>
    <n v="53.318286653900799"/>
    <n v="48.593309249945598"/>
    <n v="53.331707878399996"/>
    <n v="50.521727296409601"/>
    <n v="65.572571001907193"/>
    <n v="61.619667196774394"/>
    <n v="62.75411385707519"/>
    <n v="57.622967816959992"/>
    <n v="53.454618039603197"/>
    <n v="52.116027490867197"/>
    <n v="52.043270326476801"/>
    <n v="152.3012300959744"/>
    <n v="169.42600617671678"/>
    <n v="181.99674887080957"/>
    <n v="157.61391585694719"/>
    <x v="594"/>
    <n v="55.111491750037324"/>
    <n v="5.4761592843013158"/>
  </r>
  <r>
    <x v="1"/>
    <x v="6"/>
    <s v="COCA COLA PRODUCTION"/>
    <s v="France"/>
    <s v="DD"/>
    <s v="2x4"/>
    <n v="150"/>
    <s v="X320A1BA_PEFC/R"/>
    <s v="01A Carrier Kote PEFC"/>
    <s v="01A"/>
    <s v="MCB"/>
    <x v="0"/>
    <s v="PEFC"/>
    <m/>
    <x v="73"/>
    <x v="0"/>
    <x v="112"/>
    <x v="1"/>
    <n v="350"/>
    <x v="3"/>
    <n v="1258"/>
    <x v="78"/>
    <n v="125.8"/>
    <n v="49.527559055118111"/>
    <n v="125.2"/>
    <n v="49.291338582677163"/>
    <s v="N"/>
    <n v="86.9"/>
    <n v="8"/>
    <m/>
    <x v="0"/>
    <n v="43.834617563629202"/>
    <n v="46.382623487415607"/>
    <n v="42.272028295450802"/>
    <n v="46.39357256136681"/>
    <n v="43.949582840116804"/>
    <n v="57.042329055619611"/>
    <n v="53.603537758232008"/>
    <n v="54.590518567261611"/>
    <n v="50.127206778726006"/>
    <n v="46.50149914745721"/>
    <n v="45.336204848365206"/>
    <n v="45.272856634790408"/>
    <n v="132.4892693464956"/>
    <n v="147.38548445710322"/>
    <n v="158.32126310421961"/>
    <n v="137.11056063061281"/>
    <x v="595"/>
    <n v="47.942214794869273"/>
    <n v="4.7637295394045625"/>
  </r>
  <r>
    <x v="1"/>
    <x v="6"/>
    <s v="COCA COLA PRODUCTION"/>
    <s v="France"/>
    <s v="DD"/>
    <s v="3x4"/>
    <n v="150"/>
    <s v="X321A1BA_PEFC/R"/>
    <s v="01A Carrier Kote PEFC"/>
    <s v="01A"/>
    <s v="MCB"/>
    <x v="0"/>
    <s v="PEFC"/>
    <m/>
    <x v="7"/>
    <x v="0"/>
    <x v="18"/>
    <x v="0"/>
    <n v="350"/>
    <x v="3"/>
    <n v="988"/>
    <x v="18"/>
    <n v="98.4"/>
    <n v="38.740157480314963"/>
    <n v="98.4"/>
    <n v="38.740157480314963"/>
    <s v="Y"/>
    <n v="104.6"/>
    <n v="6"/>
    <m/>
    <x v="0"/>
    <n v="5.0026631532864005"/>
    <n v="5.2935156621984003"/>
    <n v="4.8244699706112"/>
    <n v="5.2949883331296004"/>
    <n v="5.0159171916672003"/>
    <n v="6.5099418513696001"/>
    <n v="6.1174750482047999"/>
    <n v="6.2301343744416009"/>
    <n v="5.7213265677120004"/>
    <n v="5.3075060360448001"/>
    <n v="5.1742293167711999"/>
    <n v="5.1668659621152004"/>
    <n v="15.120648786096002"/>
    <n v="16.820847376166402"/>
    <n v="18.068935990358401"/>
    <n v="15.648601314931199"/>
    <x v="596"/>
    <n v="5.4715861222959994"/>
    <n v="0.54359884047407903"/>
  </r>
  <r>
    <x v="1"/>
    <x v="140"/>
    <s v="CSR CHEZ CCLF"/>
    <s v="France"/>
    <s v="CP"/>
    <s v=" 1x2"/>
    <n v="750"/>
    <s v="X263A1CA/R"/>
    <s v="01A Carrier Kote PEFC"/>
    <s v="01A"/>
    <s v="MCB"/>
    <x v="0"/>
    <s v="PEFC"/>
    <m/>
    <x v="50"/>
    <x v="3"/>
    <x v="101"/>
    <x v="0"/>
    <n v="380"/>
    <x v="1"/>
    <n v="1270"/>
    <x v="78"/>
    <n v="125.8"/>
    <n v="49.527559055118111"/>
    <n v="117.2"/>
    <n v="46.14173228346457"/>
    <s v="N"/>
    <n v="101.4"/>
    <n v="14"/>
    <m/>
    <x v="1"/>
    <n v="2.7643134538656002"/>
    <n v="2.9248219769932802"/>
    <n v="2.6652341186016004"/>
    <n v="2.9258127703459205"/>
    <n v="2.7712490073340805"/>
    <n v="3.5965798700831999"/>
    <n v="3.3795961258550404"/>
    <n v="3.44201610707136"/>
    <n v="3.1606307949216004"/>
    <n v="2.9317575304617605"/>
    <n v="2.8584388223663999"/>
    <n v="2.8544756489558401"/>
    <n v="8.3543695494604808"/>
    <n v="9.2936416477632005"/>
    <n v="9.9822430278479999"/>
    <n v="8.6446720017840004"/>
    <x v="597"/>
    <n v="3.0229105189046401"/>
    <n v="0.30028097863665543"/>
  </r>
  <r>
    <x v="1"/>
    <x v="140"/>
    <s v="CSR CHEZ CCLF"/>
    <s v="France"/>
    <s v="BM"/>
    <s v=" 2x3"/>
    <n v="330"/>
    <s v="X284A1BA/R"/>
    <s v="01A Carrier Kote PEFC"/>
    <s v="01A"/>
    <s v="MCB"/>
    <x v="0"/>
    <s v="PEFC"/>
    <m/>
    <x v="92"/>
    <x v="3"/>
    <x v="203"/>
    <x v="0"/>
    <n v="350"/>
    <x v="3"/>
    <n v="1044"/>
    <x v="159"/>
    <n v="104.3"/>
    <n v="41.062992125984252"/>
    <n v="104.2"/>
    <n v="41.023622047244096"/>
    <s v="N"/>
    <n v="157.5"/>
    <n v="4"/>
    <m/>
    <x v="1"/>
    <n v="0.59935478715000012"/>
    <n v="0.6346109511000001"/>
    <n v="0.57820108877999998"/>
    <n v="0.6346109511000001"/>
    <n v="0.60052999261500006"/>
    <n v="0.78033642876000009"/>
    <n v="0.73332821016000005"/>
    <n v="0.74625547027500017"/>
    <n v="0.68514478609500007"/>
    <n v="0.63578615656500004"/>
    <n v="0.61933328005499999"/>
    <n v="0.61933328005499999"/>
    <n v="1.8121668270300002"/>
    <n v="2.0154773724750004"/>
    <n v="2.1647284665300002"/>
    <n v="1.874452716675"/>
    <x v="598"/>
    <n v="0.6555687818924999"/>
    <n v="6.5215160065487568E-2"/>
  </r>
  <r>
    <x v="1"/>
    <x v="141"/>
    <s v="FDL PRAHECQ"/>
    <s v="FRANCE               "/>
    <s v="CP"/>
    <s v=" 2x2"/>
    <n v="750"/>
    <s v="O115A1EA/R"/>
    <s v="011 Carrier Kote SFI"/>
    <s v="011"/>
    <s v="MCB"/>
    <x v="0"/>
    <s v="SFI"/>
    <m/>
    <x v="120"/>
    <x v="0"/>
    <x v="214"/>
    <x v="0"/>
    <n v="465"/>
    <x v="6"/>
    <n v="1342"/>
    <x v="169"/>
    <n v="132.4"/>
    <n v="52.125984251968504"/>
    <n v="132.4"/>
    <n v="52.125984251968504"/>
    <s v="Y"/>
    <n v="82.5"/>
    <n v="8"/>
    <m/>
    <x v="2"/>
    <n v="1.0589512071599998"/>
    <n v="1.1202042671820001"/>
    <n v="1.0205382712139999"/>
    <n v="1.1202042671820001"/>
    <n v="1.061027582076"/>
    <n v="1.3776747567659999"/>
    <n v="1.2946197601259999"/>
    <n v="1.3184980716600001"/>
    <n v="1.210526576028"/>
    <n v="1.1233188295559999"/>
    <n v="1.0942495807320001"/>
    <n v="1.093211393274"/>
    <n v="3.1996937455559999"/>
    <n v="3.5589066060240002"/>
    <n v="3.8236444078140002"/>
    <n v="3.3107798035620002"/>
    <x v="599"/>
    <n v="1.1577520469130003"/>
    <n v="0.11515658512186459"/>
  </r>
  <r>
    <x v="1"/>
    <x v="141"/>
    <s v="FDL PRAHECQ"/>
    <s v="FRANCE               "/>
    <s v="CP"/>
    <s v=" 2x2"/>
    <n v="250"/>
    <s v="T058A1CA/R"/>
    <s v="011 Carrier Kote SFI"/>
    <s v="011"/>
    <s v="MCB"/>
    <x v="0"/>
    <s v="SFI"/>
    <m/>
    <x v="20"/>
    <x v="3"/>
    <x v="155"/>
    <x v="0"/>
    <n v="380"/>
    <x v="1"/>
    <n v="1000"/>
    <x v="68"/>
    <n v="99.6"/>
    <n v="39.212598425196845"/>
    <n v="92.4"/>
    <n v="36.377952755905511"/>
    <s v="N"/>
    <n v="63"/>
    <n v="8"/>
    <m/>
    <x v="2"/>
    <n v="0.119407185072"/>
    <n v="0.12623045279039999"/>
    <n v="0.11502079868160001"/>
    <n v="0.12623045279039999"/>
    <n v="0.119407185072"/>
    <n v="0.15498565246080001"/>
    <n v="0.14572550341439999"/>
    <n v="0.14816238474239998"/>
    <n v="0.136465354368"/>
    <n v="0.12623045279039999"/>
    <n v="0.12330619519680001"/>
    <n v="0.12330619519680001"/>
    <n v="0.36065843654399998"/>
    <n v="0.40062329032319999"/>
    <n v="0.43035324252480001"/>
    <n v="0.37284284318400002"/>
    <x v="600"/>
    <n v="0.13037315104799999"/>
    <n v="1.2872136380659434E-2"/>
  </r>
  <r>
    <x v="1"/>
    <x v="142"/>
    <s v="FRUITE UNISOURCE"/>
    <s v="FRANCE               "/>
    <s v="CP"/>
    <s v=" 2x2"/>
    <n v="200"/>
    <s v="O483A1BA/R"/>
    <s v="011 Carrier Kote SFI"/>
    <s v="011"/>
    <s v="MCB"/>
    <x v="0"/>
    <s v="SFI"/>
    <m/>
    <x v="47"/>
    <x v="3"/>
    <x v="97"/>
    <x v="1"/>
    <n v="350"/>
    <x v="3"/>
    <n v="1020"/>
    <x v="48"/>
    <n v="102"/>
    <n v="40.15748031496063"/>
    <n v="100.2"/>
    <n v="39.448818897637793"/>
    <s v="N"/>
    <n v="99.1"/>
    <n v="18"/>
    <m/>
    <x v="2"/>
    <n v="4.2361577988240002"/>
    <n v="4.4820256123439997"/>
    <n v="4.0850214075719995"/>
    <n v="4.4834718936"/>
    <n v="4.2470049082440005"/>
    <n v="5.5125010072439995"/>
    <n v="5.1798563183640001"/>
    <n v="5.2753108812599994"/>
    <n v="4.844319066972"/>
    <n v="4.4935958623919996"/>
    <n v="4.3815090650519997"/>
    <n v="4.3750007993999995"/>
    <n v="12.803204818739999"/>
    <n v="14.242977809088"/>
    <n v="15.299486266596"/>
    <n v="13.250105726843998"/>
    <x v="601"/>
    <n v="4.6329812184390002"/>
    <n v="0.46033051957106746"/>
  </r>
  <r>
    <x v="1"/>
    <x v="143"/>
    <s v="GRANDE BRASSERIE DE NOUVELLE CALEDONIE"/>
    <s v="New Caledonia"/>
    <s v="CP"/>
    <s v=" 2x3"/>
    <n v="330"/>
    <s v="X094A1DA/R"/>
    <s v="01A Carrier Kote PEFC"/>
    <s v="01A"/>
    <s v="MCB"/>
    <x v="0"/>
    <s v="PEFC"/>
    <m/>
    <x v="70"/>
    <x v="0"/>
    <x v="180"/>
    <x v="1"/>
    <n v="430"/>
    <x v="7"/>
    <n v="945"/>
    <x v="7"/>
    <n v="94.5"/>
    <n v="37.204724409448815"/>
    <n v="89.5"/>
    <n v="35.236220472440941"/>
    <s v="N"/>
    <n v="131.19999999999999"/>
    <n v="10"/>
    <m/>
    <x v="1"/>
    <n v="1.0646566088256"/>
    <n v="1.1256809385024003"/>
    <n v="1.0265164027776001"/>
    <n v="1.1267706586752002"/>
    <n v="1.0668360491711999"/>
    <n v="1.3850343396288001"/>
    <n v="1.3011258863232"/>
    <n v="1.3250997301248002"/>
    <n v="1.2172174330176"/>
    <n v="1.1289500990208001"/>
    <n v="1.1006173745280001"/>
    <n v="1.0995276543551999"/>
    <n v="3.2168539501056004"/>
    <n v="3.5786410474752"/>
    <n v="3.8434430494656002"/>
    <n v="3.3290951279040004"/>
    <x v="602"/>
    <n v="1.1640027645791999"/>
    <n v="0.11556717794322452"/>
  </r>
  <r>
    <x v="1"/>
    <x v="143"/>
    <s v="GRANDE BRASSERIE DE NOUVELLE CALEDONIE"/>
    <s v="New Caledonia"/>
    <s v="CP"/>
    <s v=" 1x3"/>
    <n v="330"/>
    <s v="X155A3CA/R"/>
    <s v="01A Carrier Kote PEFC"/>
    <s v="01A"/>
    <s v="MCB"/>
    <x v="0"/>
    <s v="PEFC"/>
    <m/>
    <x v="81"/>
    <x v="0"/>
    <x v="117"/>
    <x v="1"/>
    <n v="380"/>
    <x v="1"/>
    <n v="1287"/>
    <x v="90"/>
    <n v="128.69999999999999"/>
    <n v="50.669291338582674"/>
    <n v="125.6"/>
    <n v="49.448818897637793"/>
    <s v="N"/>
    <n v="89.4"/>
    <n v="14"/>
    <m/>
    <x v="1"/>
    <n v="0.62378650702367999"/>
    <n v="0.65953358479007995"/>
    <n v="0.60144458341967999"/>
    <n v="0.66042726173423993"/>
    <n v="0.62557386091199996"/>
    <n v="0.81145866529727995"/>
    <n v="0.76230643336847992"/>
    <n v="0.77660526447503986"/>
    <n v="0.71315420143968"/>
    <n v="0.66132093867839992"/>
    <n v="0.64523475368352001"/>
    <n v="0.64434107673936003"/>
    <n v="1.8847646752334399"/>
    <n v="2.0974597879435199"/>
    <n v="2.2520658992831999"/>
    <n v="1.95089676910128"/>
    <x v="603"/>
    <n v="0.68209892763012003"/>
    <n v="6.7661464455926829E-2"/>
  </r>
  <r>
    <x v="1"/>
    <x v="143"/>
    <s v="GRANDE BRASSERIE DE NOUVELLE CALEDONIE"/>
    <s v="New Caledonia"/>
    <s v="CP"/>
    <s v=" 2x2"/>
    <n v="330"/>
    <s v="X306A2DA/R"/>
    <s v="011 Carrier Kote SFI"/>
    <s v="011"/>
    <s v="MCB"/>
    <x v="0"/>
    <s v="SFI"/>
    <m/>
    <x v="61"/>
    <x v="1"/>
    <x v="215"/>
    <x v="0"/>
    <n v="430"/>
    <x v="7"/>
    <n v="838"/>
    <x v="170"/>
    <n v="74.2"/>
    <n v="29.212598425196852"/>
    <n v="74.2"/>
    <n v="29.212598425196852"/>
    <s v="Y"/>
    <n v="67.7"/>
    <n v="6"/>
    <m/>
    <x v="1"/>
    <n v="0.71878055802784002"/>
    <n v="0.76028262956016002"/>
    <n v="0.69317289686960004"/>
    <n v="0.76072414095943997"/>
    <n v="0.72054660362495992"/>
    <n v="0.93512114367504007"/>
    <n v="0.87860768456720006"/>
    <n v="0.89494360634056003"/>
    <n v="0.82165271406008"/>
    <n v="0.76249018655655998"/>
    <n v="0.74306368498824005"/>
    <n v="0.74218066218967993"/>
    <n v="2.1722360844575999"/>
    <n v="2.4163918882594397"/>
    <n v="2.5952040049678402"/>
    <n v="2.2477345337344801"/>
    <x v="604"/>
    <n v="0.78596387595161332"/>
    <n v="7.8037989024070512E-2"/>
  </r>
  <r>
    <x v="1"/>
    <x v="144"/>
    <s v="ETS GUILLET FRERES"/>
    <s v="FRANCE               "/>
    <s v="CP"/>
    <s v=" 1x3"/>
    <n v="750"/>
    <s v="S001A1CA/R"/>
    <s v="011 Carrier Kote SFI"/>
    <s v="011"/>
    <s v="MCB"/>
    <x v="0"/>
    <s v="SFI"/>
    <m/>
    <x v="54"/>
    <x v="1"/>
    <x v="65"/>
    <x v="0"/>
    <n v="380"/>
    <x v="1"/>
    <n v="1035"/>
    <x v="48"/>
    <n v="102"/>
    <n v="40.15748031496063"/>
    <n v="102"/>
    <n v="40.15748031496063"/>
    <s v="Y"/>
    <n v="113"/>
    <n v="8"/>
    <m/>
    <x v="1"/>
    <n v="0.87465678014399995"/>
    <n v="0.92479063857599997"/>
    <n v="0.843323118624"/>
    <n v="0.92568588604800006"/>
    <n v="0.87644727508800002"/>
    <n v="1.1378595369119999"/>
    <n v="1.068925481568"/>
    <n v="1.0886209259520001"/>
    <n v="0.99999142622400006"/>
    <n v="0.92747638099200003"/>
    <n v="0.90419994672000004"/>
    <n v="0.90330469924800005"/>
    <n v="2.642770537344"/>
    <n v="2.939992698048"/>
    <n v="3.1575378337440001"/>
    <n v="2.7349810269599999"/>
    <x v="605"/>
    <n v="0.95627350800800004"/>
    <n v="9.4942927994079163E-2"/>
  </r>
  <r>
    <x v="1"/>
    <x v="41"/>
    <s v="HEINEKEN GLOBAL PROCUREMENT"/>
    <s v="France"/>
    <s v="MU"/>
    <s v=" 4x6"/>
    <n v="250"/>
    <s v="W080A1UA/R"/>
    <s v="01A Carrier Kote PEFC"/>
    <s v="01A"/>
    <s v="MCB"/>
    <x v="0"/>
    <s v="PEFC"/>
    <m/>
    <x v="49"/>
    <x v="0"/>
    <x v="216"/>
    <x v="0"/>
    <n v="320"/>
    <x v="2"/>
    <n v="845"/>
    <x v="171"/>
    <n v="81.8"/>
    <n v="32.204724409448815"/>
    <n v="81.8"/>
    <n v="32.204724409448815"/>
    <s v="Y"/>
    <n v="112"/>
    <n v="9"/>
    <m/>
    <x v="1"/>
    <n v="0.91024849592320001"/>
    <n v="0.96298178600960005"/>
    <n v="0.87788943155200005"/>
    <n v="0.96358102794240008"/>
    <n v="0.91264546365440002"/>
    <n v="1.1847013011456"/>
    <n v="1.1133915111424002"/>
    <n v="1.1337657368576"/>
    <n v="1.0408832372736001"/>
    <n v="0.96537875374080007"/>
    <n v="0.94140907642880012"/>
    <n v="0.94021059256320005"/>
    <n v="2.7511197134848002"/>
    <n v="3.0609277927424001"/>
    <n v="3.2880404852736005"/>
    <n v="2.8469984227328"/>
    <x v="606"/>
    <n v="0.99559053451946689"/>
    <n v="9.8996659559782527E-2"/>
  </r>
  <r>
    <x v="1"/>
    <x v="41"/>
    <s v="HEINEKEN GLOBAL PROCUREMENT"/>
    <s v="France"/>
    <s v="MU"/>
    <s v=" 4x6"/>
    <n v="330"/>
    <s v="W219A3UA/R"/>
    <s v="01A Carrier Kote PEFC"/>
    <s v="01A"/>
    <s v="MCB"/>
    <x v="0"/>
    <s v="PEFC"/>
    <m/>
    <x v="49"/>
    <x v="0"/>
    <x v="216"/>
    <x v="0"/>
    <n v="320"/>
    <x v="2"/>
    <n v="845"/>
    <x v="171"/>
    <n v="81.8"/>
    <n v="32.204724409448815"/>
    <n v="78.8"/>
    <n v="31.023622047244093"/>
    <s v="N"/>
    <n v="110.8"/>
    <n v="9"/>
    <m/>
    <x v="1"/>
    <n v="0.12864226192383998"/>
    <n v="0.13634894120960001"/>
    <n v="0.1244925115392"/>
    <n v="0.13634894120960001"/>
    <n v="0.12923508340736001"/>
    <n v="0.16776847983616"/>
    <n v="0.15769051461632"/>
    <n v="0.16065462203391997"/>
    <n v="0.14761254939648"/>
    <n v="0.13694176269312"/>
    <n v="0.133384833792"/>
    <n v="0.133384833792"/>
    <n v="0.38948371467263998"/>
    <n v="0.43335250445312001"/>
    <n v="0.46595768604672"/>
    <n v="0.40371143027712003"/>
    <x v="607"/>
    <n v="0.14104211128746666"/>
    <n v="1.4027483134562677E-2"/>
  </r>
  <r>
    <x v="1"/>
    <x v="41"/>
    <s v="HEINEKEN GLOBAL PROCUREMENT"/>
    <s v="France"/>
    <s v="CO"/>
    <s v=" 4x6"/>
    <n v="330"/>
    <s v="W220A2UA/R"/>
    <s v="01A Carrier Kote PEFC"/>
    <s v="01A"/>
    <s v="MCB"/>
    <x v="0"/>
    <s v="PEFC"/>
    <m/>
    <x v="18"/>
    <x v="0"/>
    <x v="217"/>
    <x v="0"/>
    <n v="320"/>
    <x v="2"/>
    <n v="873"/>
    <x v="40"/>
    <n v="86"/>
    <n v="33.85826771653543"/>
    <n v="84.4"/>
    <n v="33.228346456692918"/>
    <s v="N"/>
    <n v="115"/>
    <n v="9"/>
    <m/>
    <x v="1"/>
    <n v="0.70187035519999996"/>
    <n v="0.74262411775999992"/>
    <n v="0.67728872064000001"/>
    <n v="0.74327100288000003"/>
    <n v="0.70381101056000006"/>
    <n v="0.91340178944000006"/>
    <n v="0.85841655424000007"/>
    <n v="0.87394179712000009"/>
    <n v="0.80278443391999998"/>
    <n v="0.74456477312000002"/>
    <n v="0.72580510464000003"/>
    <n v="0.72515821952000004"/>
    <n v="2.1217831935999998"/>
    <n v="2.3604838028800001"/>
    <n v="2.5351427852800001"/>
    <n v="2.19552809728"/>
    <x v="608"/>
    <n v="0.76774482325333349"/>
    <n v="7.6212658151075363E-2"/>
  </r>
  <r>
    <x v="1"/>
    <x v="41"/>
    <s v="HEINEKEN GLOBAL PROCUREMENT"/>
    <s v="France"/>
    <s v="BW"/>
    <s v=" 2x3"/>
    <n v="330"/>
    <s v="X117B4CA_PEFC/R"/>
    <s v="01A Carrier Kote PEFC"/>
    <s v="01A"/>
    <s v="MCB"/>
    <x v="0"/>
    <s v="PEFC"/>
    <m/>
    <x v="3"/>
    <x v="0"/>
    <x v="218"/>
    <x v="1"/>
    <n v="380"/>
    <x v="1"/>
    <n v="1594"/>
    <x v="172"/>
    <n v="159.4"/>
    <n v="62.755905511811022"/>
    <n v="159.4"/>
    <n v="62.755905511811022"/>
    <s v="Y"/>
    <n v="107.7"/>
    <n v="8"/>
    <m/>
    <x v="1"/>
    <n v="13.588931518817761"/>
    <n v="14.378318964518881"/>
    <n v="13.104898338430081"/>
    <n v="14.382319238736962"/>
    <n v="13.624933986780482"/>
    <n v="17.683878893392322"/>
    <n v="16.617139101904321"/>
    <n v="16.923826791957122"/>
    <n v="15.539731912501439"/>
    <n v="14.415654857220961"/>
    <n v="14.0542967528544"/>
    <n v="14.035628806503361"/>
    <n v="41.072148821766724"/>
    <n v="45.691132118909763"/>
    <n v="49.080697806362878"/>
    <n v="42.505580416578724"/>
    <x v="609"/>
    <n v="14.862463263634842"/>
    <n v="1.4768191315988615"/>
  </r>
  <r>
    <x v="1"/>
    <x v="41"/>
    <s v="HEINEKEN ENTREPRISE RUNGIS"/>
    <s v="France"/>
    <s v="BW"/>
    <s v=" 2x3"/>
    <n v="330"/>
    <s v="W213B7CA/R"/>
    <s v="01A Carrier Kote PEFC"/>
    <s v="01A"/>
    <s v="MCB"/>
    <x v="0"/>
    <s v="PEFC"/>
    <m/>
    <x v="3"/>
    <x v="0"/>
    <x v="3"/>
    <x v="0"/>
    <n v="380"/>
    <x v="1"/>
    <n v="1594"/>
    <x v="3"/>
    <n v="155.9"/>
    <n v="61.377952755905511"/>
    <n v="155.9"/>
    <n v="61.377952755905511"/>
    <s v="Y"/>
    <n v="107.7"/>
    <n v="8"/>
    <m/>
    <x v="1"/>
    <n v="6.6459294375801612"/>
    <n v="7.0319567361523205"/>
    <n v="6.408574814809441"/>
    <n v="7.0332608824312812"/>
    <n v="6.6628833392066404"/>
    <n v="8.6477939757837614"/>
    <n v="8.126135464199761"/>
    <n v="8.2761122862801599"/>
    <n v="7.5992603674999213"/>
    <n v="7.0502147840577605"/>
    <n v="6.8728508901192003"/>
    <n v="6.8637218661664807"/>
    <n v="20.086460988541923"/>
    <n v="22.343938197421686"/>
    <n v="24.001508117979846"/>
    <n v="20.78678754034344"/>
    <x v="610"/>
    <n v="7.2682245703572406"/>
    <n v="0.72210762289361441"/>
  </r>
  <r>
    <x v="1"/>
    <x v="3"/>
    <s v="KRONENBOURG SUPPLY COMPANY"/>
    <s v="France"/>
    <s v="DD"/>
    <s v=" 1x8"/>
    <n v="250"/>
    <s v="X292A2CA_PEFC/R"/>
    <s v="01A Carrier Kote PEFC"/>
    <s v="01A"/>
    <s v="MCB"/>
    <x v="0"/>
    <s v="PEFC"/>
    <m/>
    <x v="51"/>
    <x v="3"/>
    <x v="219"/>
    <x v="0"/>
    <n v="380"/>
    <x v="1"/>
    <n v="1143"/>
    <x v="173"/>
    <n v="113.7"/>
    <n v="44.763779527559059"/>
    <n v="113.7"/>
    <n v="44.763779527559059"/>
    <s v="Y"/>
    <n v="85.9"/>
    <n v="3"/>
    <m/>
    <x v="1"/>
    <n v="1.3404624913159202"/>
    <n v="1.4185992409512003"/>
    <n v="1.2926701104710401"/>
    <n v="1.4185992409512003"/>
    <n v="1.34425553741472"/>
    <n v="1.7440425962282404"/>
    <n v="1.6393545239013601"/>
    <n v="1.6689402834720002"/>
    <n v="1.5323906239152001"/>
    <n v="1.4216336778302403"/>
    <n v="1.3859790445015203"/>
    <n v="1.3844618260620003"/>
    <n v="4.0517318427381603"/>
    <n v="4.5068973745941605"/>
    <n v="4.8406854312885601"/>
    <n v="4.1920745483937605"/>
    <x v="611"/>
    <n v="1.4659490997512201"/>
    <n v="0.14556798200420537"/>
  </r>
  <r>
    <x v="1"/>
    <x v="145"/>
    <s v="LAITERIE DE SAINT MALO"/>
    <s v="France"/>
    <s v="CP"/>
    <s v=" 2x2"/>
    <n v="125"/>
    <s v="T082A3UA/R"/>
    <s v="011 Carrier Kote SFI"/>
    <s v="011"/>
    <s v="MCB"/>
    <x v="0"/>
    <s v="SFI"/>
    <m/>
    <x v="82"/>
    <x v="3"/>
    <x v="158"/>
    <x v="0"/>
    <n v="320"/>
    <x v="2"/>
    <n v="978"/>
    <x v="95"/>
    <n v="97.5"/>
    <n v="38.385826771653541"/>
    <n v="97.5"/>
    <n v="38.385826771653541"/>
    <s v="Y"/>
    <n v="113.4"/>
    <n v="24"/>
    <m/>
    <x v="1"/>
    <n v="0.58867141132800005"/>
    <n v="0.62266103827199992"/>
    <n v="0.56769908831999993"/>
    <n v="0.623384221824"/>
    <n v="0.59011777843199997"/>
    <n v="0.76585138156800003"/>
    <n v="0.71956763424000003"/>
    <n v="0.73330812172799997"/>
    <n v="0.67328388691199992"/>
    <n v="0.62483058892800003"/>
    <n v="0.60892055078399998"/>
    <n v="0.60819736723200002"/>
    <n v="1.7790315379199999"/>
    <n v="1.9793533818240001"/>
    <n v="2.1261596428799998"/>
    <n v="1.841948506944"/>
    <x v="612"/>
    <n v="0.64387442246399995"/>
    <n v="6.3916226261584302E-2"/>
  </r>
  <r>
    <x v="1"/>
    <x v="145"/>
    <s v="LAITERIE DE SAINT MALO"/>
    <s v="France"/>
    <s v="CP"/>
    <s v=" 2x2"/>
    <n v="125"/>
    <s v="X296A1LB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100"/>
    <n v="12"/>
    <m/>
    <x v="1"/>
    <n v="1.2645001600000001"/>
    <n v="1.3375118400000001"/>
    <n v="1.2194504000000002"/>
    <n v="1.3382885600000001"/>
    <n v="1.2676070400000001"/>
    <n v="1.6450929599999999"/>
    <n v="1.5456728000000002"/>
    <n v="1.5744114400000002"/>
    <n v="1.44547592"/>
    <n v="1.3413954400000001"/>
    <n v="1.30721976"/>
    <n v="1.30566632"/>
    <n v="3.8214624000000006"/>
    <n v="4.2509885599999997"/>
    <n v="4.5655601600000004"/>
    <n v="3.9542815200000003"/>
    <x v="613"/>
    <n v="1.3826910533333334"/>
    <n v="0.13728675394026629"/>
  </r>
  <r>
    <x v="1"/>
    <x v="146"/>
    <s v="LES CELLIERS ASSOCIES"/>
    <s v="France"/>
    <s v="CP"/>
    <s v=" 2x2"/>
    <n v="250"/>
    <s v="X204A3MA/R"/>
    <s v="011 Carrier Kote SFI"/>
    <s v="011"/>
    <s v="MCB"/>
    <x v="0"/>
    <s v="SFI"/>
    <m/>
    <x v="26"/>
    <x v="0"/>
    <x v="30"/>
    <x v="1"/>
    <n v="415"/>
    <x v="5"/>
    <n v="1000"/>
    <x v="22"/>
    <n v="100"/>
    <n v="39.370078740157481"/>
    <n v="100"/>
    <n v="39.370078740157481"/>
    <s v="Y"/>
    <n v="105.4"/>
    <n v="16"/>
    <m/>
    <x v="2"/>
    <n v="0.12069891540000001"/>
    <n v="0.12785144371999999"/>
    <n v="0.1162285852"/>
    <n v="0.12785144371999999"/>
    <n v="0.12069891540000001"/>
    <n v="0.156461557"/>
    <n v="0.14752089660000001"/>
    <n v="0.15020309472000001"/>
    <n v="0.13768617016000001"/>
    <n v="0.12785144371999999"/>
    <n v="0.12427517956"/>
    <n v="0.12427517956"/>
    <n v="0.36477894432000002"/>
    <n v="0.40501191611999998"/>
    <n v="0.43541016148000006"/>
    <n v="0.37640180284000002"/>
    <x v="614"/>
    <n v="0.13180023539666666"/>
    <n v="1.30649292180416E-2"/>
  </r>
  <r>
    <x v="1"/>
    <x v="86"/>
    <s v="BRASSERIE LICORNE"/>
    <s v="France"/>
    <s v="CD"/>
    <s v=" 2x5"/>
    <n v="250"/>
    <s v="L404B2BA/R"/>
    <s v="011 Carrier Kote SFI"/>
    <s v="011"/>
    <s v="MCB"/>
    <x v="0"/>
    <s v="SFI"/>
    <m/>
    <x v="86"/>
    <x v="0"/>
    <x v="132"/>
    <x v="1"/>
    <n v="350"/>
    <x v="3"/>
    <n v="1281"/>
    <x v="102"/>
    <n v="128.1"/>
    <n v="50.433070866141726"/>
    <n v="128.1"/>
    <n v="50.433070866141726"/>
    <s v="Y"/>
    <n v="111.3"/>
    <n v="6"/>
    <m/>
    <x v="1"/>
    <n v="6.6390738785657994"/>
    <n v="7.0246277157293999"/>
    <n v="6.402437661047399"/>
    <n v="7.0266676831217989"/>
    <n v="6.6564136014011996"/>
    <n v="8.6392619068139993"/>
    <n v="8.1180502380557993"/>
    <n v="8.2679878413971988"/>
    <n v="7.5917386508165992"/>
    <n v="7.0429874222609996"/>
    <n v="6.8665302428183992"/>
    <n v="6.856330405856399"/>
    <n v="20.066139255342598"/>
    <n v="22.322343191336998"/>
    <n v="23.977776730269596"/>
    <n v="20.765848070935796"/>
    <x v="615"/>
    <n v="7.2610089373237505"/>
    <n v="0.72140497454660157"/>
  </r>
  <r>
    <x v="1"/>
    <x v="86"/>
    <s v="BRASSERIE LICORNE"/>
    <s v="France"/>
    <s v="CD"/>
    <s v=" 2x3"/>
    <n v="250"/>
    <s v="L405B4BA/R"/>
    <s v="011 Carrier Kote SFI"/>
    <s v="011"/>
    <s v="MCB"/>
    <x v="0"/>
    <s v="SFI"/>
    <m/>
    <x v="47"/>
    <x v="3"/>
    <x v="159"/>
    <x v="0"/>
    <n v="350"/>
    <x v="3"/>
    <n v="1020"/>
    <x v="123"/>
    <n v="101.8"/>
    <n v="40.078740157480311"/>
    <n v="101.8"/>
    <n v="40.078740157480311"/>
    <s v="Y"/>
    <n v="117.6"/>
    <n v="6"/>
    <m/>
    <x v="1"/>
    <n v="16.72226410008"/>
    <n v="17.694339375552001"/>
    <n v="16.126172124988802"/>
    <n v="17.698621645488004"/>
    <n v="16.765943253427199"/>
    <n v="21.7607829067776"/>
    <n v="20.449551852374398"/>
    <n v="20.825535152755201"/>
    <n v="19.122904626201603"/>
    <n v="17.739731436873601"/>
    <n v="17.2952318175168"/>
    <n v="17.271251105875201"/>
    <n v="50.5427756006208"/>
    <n v="56.225347805692799"/>
    <n v="60.397991631331202"/>
    <n v="52.306214360265606"/>
    <x v="616"/>
    <n v="18.2893607831592"/>
    <n v="1.817343372765408"/>
  </r>
  <r>
    <x v="1"/>
    <x v="86"/>
    <s v="BRASSERIE LICORNE"/>
    <s v="France"/>
    <s v="CP"/>
    <s v=" 2x5"/>
    <n v="250"/>
    <s v="M438A3BA/R"/>
    <s v="01A Carrier Kote PEFC"/>
    <s v="01A"/>
    <s v="MCB"/>
    <x v="0"/>
    <s v="PEFC"/>
    <m/>
    <x v="45"/>
    <x v="0"/>
    <x v="220"/>
    <x v="0"/>
    <n v="350"/>
    <x v="3"/>
    <n v="1512"/>
    <x v="174"/>
    <n v="151"/>
    <n v="59.448818897637793"/>
    <n v="151"/>
    <n v="59.448818897637793"/>
    <s v="Y"/>
    <n v="102.6"/>
    <n v="10"/>
    <m/>
    <x v="1"/>
    <n v="11.252982152412001"/>
    <n v="11.906903108771999"/>
    <n v="10.851762853763999"/>
    <n v="11.910228130584001"/>
    <n v="11.282907348719998"/>
    <n v="14.643396060047998"/>
    <n v="13.761156939263998"/>
    <n v="14.014966937579999"/>
    <n v="12.868942753043999"/>
    <n v="11.937936645683999"/>
    <n v="11.638684682604"/>
    <n v="11.623167914148"/>
    <n v="34.011648114948002"/>
    <n v="37.836531539351995"/>
    <n v="40.645066629887992"/>
    <n v="35.199789242435997"/>
    <x v="617"/>
    <n v="12.307752960552001"/>
    <n v="1.2229495746739896"/>
  </r>
  <r>
    <x v="1"/>
    <x v="86"/>
    <s v="BRASSERIE LICORNE"/>
    <s v="France"/>
    <s v="CD"/>
    <s v=" 2x3"/>
    <n v="250"/>
    <s v="M452A8BA/R"/>
    <s v="011 Carrier Kote SFI"/>
    <s v="011"/>
    <s v="MCB"/>
    <x v="0"/>
    <s v="SFI"/>
    <m/>
    <x v="42"/>
    <x v="0"/>
    <x v="161"/>
    <x v="1"/>
    <n v="350"/>
    <x v="3"/>
    <n v="933"/>
    <x v="74"/>
    <n v="93.3"/>
    <n v="36.732283464566926"/>
    <n v="93.2"/>
    <n v="36.69291338582677"/>
    <s v="N"/>
    <n v="110.3"/>
    <n v="6"/>
    <m/>
    <x v="1"/>
    <n v="4.3127616733067997"/>
    <n v="4.5630755976707995"/>
    <n v="4.1588922315653996"/>
    <n v="4.5645480325200003"/>
    <n v="4.3238049346757998"/>
    <n v="5.6121854277257999"/>
    <n v="5.2735254124097999"/>
    <n v="5.3707061124569995"/>
    <n v="4.9319205273954001"/>
    <n v="4.5748550764644005"/>
    <n v="4.4607413756513994"/>
    <n v="4.4541154188299998"/>
    <n v="13.034729502542998"/>
    <n v="14.5005383949216"/>
    <n v="15.5761520522622"/>
    <n v="13.489711870945801"/>
    <x v="618"/>
    <n v="4.7167609850560508"/>
    <n v="0.46865483207699299"/>
  </r>
  <r>
    <x v="1"/>
    <x v="86"/>
    <s v="BRASSERIE LICORNE"/>
    <s v="France"/>
    <s v="DD"/>
    <s v=" 4x5"/>
    <n v="250"/>
    <s v="S148A2CA/R"/>
    <s v="011 Carrier Kote SFI"/>
    <s v="011"/>
    <s v="MCB"/>
    <x v="0"/>
    <s v="SFI"/>
    <m/>
    <x v="23"/>
    <x v="0"/>
    <x v="93"/>
    <x v="0"/>
    <n v="380"/>
    <x v="1"/>
    <n v="1401"/>
    <x v="72"/>
    <n v="139.5"/>
    <n v="54.921259842519682"/>
    <n v="139.5"/>
    <n v="54.921259842519682"/>
    <s v="Y"/>
    <n v="80.3"/>
    <n v="3"/>
    <m/>
    <x v="0"/>
    <n v="5.6754672179435994"/>
    <n v="6.0052237832664002"/>
    <n v="5.4727408862279994"/>
    <n v="6.0060938533595998"/>
    <n v="5.690258409528"/>
    <n v="7.3851549510816001"/>
    <n v="6.9396790633632"/>
    <n v="7.0675793670636002"/>
    <n v="6.4898528251787999"/>
    <n v="6.0200149748508007"/>
    <n v="5.8694928487271998"/>
    <n v="5.8616622178883997"/>
    <n v="17.153431887438"/>
    <n v="19.0815072139692"/>
    <n v="20.497111255605599"/>
    <n v="17.751170041466402"/>
    <x v="619"/>
    <n v="6.2069350332066007"/>
    <n v="0.61668949115790583"/>
  </r>
  <r>
    <x v="1"/>
    <x v="86"/>
    <s v="BRASSERIE LICORNE"/>
    <s v="France"/>
    <s v="CP"/>
    <s v=" 2x2"/>
    <n v="330"/>
    <s v="T180A3MA/R"/>
    <s v="011 Carrier Kote SFI"/>
    <s v="011"/>
    <s v="MCB"/>
    <x v="0"/>
    <s v="SFI"/>
    <m/>
    <x v="26"/>
    <x v="0"/>
    <x v="30"/>
    <x v="1"/>
    <n v="415"/>
    <x v="5"/>
    <n v="1000"/>
    <x v="22"/>
    <n v="100"/>
    <n v="39.370078740157481"/>
    <n v="99.6"/>
    <n v="39.212598425196845"/>
    <s v="N"/>
    <n v="105.6"/>
    <n v="16"/>
    <m/>
    <x v="1"/>
    <n v="12.02471660544"/>
    <n v="12.72341140224"/>
    <n v="11.5956463392"/>
    <n v="12.726098689920001"/>
    <n v="12.056068295040001"/>
    <n v="15.64718039808"/>
    <n v="14.703942422400001"/>
    <n v="14.97535847808"/>
    <n v="13.75085105856"/>
    <n v="12.7556588544"/>
    <n v="12.436767383039999"/>
    <n v="12.418852131840001"/>
    <n v="36.343774346880004"/>
    <n v="40.429347383039996"/>
    <n v="43.430151959040003"/>
    <n v="37.611278369280001"/>
    <x v="620"/>
    <n v="13.151212671520002"/>
    <n v="1.3067309166032874"/>
  </r>
  <r>
    <x v="1"/>
    <x v="86"/>
    <s v="BRASSERIE LICORNE"/>
    <s v="France"/>
    <s v="CP"/>
    <s v=" 2x3"/>
    <n v="330"/>
    <s v="X177A4DA/R"/>
    <s v="011 Carrier Kote SFI"/>
    <s v="011"/>
    <s v="MCB"/>
    <x v="0"/>
    <s v="SFI"/>
    <m/>
    <x v="70"/>
    <x v="0"/>
    <x v="221"/>
    <x v="0"/>
    <n v="430"/>
    <x v="7"/>
    <n v="945"/>
    <x v="23"/>
    <n v="93.5"/>
    <n v="36.811023622047244"/>
    <n v="93.5"/>
    <n v="36.811023622047244"/>
    <s v="Y"/>
    <n v="104.6"/>
    <n v="10"/>
    <m/>
    <x v="1"/>
    <n v="5.8744554812327996"/>
    <n v="6.2157137232651989"/>
    <n v="5.6655744917771997"/>
    <n v="6.2174329083635991"/>
    <n v="5.8899281471183995"/>
    <n v="7.6443565400355986"/>
    <n v="7.1836149336643995"/>
    <n v="7.315992186241199"/>
    <n v="6.7177157719979999"/>
    <n v="6.2320459816999998"/>
    <n v="6.0756001377455995"/>
    <n v="6.0670042122535994"/>
    <n v="17.755743696275196"/>
    <n v="19.751717595517597"/>
    <n v="21.217322891903599"/>
    <n v="18.3746503316992"/>
    <x v="621"/>
    <n v="6.4249528762829655"/>
    <n v="0.63834745193660725"/>
  </r>
  <r>
    <x v="1"/>
    <x v="86"/>
    <s v="BRASSERIE LICORNE"/>
    <s v="France"/>
    <s v="CP"/>
    <s v=" 2x2"/>
    <n v="330"/>
    <s v="X200A42A/R"/>
    <s v="011 Carrier Kote SFI"/>
    <s v="011"/>
    <s v="MCB"/>
    <x v="0"/>
    <s v="SFI"/>
    <m/>
    <x v="100"/>
    <x v="0"/>
    <x v="167"/>
    <x v="0"/>
    <n v="400"/>
    <x v="0"/>
    <n v="1004"/>
    <x v="22"/>
    <n v="100"/>
    <n v="39.370078740157481"/>
    <n v="99.8"/>
    <n v="39.291338582677163"/>
    <s v="N"/>
    <n v="71.099999999999994"/>
    <n v="8"/>
    <m/>
    <x v="1"/>
    <n v="0.14242183199999997"/>
    <n v="0.1505602224"/>
    <n v="0.1371900096"/>
    <n v="0.1505602224"/>
    <n v="0.14242183199999997"/>
    <n v="0.18485772480000001"/>
    <n v="0.17381276639999999"/>
    <n v="0.17671933439999998"/>
    <n v="0.16276780799999999"/>
    <n v="0.1505602224"/>
    <n v="0.14707234079999998"/>
    <n v="0.14707234079999998"/>
    <n v="0.43017206399999997"/>
    <n v="0.47783977919999998"/>
    <n v="0.51329990879999998"/>
    <n v="0.44470490399999996"/>
    <x v="622"/>
    <n v="0.15550138799999999"/>
    <n v="1.5353123381829509E-2"/>
  </r>
  <r>
    <x v="1"/>
    <x v="86"/>
    <s v="BRASSERIE LICORNE"/>
    <s v="France"/>
    <s v="CP"/>
    <s v=" 1x3"/>
    <n v="330"/>
    <s v="X215A3CA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3.5"/>
    <n v="36.811023622047244"/>
    <s v="N"/>
    <n v="120.9"/>
    <n v="15"/>
    <m/>
    <x v="1"/>
    <n v="0.81359680147199998"/>
    <n v="0.86087819454000003"/>
    <n v="0.78415744352399996"/>
    <n v="0.86087819454000003"/>
    <n v="0.81538100498400001"/>
    <n v="1.058032682616"/>
    <n v="0.99469345793999997"/>
    <n v="1.0125354930599999"/>
    <n v="0.92957002975199998"/>
    <n v="0.86266239805200007"/>
    <n v="0.84125195590800006"/>
    <n v="0.84035985415199999"/>
    <n v="2.4586324395360002"/>
    <n v="2.73429188214"/>
    <n v="2.9367989807520001"/>
    <n v="2.5442742081120002"/>
    <x v="623"/>
    <n v="0.889499792545"/>
    <n v="8.8248380762829537E-2"/>
  </r>
  <r>
    <x v="1"/>
    <x v="86"/>
    <s v="BRASSERIE LICORNE"/>
    <s v="France"/>
    <s v="CP"/>
    <s v=" 1x3"/>
    <n v="330"/>
    <s v="X216A3CA/R"/>
    <s v="011 Carrier Kote SFI"/>
    <s v="011"/>
    <s v="MCB"/>
    <x v="0"/>
    <s v="SFI"/>
    <m/>
    <x v="50"/>
    <x v="3"/>
    <x v="70"/>
    <x v="0"/>
    <n v="380"/>
    <x v="1"/>
    <n v="1270"/>
    <x v="53"/>
    <n v="126.4"/>
    <n v="49.763779527559059"/>
    <n v="60"/>
    <n v="23.622047244094489"/>
    <s v="N"/>
    <n v="80.3"/>
    <n v="6"/>
    <m/>
    <x v="0"/>
    <n v="1.5396760369267204"/>
    <n v="1.6287612351718403"/>
    <n v="1.4844905158899202"/>
    <n v="1.6295495997580802"/>
    <n v="1.5436178598579202"/>
    <n v="2.0032344136358402"/>
    <n v="1.8826146319411203"/>
    <n v="1.9173026737356804"/>
    <n v="1.7604181210739203"/>
    <n v="1.6334914226892803"/>
    <n v="1.5924964642048003"/>
    <n v="1.5901313704460802"/>
    <n v="4.6529277879884807"/>
    <n v="5.1764018732518409"/>
    <n v="5.5603354267507212"/>
    <n v="4.8161192573401612"/>
    <x v="624"/>
    <n v="1.6838153621109335"/>
    <n v="0.16725590808993634"/>
  </r>
  <r>
    <x v="1"/>
    <x v="86"/>
    <s v="BRASSERIE LICORNE"/>
    <s v="France"/>
    <s v="CD"/>
    <s v=" 2x3"/>
    <n v="275"/>
    <s v="X289A2BA/R"/>
    <s v="01A Carrier Kote PEFC"/>
    <s v="01A"/>
    <s v="MCB"/>
    <x v="0"/>
    <s v="PEFC"/>
    <m/>
    <x v="68"/>
    <x v="3"/>
    <x v="87"/>
    <x v="1"/>
    <n v="350"/>
    <x v="3"/>
    <n v="1545"/>
    <x v="66"/>
    <n v="154.5"/>
    <n v="60.826771653543304"/>
    <n v="154.5"/>
    <n v="60.826771653543304"/>
    <s v="Y"/>
    <n v="66.5"/>
    <n v="4"/>
    <m/>
    <x v="1"/>
    <n v="1.0768040729250001"/>
    <n v="1.1392807597500001"/>
    <n v="1.0385830409850001"/>
    <n v="1.1392807597500001"/>
    <n v="1.079744152305"/>
    <n v="1.40094782457"/>
    <n v="1.3164205423949999"/>
    <n v="1.3406761972800001"/>
    <n v="1.2311582403750001"/>
    <n v="1.1422208391300002"/>
    <n v="1.1135550651750001"/>
    <n v="1.1120850254850001"/>
    <n v="3.2546678736600008"/>
    <n v="3.6199727366249999"/>
    <n v="3.8882549800500001"/>
    <n v="3.3678609297900008"/>
    <x v="625"/>
    <n v="1.1775630433437498"/>
    <n v="0.11687654257323493"/>
  </r>
  <r>
    <x v="1"/>
    <x v="147"/>
    <s v="BRASSERIE LORRAINE"/>
    <s v="France"/>
    <s v="CP"/>
    <s v=" 2x3"/>
    <n v="330"/>
    <s v="X102A2DA/R"/>
    <s v="01A Carrier Kote PEFC"/>
    <s v="01A"/>
    <s v="MCB"/>
    <x v="0"/>
    <s v="PEFC"/>
    <m/>
    <x v="70"/>
    <x v="0"/>
    <x v="180"/>
    <x v="1"/>
    <n v="430"/>
    <x v="7"/>
    <n v="945"/>
    <x v="7"/>
    <n v="94.5"/>
    <n v="37.204724409448815"/>
    <n v="92.5"/>
    <n v="36.417322834645667"/>
    <s v="N"/>
    <n v="68.3"/>
    <n v="5"/>
    <m/>
    <x v="1"/>
    <n v="3.1013510870034002"/>
    <n v="3.2817479492070003"/>
    <n v="2.9912976553446007"/>
    <n v="3.2828825206674002"/>
    <n v="3.1098603729564003"/>
    <n v="4.0362379703730005"/>
    <n v="3.7928723921172005"/>
    <n v="3.8626485369318004"/>
    <n v="3.5466703852104007"/>
    <n v="3.2902572351600003"/>
    <n v="3.2080008042810002"/>
    <n v="3.2034625184394003"/>
    <n v="9.3743966915550008"/>
    <n v="10.428980863996802"/>
    <n v="11.202191314259402"/>
    <n v="9.7017205578804013"/>
    <x v="626"/>
    <n v="3.3922741189743006"/>
    <n v="0.33705017874024823"/>
  </r>
  <r>
    <x v="1"/>
    <x v="147"/>
    <s v="BRASSERIE LORRAINE"/>
    <s v="France"/>
    <s v="CP"/>
    <s v=" 2x3"/>
    <n v="250"/>
    <s v="X104A1CA/R"/>
    <s v="01A Carrier Kote PEFC"/>
    <s v="01A"/>
    <s v="MCB"/>
    <x v="0"/>
    <s v="PEFC"/>
    <m/>
    <x v="87"/>
    <x v="3"/>
    <x v="135"/>
    <x v="0"/>
    <n v="380"/>
    <x v="1"/>
    <n v="872"/>
    <x v="105"/>
    <n v="86.5"/>
    <n v="34.055118110236222"/>
    <n v="86.5"/>
    <n v="34.055118110236222"/>
    <s v="Y"/>
    <n v="62.5"/>
    <n v="5"/>
    <m/>
    <x v="1"/>
    <n v="0.65590605849999994"/>
    <n v="0.69411825524999993"/>
    <n v="0.63281077475000003"/>
    <n v="0.69453816950000002"/>
    <n v="0.65800562974999999"/>
    <n v="0.85368567024999997"/>
    <n v="0.80245613174999997"/>
    <n v="0.81715313050000005"/>
    <n v="0.75038676474999999"/>
    <n v="0.69579791224999998"/>
    <n v="0.67858142799999999"/>
    <n v="0.67774159950000001"/>
    <n v="1.9828350884999999"/>
    <n v="2.2062294695000002"/>
    <n v="2.369996027"/>
    <n v="2.05212093975"/>
    <x v="627"/>
    <n v="0.7175984603958333"/>
    <n v="7.1301043595287716E-2"/>
  </r>
  <r>
    <x v="1"/>
    <x v="147"/>
    <s v="BRASSERIE LORRAINE"/>
    <s v="France"/>
    <s v="CP"/>
    <s v=" 2x2"/>
    <n v="330"/>
    <s v="X138A1DA/R"/>
    <s v="01A Carrier Kote PEFC"/>
    <s v="01A"/>
    <s v="MCB"/>
    <x v="0"/>
    <s v="PEFC"/>
    <m/>
    <x v="119"/>
    <x v="2"/>
    <x v="205"/>
    <x v="1"/>
    <n v="430"/>
    <x v="7"/>
    <n v="1091"/>
    <x v="161"/>
    <n v="109.1"/>
    <n v="42.952755905511808"/>
    <n v="99.6"/>
    <n v="39.212598425196845"/>
    <s v="N"/>
    <n v="68.3"/>
    <n v="5"/>
    <m/>
    <x v="1"/>
    <n v="0.38378890660935999"/>
    <n v="0.40605652235119999"/>
    <n v="0.3700353792394"/>
    <n v="0.40605652235119999"/>
    <n v="0.38509876635888002"/>
    <n v="0.49971149444188001"/>
    <n v="0.46958472020292003"/>
    <n v="0.47809880857480003"/>
    <n v="0.43880301608920003"/>
    <n v="0.40736638210071996"/>
    <n v="0.39688750410456003"/>
    <n v="0.39623257422980002"/>
    <n v="1.1598808081999601"/>
    <n v="1.29086678315196"/>
    <n v="1.3864865448669201"/>
    <n v="1.20048646043508"/>
    <x v="628"/>
    <n v="0.41981004972116004"/>
    <n v="4.1794398251938113E-2"/>
  </r>
  <r>
    <x v="1"/>
    <x v="147"/>
    <s v="BRASSERIE LORRAINE"/>
    <s v="France"/>
    <s v="CP"/>
    <s v=" 2x3"/>
    <n v="250"/>
    <s v="X139A1CA/R"/>
    <s v="01A Carrier Kote PEFC"/>
    <s v="01A"/>
    <s v="MCB"/>
    <x v="0"/>
    <s v="PEFC"/>
    <m/>
    <x v="1"/>
    <x v="0"/>
    <x v="1"/>
    <x v="1"/>
    <n v="380"/>
    <x v="1"/>
    <n v="1178"/>
    <x v="1"/>
    <n v="117.8"/>
    <n v="46.377952755905511"/>
    <n v="56"/>
    <n v="22.047244094488189"/>
    <s v="N"/>
    <n v="100.6"/>
    <n v="6"/>
    <m/>
    <x v="1"/>
    <n v="0.89929529856991985"/>
    <n v="0.95084139551967983"/>
    <n v="0.86707898797631988"/>
    <n v="0.95176186153663977"/>
    <n v="0.90113623060383985"/>
    <n v="1.1699123075561599"/>
    <n v="1.09903642425024"/>
    <n v="1.1192866766233598"/>
    <n v="1.02816054094432"/>
    <n v="0.95360279357055988"/>
    <n v="0.92967067712959983"/>
    <n v="0.92875021111263989"/>
    <n v="2.7172156820659197"/>
    <n v="3.0228103996966396"/>
    <n v="3.2464836418179202"/>
    <n v="2.8120236818127995"/>
    <x v="629"/>
    <n v="0.98321111711610654"/>
    <n v="9.7617409155029866E-2"/>
  </r>
  <r>
    <x v="1"/>
    <x v="2"/>
    <s v="BRASSERIE METEOR"/>
    <s v="France"/>
    <s v="DD"/>
    <s v=" 2x3"/>
    <n v="250"/>
    <s v="H271A4BA/R"/>
    <s v="011 Carrier Kote SFI"/>
    <s v="011"/>
    <s v="MCB"/>
    <x v="0"/>
    <s v="SFI"/>
    <m/>
    <x v="47"/>
    <x v="3"/>
    <x v="97"/>
    <x v="1"/>
    <n v="350"/>
    <x v="3"/>
    <n v="1020"/>
    <x v="48"/>
    <n v="102"/>
    <n v="40.15748031496063"/>
    <n v="101.6"/>
    <n v="40"/>
    <s v="N"/>
    <n v="119.2"/>
    <n v="6"/>
    <m/>
    <x v="0"/>
    <n v="0.177441634944"/>
    <n v="0.18787937817600001"/>
    <n v="0.17135295139199999"/>
    <n v="0.18787937817600001"/>
    <n v="0.17831144688"/>
    <n v="0.23136997497599998"/>
    <n v="0.21745298399999999"/>
    <n v="0.22093223174399998"/>
    <n v="0.20353599302399999"/>
    <n v="0.188749190112"/>
    <n v="0.18353031849599999"/>
    <n v="0.18353031849599999"/>
    <n v="0.536673964512"/>
    <n v="0.59756080003199996"/>
    <n v="0.64192120876799996"/>
    <n v="0.55580982710399995"/>
    <x v="630"/>
    <n v="0.19433048336799996"/>
    <n v="1.9344836235764992E-2"/>
  </r>
  <r>
    <x v="1"/>
    <x v="2"/>
    <s v="BRASSERIE METEOR"/>
    <s v="France"/>
    <s v="DD"/>
    <s v=" 3x4"/>
    <n v="250"/>
    <s v="H272A42A/R"/>
    <s v="01A Carrier Kote PEFC"/>
    <s v="01A"/>
    <s v="MCB"/>
    <x v="0"/>
    <s v="PEFC"/>
    <m/>
    <x v="126"/>
    <x v="1"/>
    <x v="222"/>
    <x v="1"/>
    <n v="400"/>
    <x v="0"/>
    <n v="1180"/>
    <x v="175"/>
    <n v="118"/>
    <n v="46.45669291338583"/>
    <n v="117.9"/>
    <n v="46.417322834645674"/>
    <s v="N"/>
    <n v="73.900000000000006"/>
    <n v="3"/>
    <m/>
    <x v="1"/>
    <n v="1.9378349343360004"/>
    <n v="2.0504831755520003"/>
    <n v="1.8686774697920003"/>
    <n v="2.0511961391040003"/>
    <n v="1.9428256792000003"/>
    <n v="2.5217520834240004"/>
    <n v="2.369890846848"/>
    <n v="2.4133816235200003"/>
    <n v="2.2158907196160005"/>
    <n v="2.055473920416"/>
    <n v="2.0041405446720004"/>
    <n v="2.0012886904639999"/>
    <n v="5.8569955796800013"/>
    <n v="6.515773901728001"/>
    <n v="6.9991631899840012"/>
    <n v="6.0609031555519994"/>
    <x v="631"/>
    <n v="2.1194029855786671"/>
    <n v="0.210647816957623"/>
  </r>
  <r>
    <x v="1"/>
    <x v="2"/>
    <s v="BRASSERIE METEOR"/>
    <s v="France"/>
    <s v="CC"/>
    <s v=" 1x3"/>
    <n v="330"/>
    <s v="K528A2CA/R"/>
    <s v="01A Carrier Kote PEFC"/>
    <s v="01A"/>
    <s v="MCB"/>
    <x v="0"/>
    <s v="PEFC"/>
    <m/>
    <x v="27"/>
    <x v="3"/>
    <x v="31"/>
    <x v="1"/>
    <n v="380"/>
    <x v="1"/>
    <n v="950"/>
    <x v="28"/>
    <n v="95"/>
    <n v="37.401574803149607"/>
    <n v="93"/>
    <n v="36.614173228346459"/>
    <s v="N"/>
    <n v="116.2"/>
    <n v="30"/>
    <m/>
    <x v="1"/>
    <n v="3.5154269528000007E-2"/>
    <n v="3.7726533152000009E-2"/>
    <n v="3.4296848320000003E-2"/>
    <n v="3.7726533152000009E-2"/>
    <n v="3.5154269528000007E-2"/>
    <n v="4.6300745232E-2"/>
    <n v="4.2871060400000008E-2"/>
    <n v="4.3728481608000004E-2"/>
    <n v="4.0298796776000005E-2"/>
    <n v="3.7726533152000009E-2"/>
    <n v="3.6869111943999999E-2"/>
    <n v="3.6869111943999999E-2"/>
    <n v="0.10717765100000003"/>
    <n v="0.11918154791200003"/>
    <n v="0.12689833878400003"/>
    <n v="0.11146475704"/>
    <x v="632"/>
    <n v="3.8726857894666677E-2"/>
    <n v="3.7789075421582746E-3"/>
  </r>
  <r>
    <x v="1"/>
    <x v="2"/>
    <s v="BRASSERIE METEOR"/>
    <s v="France"/>
    <s v="CP"/>
    <s v=" 2x3"/>
    <n v="330"/>
    <s v="O113A4BA/R"/>
    <s v="011 Carrier Kote SFI"/>
    <s v="011"/>
    <s v="MCB"/>
    <x v="0"/>
    <s v="SFI"/>
    <m/>
    <x v="42"/>
    <x v="0"/>
    <x v="161"/>
    <x v="1"/>
    <n v="350"/>
    <x v="3"/>
    <n v="933"/>
    <x v="74"/>
    <n v="93.3"/>
    <n v="36.732283464566926"/>
    <n v="91"/>
    <n v="35.826771653543304"/>
    <s v="N"/>
    <n v="54.1"/>
    <n v="3"/>
    <m/>
    <x v="1"/>
    <n v="0.56403866266439995"/>
    <n v="0.59689878961859999"/>
    <n v="0.54417814637340001"/>
    <n v="0.59725988991479995"/>
    <n v="0.56584416414539995"/>
    <n v="0.73411690217460002"/>
    <n v="0.69006266603819999"/>
    <n v="0.70270117640520002"/>
    <n v="0.64528622930939994"/>
    <n v="0.59834319080340004"/>
    <n v="0.58353807865919993"/>
    <n v="0.58281587806680002"/>
    <n v="1.7051155986564002"/>
    <n v="1.8972209562348001"/>
    <n v="2.0380500717527998"/>
    <n v="1.7646971475294"/>
    <x v="633"/>
    <n v="0.61709031451444996"/>
    <n v="6.1314489712191264E-2"/>
  </r>
  <r>
    <x v="1"/>
    <x v="2"/>
    <s v="BRASSERIE METEOR"/>
    <s v="France"/>
    <s v="DD"/>
    <s v=" 4x6"/>
    <n v="250"/>
    <s v="X308A12A/R"/>
    <s v="011 Carrier Kote SFI"/>
    <s v="011"/>
    <s v="MCB"/>
    <x v="0"/>
    <s v="SFI"/>
    <m/>
    <x v="2"/>
    <x v="1"/>
    <x v="223"/>
    <x v="1"/>
    <n v="400"/>
    <x v="0"/>
    <n v="1565"/>
    <x v="176"/>
    <n v="156.5"/>
    <n v="61.614173228346459"/>
    <n v="156.5"/>
    <n v="61.614173228346459"/>
    <s v="Y"/>
    <n v="85.9"/>
    <n v="3"/>
    <m/>
    <x v="1"/>
    <n v="4.4811460627919999"/>
    <n v="4.7416394689440002"/>
    <n v="4.3206733315759998"/>
    <n v="4.7427385972399998"/>
    <n v="4.492137345752"/>
    <n v="5.8308756102800006"/>
    <n v="5.4791545555600001"/>
    <n v="5.5802743587919998"/>
    <n v="5.124136115952"/>
    <n v="4.7537298801999999"/>
    <n v="4.6339248959360004"/>
    <n v="4.628429254456"/>
    <n v="13.543458863312001"/>
    <n v="15.065751553272001"/>
    <n v="16.183565030304003"/>
    <n v="14.016084030591999"/>
    <x v="634"/>
    <n v="4.9007382897899996"/>
    <n v="0.48693044131328078"/>
  </r>
  <r>
    <x v="1"/>
    <x v="2"/>
    <s v="BRASSERIE METEOR"/>
    <s v="France"/>
    <s v="DD"/>
    <s v=" 4x6"/>
    <n v="250"/>
    <s v="X308A1MA/R"/>
    <s v="011 Carrier Kote SFI"/>
    <s v="011"/>
    <s v="MCB"/>
    <x v="0"/>
    <s v="SFI"/>
    <m/>
    <x v="112"/>
    <x v="1"/>
    <x v="224"/>
    <x v="1"/>
    <n v="415"/>
    <x v="5"/>
    <n v="1565"/>
    <x v="176"/>
    <n v="156.5"/>
    <n v="61.614173228346459"/>
    <n v="156.5"/>
    <n v="61.614173228346459"/>
    <s v="Y"/>
    <n v="85.9"/>
    <n v="3"/>
    <m/>
    <x v="1"/>
    <n v="3.8737540273186997"/>
    <n v="4.0995424575244996"/>
    <n v="3.7357722088596002"/>
    <n v="4.1006828031315994"/>
    <n v="3.8840171377826"/>
    <n v="5.0414679289890998"/>
    <n v="4.7369956518934"/>
    <n v="4.8248022636400991"/>
    <n v="4.4302426835834998"/>
    <n v="4.1098055679884"/>
    <n v="4.0071744633493998"/>
    <n v="4.0014727353138992"/>
    <n v="11.7090686937028"/>
    <n v="13.026167869903299"/>
    <n v="13.992040599117001"/>
    <n v="12.1184527666517"/>
    <x v="635"/>
    <n v="4.2371441607812335"/>
    <n v="0.42100964908858723"/>
  </r>
  <r>
    <x v="1"/>
    <x v="2"/>
    <s v="BRASSERIE METEOR"/>
    <s v="France"/>
    <s v="DD"/>
    <s v=" 4x6"/>
    <n v="250"/>
    <s v="R294A72A/R"/>
    <s v="01A Carrier Kote PEFC"/>
    <s v="01A"/>
    <s v="MCB"/>
    <x v="0"/>
    <s v="PEFC"/>
    <m/>
    <x v="103"/>
    <x v="0"/>
    <x v="177"/>
    <x v="1"/>
    <n v="400"/>
    <x v="0"/>
    <n v="1087"/>
    <x v="136"/>
    <n v="108.7"/>
    <n v="42.795275590551185"/>
    <n v="108"/>
    <n v="42.519685039370081"/>
    <s v="N"/>
    <n v="157.5"/>
    <n v="4"/>
    <m/>
    <x v="1"/>
    <n v="2.8540935939600001"/>
    <n v="3.01926428748"/>
    <n v="2.7519117242400002"/>
    <n v="3.0206640391200001"/>
    <n v="2.86109235216"/>
    <n v="3.7135411009200001"/>
    <n v="3.4895808385199998"/>
    <n v="3.55396941396"/>
    <n v="3.26282107284"/>
    <n v="3.0276627973200001"/>
    <n v="2.9506764571199997"/>
    <n v="2.9478769538399998"/>
    <n v="8.6252696056799998"/>
    <n v="9.5952974922000003"/>
    <n v="10.306371325319999"/>
    <n v="8.9262162082799996"/>
    <x v="636"/>
    <n v="3.1210962192900005"/>
    <n v="0.31008218443579683"/>
  </r>
  <r>
    <x v="1"/>
    <x v="2"/>
    <s v="BRASSERIE METEOR"/>
    <s v="France"/>
    <s v="DD"/>
    <s v=" 4x5"/>
    <n v="250"/>
    <s v="S148A2CA/R"/>
    <s v="011 Carrier Kote SFI"/>
    <s v="011"/>
    <s v="MCB"/>
    <x v="0"/>
    <s v="SFI"/>
    <m/>
    <x v="23"/>
    <x v="0"/>
    <x v="93"/>
    <x v="0"/>
    <n v="380"/>
    <x v="1"/>
    <n v="1401"/>
    <x v="72"/>
    <n v="139.5"/>
    <n v="54.921259842519682"/>
    <n v="139.5"/>
    <n v="54.921259842519682"/>
    <s v="Y"/>
    <n v="80.3"/>
    <n v="3"/>
    <m/>
    <x v="0"/>
    <n v="1.4190843220092"/>
    <n v="1.5017409808631998"/>
    <n v="1.3686202566036001"/>
    <n v="1.5017409808631998"/>
    <n v="1.422564602382"/>
    <n v="1.8462887377704"/>
    <n v="1.7349197658408"/>
    <n v="1.7671123592892002"/>
    <n v="1.6226807238179999"/>
    <n v="1.5052212612360001"/>
    <n v="1.4678082472284"/>
    <n v="1.4660681070420001"/>
    <n v="4.2894455594760004"/>
    <n v="4.7705943210155999"/>
    <n v="5.1247128489480005"/>
    <n v="4.4390976155063999"/>
    <x v="637"/>
    <n v="1.5519875287455001"/>
    <n v="0.15406478910386845"/>
  </r>
  <r>
    <x v="1"/>
    <x v="2"/>
    <s v="BRASSERIE METEOR"/>
    <s v="France"/>
    <s v="CD"/>
    <s v=" 2x5"/>
    <n v="250"/>
    <s v="T154A2BA/R"/>
    <s v="011 Carrier Kote SFI"/>
    <s v="011"/>
    <s v="MCB"/>
    <x v="0"/>
    <s v="SFI"/>
    <m/>
    <x v="86"/>
    <x v="0"/>
    <x v="132"/>
    <x v="1"/>
    <n v="350"/>
    <x v="3"/>
    <n v="1281"/>
    <x v="102"/>
    <n v="128.1"/>
    <n v="50.433070866141726"/>
    <n v="128.1"/>
    <n v="50.433070866141726"/>
    <s v="Y"/>
    <n v="111.3"/>
    <n v="6"/>
    <m/>
    <x v="1"/>
    <n v="17.260164107096401"/>
    <n v="18.262808080460996"/>
    <n v="16.645113938287796"/>
    <n v="18.267907998941997"/>
    <n v="17.305043389729196"/>
    <n v="22.460040990323996"/>
    <n v="21.106522625466599"/>
    <n v="21.495136413718797"/>
    <n v="19.737704505166199"/>
    <n v="18.309727330486197"/>
    <n v="17.851754650892399"/>
    <n v="17.826255058487398"/>
    <n v="52.168086125845193"/>
    <n v="58.032992378995189"/>
    <n v="62.339363544351592"/>
    <n v="53.987737039865998"/>
    <x v="638"/>
    <n v="18.877348257421495"/>
    <n v="1.8755881561750001"/>
  </r>
  <r>
    <x v="1"/>
    <x v="2"/>
    <s v="BRASSERIE METEOR"/>
    <s v="France"/>
    <s v="DD"/>
    <s v=" 4x6"/>
    <n v="250"/>
    <s v="X307A1CA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100"/>
    <n v="4"/>
    <m/>
    <x v="1"/>
    <n v="1.9790825600000002"/>
    <n v="2.0940371200000003"/>
    <n v="1.9084010400000002"/>
    <n v="2.09481384"/>
    <n v="1.9845196000000003"/>
    <n v="2.57560352"/>
    <n v="2.4202595200000001"/>
    <n v="2.4645325600000003"/>
    <n v="2.2633620800000003"/>
    <n v="2.0994741600000002"/>
    <n v="2.0466572000000003"/>
    <n v="2.0443270400000002"/>
    <n v="5.9815207200000007"/>
    <n v="6.6549369600000006"/>
    <n v="7.1481541600000007"/>
    <n v="6.1904584000000007"/>
    <x v="639"/>
    <n v="2.1645891866666669"/>
    <n v="0.21510028136989856"/>
  </r>
  <r>
    <x v="1"/>
    <x v="2"/>
    <s v="BRASSERIE METEOR"/>
    <s v="France"/>
    <s v="CD"/>
    <s v=" 2x3"/>
    <n v="250"/>
    <s v="V013A6BA/R"/>
    <s v="011 Carrier Kote SFI"/>
    <s v="011"/>
    <s v="MCB"/>
    <x v="0"/>
    <s v="SFI"/>
    <m/>
    <x v="92"/>
    <x v="3"/>
    <x v="203"/>
    <x v="0"/>
    <n v="350"/>
    <x v="3"/>
    <n v="1044"/>
    <x v="159"/>
    <n v="104.3"/>
    <n v="41.062992125984252"/>
    <n v="103.9"/>
    <n v="40.905511811023622"/>
    <s v="N"/>
    <n v="120.6"/>
    <n v="6"/>
    <m/>
    <x v="1"/>
    <n v="1.7574492605796002"/>
    <n v="1.8591347528711999"/>
    <n v="1.6944582476556"/>
    <n v="1.8600346244843999"/>
    <n v="1.7619486186455999"/>
    <n v="2.2865737691411998"/>
    <n v="2.1488934123216001"/>
    <n v="2.1884877633024002"/>
    <n v="2.0094133122755999"/>
    <n v="1.8645339825503999"/>
    <n v="1.8177406586639999"/>
    <n v="1.8150410438244"/>
    <n v="5.3110422611064001"/>
    <n v="5.9085570122711992"/>
    <n v="6.3467944878996008"/>
    <n v="5.4973156850387994"/>
    <x v="640"/>
    <n v="1.9219757871930003"/>
    <n v="0.19091274070028164"/>
  </r>
  <r>
    <x v="1"/>
    <x v="2"/>
    <s v="BRASSERIE METEOR"/>
    <s v="France"/>
    <s v="DD"/>
    <s v=" 2x3"/>
    <n v="250"/>
    <s v="X058A3CA/R"/>
    <s v="011 Carrier Kote SFI"/>
    <s v="011"/>
    <s v="MCB"/>
    <x v="0"/>
    <s v="SFI"/>
    <m/>
    <x v="54"/>
    <x v="1"/>
    <x v="65"/>
    <x v="0"/>
    <n v="380"/>
    <x v="1"/>
    <n v="1035"/>
    <x v="48"/>
    <n v="102"/>
    <n v="40.15748031496063"/>
    <n v="101.8"/>
    <n v="40.078740157480311"/>
    <s v="N"/>
    <n v="123.8"/>
    <n v="6"/>
    <m/>
    <x v="0"/>
    <n v="0.33347572204800002"/>
    <n v="0.35309194099200003"/>
    <n v="0.32170599068160005"/>
    <n v="0.35309194099200003"/>
    <n v="0.33445653299520001"/>
    <n v="0.43449924960960001"/>
    <n v="0.40801735403520001"/>
    <n v="0.41586384161280004"/>
    <n v="0.3815354584608"/>
    <n v="0.35407275193920001"/>
    <n v="0.34524545341439999"/>
    <n v="0.34426464246720001"/>
    <n v="1.0082736537216002"/>
    <n v="1.1220477235968001"/>
    <n v="1.2054166541088001"/>
    <n v="1.0435828478208"/>
    <x v="641"/>
    <n v="0.36494340660400004"/>
    <n v="3.6388574820904671E-2"/>
  </r>
  <r>
    <x v="1"/>
    <x v="2"/>
    <s v="BRASSERIE METEOR"/>
    <s v="France"/>
    <s v="CD"/>
    <s v=" 2x3"/>
    <n v="250"/>
    <s v="X287A1BA/R"/>
    <s v="011 Carrier Kote SFI"/>
    <s v="011"/>
    <s v="MCB"/>
    <x v="0"/>
    <s v="SFI"/>
    <m/>
    <x v="47"/>
    <x v="3"/>
    <x v="59"/>
    <x v="0"/>
    <n v="350"/>
    <x v="3"/>
    <n v="1020"/>
    <x v="22"/>
    <n v="100"/>
    <n v="39.370078740157481"/>
    <n v="100"/>
    <n v="39.370078740157481"/>
    <s v="Y"/>
    <n v="100"/>
    <n v="4"/>
    <m/>
    <x v="0"/>
    <n v="0.52438819999999997"/>
    <n v="0.55443500000000001"/>
    <n v="0.50578780000000001"/>
    <n v="0.55443500000000001"/>
    <n v="0.52581899999999993"/>
    <n v="0.68177620000000005"/>
    <n v="0.64099839999999997"/>
    <n v="0.65244479999999994"/>
    <n v="0.59950520000000007"/>
    <n v="0.55586579999999997"/>
    <n v="0.54227320000000001"/>
    <n v="0.54155780000000009"/>
    <n v="1.584611"/>
    <n v="1.7620302000000001"/>
    <n v="1.8929484000000001"/>
    <n v="1.6396968000000001"/>
    <x v="642"/>
    <n v="0.57327386666666669"/>
    <n v="5.6802230314300053E-2"/>
  </r>
  <r>
    <x v="1"/>
    <x v="2"/>
    <s v="BRASSERIE METEOR"/>
    <s v="France"/>
    <s v="BM"/>
    <s v=" 2x3"/>
    <n v="330"/>
    <s v="X300A2BA_350/R"/>
    <s v="01A Carrier Kote PEFC"/>
    <s v="01A"/>
    <s v="MCB"/>
    <x v="0"/>
    <s v="PEFC"/>
    <m/>
    <x v="123"/>
    <x v="2"/>
    <x v="210"/>
    <x v="1"/>
    <n v="350"/>
    <x v="3"/>
    <n v="1419"/>
    <x v="166"/>
    <n v="141.9"/>
    <n v="55.866141732283467"/>
    <n v="139.80000000000001"/>
    <n v="55.039370078740163"/>
    <s v="N"/>
    <n v="90"/>
    <n v="5"/>
    <m/>
    <x v="1"/>
    <n v="0.22384114830000001"/>
    <n v="0.23663207106"/>
    <n v="0.21561841224000003"/>
    <n v="0.23663207106"/>
    <n v="0.22475478564000001"/>
    <n v="0.29145031146"/>
    <n v="0.27409120200000003"/>
    <n v="0.27865938870000001"/>
    <n v="0.25581845520000002"/>
    <n v="0.2375457084"/>
    <n v="0.23115024702"/>
    <n v="0.23115024702"/>
    <n v="0.67609163160000008"/>
    <n v="0.75283716816000001"/>
    <n v="0.80856904590000012"/>
    <n v="0.69984620243999995"/>
    <x v="643"/>
    <n v="0.244778670675"/>
    <n v="2.4408308395581245E-2"/>
  </r>
  <r>
    <x v="1"/>
    <x v="120"/>
    <s v="NESTLE WATERS SUPPLY SUD"/>
    <s v="France"/>
    <s v="CP"/>
    <s v=" 2x3"/>
    <n v="200"/>
    <s v="R183A1BA/R"/>
    <s v="011 Carrier Kote SFI"/>
    <s v="011"/>
    <s v="MCB"/>
    <x v="0"/>
    <s v="SFI"/>
    <m/>
    <x v="7"/>
    <x v="0"/>
    <x v="8"/>
    <x v="1"/>
    <n v="350"/>
    <x v="3"/>
    <n v="988"/>
    <x v="8"/>
    <n v="98.8"/>
    <n v="38.897637795275585"/>
    <n v="94"/>
    <n v="37.00787401574803"/>
    <s v="N"/>
    <n v="133.5"/>
    <n v="15"/>
    <m/>
    <x v="2"/>
    <n v="0.61428248809200015"/>
    <n v="0.6501392231880001"/>
    <n v="0.59257972737599995"/>
    <n v="0.6501392231880001"/>
    <n v="0.61616968467599997"/>
    <n v="0.79922775332400009"/>
    <n v="0.75110424043199997"/>
    <n v="0.76525821481200007"/>
    <n v="0.70298072754000007"/>
    <n v="0.65202641977200004"/>
    <n v="0.63598524880800011"/>
    <n v="0.63504165051600003"/>
    <n v="1.8570014386560003"/>
    <n v="2.0655366611880002"/>
    <n v="2.2193431827840002"/>
    <n v="1.9230533190960002"/>
    <x v="644"/>
    <n v="0.67207788347700015"/>
    <n v="6.665708535991352E-2"/>
  </r>
  <r>
    <x v="1"/>
    <x v="120"/>
    <s v="NESTLE WATERS SUPPLY SUD"/>
    <s v="France"/>
    <s v="CP"/>
    <s v=" 2x2"/>
    <n v="330"/>
    <s v="T070A4BA/R"/>
    <s v="011 Carrier Kote SFI"/>
    <s v="011"/>
    <s v="MCB"/>
    <x v="0"/>
    <s v="SFI"/>
    <m/>
    <x v="37"/>
    <x v="3"/>
    <x v="225"/>
    <x v="1"/>
    <n v="350"/>
    <x v="3"/>
    <n v="1272"/>
    <x v="177"/>
    <n v="127.2"/>
    <n v="50.078740157480318"/>
    <n v="127.2"/>
    <n v="50.078740157480318"/>
    <s v="Y"/>
    <n v="100.5"/>
    <n v="18"/>
    <m/>
    <x v="2"/>
    <n v="103.16911571064"/>
    <n v="109.16574625504801"/>
    <n v="99.490840882272011"/>
    <n v="109.19226787862399"/>
    <n v="103.439819178864"/>
    <n v="134.2542876192"/>
    <n v="126.16153427354401"/>
    <n v="128.48537722204802"/>
    <n v="117.98007066972001"/>
    <n v="109.44468057196801"/>
    <n v="106.7038079562"/>
    <n v="106.554738140928"/>
    <n v="311.82570284795997"/>
    <n v="346.88637467668798"/>
    <n v="372.62698216531203"/>
    <n v="322.70322666909601"/>
    <x v="645"/>
    <n v="112.83685719658801"/>
    <n v="11.212063840696981"/>
  </r>
  <r>
    <x v="1"/>
    <x v="148"/>
    <s v="NINKASI ENTREPRISES"/>
    <s v="FRANCE               "/>
    <s v="CC"/>
    <s v=" 1x3"/>
    <n v="330"/>
    <s v="X235A1DA/R"/>
    <s v="011 Carrier Kote SFI"/>
    <s v="011"/>
    <s v="MCB"/>
    <x v="0"/>
    <s v="SFI"/>
    <m/>
    <x v="65"/>
    <x v="0"/>
    <x v="131"/>
    <x v="1"/>
    <n v="430"/>
    <x v="7"/>
    <n v="1276"/>
    <x v="101"/>
    <n v="127.6"/>
    <n v="50.236220472440941"/>
    <n v="126"/>
    <n v="49.606299212598422"/>
    <s v="N"/>
    <n v="59.2"/>
    <n v="14"/>
    <m/>
    <x v="1"/>
    <n v="0.29013703271168001"/>
    <n v="0.30739919026432005"/>
    <n v="0.28017809566208007"/>
    <n v="0.30739919026432005"/>
    <n v="0.29080096184831999"/>
    <n v="0.37777567874816004"/>
    <n v="0.35520208810240006"/>
    <n v="0.36117745033216003"/>
    <n v="0.33196456832000004"/>
    <n v="0.30806311940096004"/>
    <n v="0.30009596976128006"/>
    <n v="0.30009596976128006"/>
    <n v="0.87771431863808014"/>
    <n v="0.9759758308608002"/>
    <n v="1.0483441067545602"/>
    <n v="0.90825505892352021"/>
    <x v="646"/>
    <n v="0.31752410959808003"/>
    <n v="3.1514707176161762E-2"/>
  </r>
  <r>
    <x v="1"/>
    <x v="70"/>
    <s v="LEUROPEENNE D'EMBOUTEILLAGE"/>
    <s v="France"/>
    <s v="CP"/>
    <s v=" 2x4"/>
    <n v="250"/>
    <s v="X194A4DA/R"/>
    <s v="011 Carrier Kote SFI"/>
    <s v="011"/>
    <s v="MCB"/>
    <x v="0"/>
    <s v="SFI"/>
    <m/>
    <x v="70"/>
    <x v="0"/>
    <x v="180"/>
    <x v="1"/>
    <n v="430"/>
    <x v="7"/>
    <n v="945"/>
    <x v="7"/>
    <n v="94.5"/>
    <n v="37.204724409448815"/>
    <n v="92.9"/>
    <n v="36.574803149606304"/>
    <s v="N"/>
    <n v="117.2"/>
    <n v="8"/>
    <m/>
    <x v="1"/>
    <n v="7.1275207738896"/>
    <n v="7.5422058120864008"/>
    <n v="6.8734531800648"/>
    <n v="7.5441526902000007"/>
    <n v="7.1460161159688003"/>
    <n v="9.2749273331904014"/>
    <n v="8.7161733145872002"/>
    <n v="8.8767907589591992"/>
    <n v="8.1506052225864014"/>
    <n v="7.5616745932224001"/>
    <n v="7.3718539771464"/>
    <n v="7.3621195865783999"/>
    <n v="21.543179766040801"/>
    <n v="23.965096139359204"/>
    <n v="25.743569296132797"/>
    <n v="22.295648156947202"/>
    <x v="647"/>
    <n v="7.7956244465400006"/>
    <n v="0.77454573181431685"/>
  </r>
  <r>
    <x v="1"/>
    <x v="149"/>
    <s v="PRODIS MAISON JOHANES BOUBEE"/>
    <s v="France"/>
    <s v="CP"/>
    <s v=" 2x2"/>
    <n v="750"/>
    <s v="I079B7EA/R"/>
    <s v="011 Carrier Kote SFI"/>
    <s v="011"/>
    <s v="MCB"/>
    <x v="0"/>
    <s v="SFI"/>
    <m/>
    <x v="120"/>
    <x v="0"/>
    <x v="214"/>
    <x v="0"/>
    <n v="465"/>
    <x v="6"/>
    <n v="1342"/>
    <x v="169"/>
    <n v="132.4"/>
    <n v="52.125984251968504"/>
    <n v="132.4"/>
    <n v="52.125984251968504"/>
    <s v="Y"/>
    <n v="80.099999999999994"/>
    <n v="8"/>
    <m/>
    <x v="2"/>
    <n v="0.38605850051832002"/>
    <n v="0.40823418462119998"/>
    <n v="0.37194670154376003"/>
    <n v="0.40823418462119998"/>
    <n v="0.38706648615935996"/>
    <n v="0.50197684923791996"/>
    <n v="0.47173728000671999"/>
    <n v="0.47980116513504001"/>
    <n v="0.44149771077551997"/>
    <n v="0.40924217026224002"/>
    <n v="0.39916231385183998"/>
    <n v="0.39815432821079999"/>
    <n v="1.1662393866832801"/>
    <n v="1.2972775200184798"/>
    <n v="1.3930361559172799"/>
    <n v="1.20655881232488"/>
    <x v="648"/>
    <n v="0.42192598957866001"/>
    <n v="4.1822754920362387E-2"/>
  </r>
  <r>
    <x v="1"/>
    <x v="150"/>
    <s v="BRASSERIE DES CIMES"/>
    <s v="FRANCE               "/>
    <s v="CP"/>
    <s v=" 1x3"/>
    <n v="330"/>
    <s v="X223A2BA/R"/>
    <s v="011 Carrier Kote SFI"/>
    <s v="011"/>
    <s v="MCB"/>
    <x v="0"/>
    <s v="SFI"/>
    <m/>
    <x v="77"/>
    <x v="3"/>
    <x v="113"/>
    <x v="0"/>
    <n v="350"/>
    <x v="3"/>
    <n v="928"/>
    <x v="65"/>
    <n v="92.5"/>
    <n v="36.417322834645667"/>
    <n v="92.5"/>
    <n v="36.417322834645667"/>
    <s v="Y"/>
    <n v="48"/>
    <n v="5"/>
    <m/>
    <x v="1"/>
    <n v="0.37227126720000003"/>
    <n v="0.393870624"/>
    <n v="0.35893048800000005"/>
    <n v="0.393870624"/>
    <n v="0.37322418000000002"/>
    <n v="0.48439734000000001"/>
    <n v="0.45517468080000001"/>
    <n v="0.46343325839999999"/>
    <n v="0.42563438400000003"/>
    <n v="0.39482353680000004"/>
    <n v="0.38497677120000001"/>
    <n v="0.384341496"/>
    <n v="1.1250723792000001"/>
    <n v="1.2514921440000002"/>
    <n v="1.3442423232"/>
    <n v="1.164141804"/>
    <x v="649"/>
    <n v="0.40707905420000001"/>
    <n v="4.0443060549031455E-2"/>
  </r>
  <r>
    <x v="1"/>
    <x v="151"/>
    <s v="SOCREMA"/>
    <s v="Guadeloupe         "/>
    <s v="CP"/>
    <s v=" 2x2"/>
    <n v="250"/>
    <s v="C063A9UA/R"/>
    <s v="011 Carrier Kote SFI"/>
    <s v="011"/>
    <s v="MCB"/>
    <x v="0"/>
    <s v="SFI"/>
    <m/>
    <x v="24"/>
    <x v="0"/>
    <x v="226"/>
    <x v="0"/>
    <n v="320"/>
    <x v="2"/>
    <n v="730"/>
    <x v="178"/>
    <n v="70.400000000000006"/>
    <n v="27.716535433070867"/>
    <n v="69.8"/>
    <n v="27.480314960629919"/>
    <s v="N"/>
    <n v="135.4"/>
    <n v="18"/>
    <m/>
    <x v="1"/>
    <n v="0.27059011223551999"/>
    <n v="0.28680057978880003"/>
    <n v="0.26123791941632002"/>
    <n v="0.28680057978880003"/>
    <n v="0.27183707127808004"/>
    <n v="0.35226592952320002"/>
    <n v="0.33106762579968002"/>
    <n v="0.33730242101248004"/>
    <n v="0.30986932207616003"/>
    <n v="0.28742405931008003"/>
    <n v="0.27994230505472001"/>
    <n v="0.27994230505472001"/>
    <n v="0.81862861144064003"/>
    <n v="0.91090358059008003"/>
    <n v="0.97823936888832008"/>
    <n v="0.84730866941951999"/>
    <x v="650"/>
    <n v="0.29625668586154669"/>
    <n v="2.937139448403597E-2"/>
  </r>
  <r>
    <x v="1"/>
    <x v="152"/>
    <s v="UNION DES VIGNERONS"/>
    <s v="FRANCE               "/>
    <s v="CP"/>
    <s v=" 2x3"/>
    <n v="250"/>
    <s v="K310A1CA/R"/>
    <s v="011 Carrier Kote SFI"/>
    <s v="011"/>
    <s v="MCB"/>
    <x v="0"/>
    <s v="SFI"/>
    <m/>
    <x v="95"/>
    <x v="3"/>
    <x v="148"/>
    <x v="1"/>
    <n v="380"/>
    <x v="1"/>
    <n v="1765"/>
    <x v="115"/>
    <n v="88.2"/>
    <n v="34.724409448818896"/>
    <n v="82.8"/>
    <n v="32.598425196850393"/>
    <s v="N"/>
    <n v="134.4"/>
    <n v="12"/>
    <m/>
    <x v="2"/>
    <n v="2.3975811849830402"/>
    <n v="2.5366114303488003"/>
    <n v="2.3119532855193601"/>
    <n v="2.5375321604505605"/>
    <n v="2.4040262956953602"/>
    <n v="3.1194335847628802"/>
    <n v="2.9316046440038401"/>
    <n v="2.9859277200076804"/>
    <n v="2.7419342430412805"/>
    <n v="2.5430565410611203"/>
    <n v="2.4795261640396804"/>
    <n v="2.4758432436326405"/>
    <n v="7.2461459008512001"/>
    <n v="8.0609920409088005"/>
    <n v="8.659466607052801"/>
    <n v="7.4984259487334413"/>
    <x v="651"/>
    <n v="2.6220858747955202"/>
    <n v="0.26049720233545381"/>
  </r>
  <r>
    <x v="1"/>
    <x v="152"/>
    <s v="UNION DES VIGNERONS"/>
    <s v="FRANCE               "/>
    <s v="CP"/>
    <s v=" 2x2"/>
    <n v="250"/>
    <s v="S129A1CA/R"/>
    <s v="011 Carrier Kote SFI"/>
    <s v="011"/>
    <s v="MCB"/>
    <x v="0"/>
    <s v="SFI"/>
    <m/>
    <x v="22"/>
    <x v="0"/>
    <x v="25"/>
    <x v="1"/>
    <n v="380"/>
    <x v="1"/>
    <n v="965"/>
    <x v="24"/>
    <n v="96.5"/>
    <n v="37.99212598425197"/>
    <n v="96.15"/>
    <n v="37.854330708661422"/>
    <s v="N"/>
    <n v="134.69999999999999"/>
    <n v="21"/>
    <m/>
    <x v="2"/>
    <n v="1.5679451023068001"/>
    <n v="1.6598208294864003"/>
    <n v="1.5124158166488002"/>
    <n v="1.6598208294864003"/>
    <n v="1.5719835958092001"/>
    <n v="2.0404488420876001"/>
    <n v="1.9172747902644003"/>
    <n v="1.9526116084104002"/>
    <n v="1.7930911150656001"/>
    <n v="1.6638593229888001"/>
    <n v="1.6224647645892003"/>
    <n v="1.6194358944624001"/>
    <n v="4.7401817484420006"/>
    <n v="5.272253267383201"/>
    <n v="5.662977513740401"/>
    <n v="4.9057599820404008"/>
    <x v="652"/>
    <n v="1.7150977093005"/>
    <n v="0.1702694998845482"/>
  </r>
  <r>
    <x v="1"/>
    <x v="153"/>
    <s v="YEO FRAIS"/>
    <s v="France"/>
    <s v="CP"/>
    <s v=" 2x2"/>
    <n v="125"/>
    <s v="K191B1GA/R"/>
    <s v="010 Custom Kote SFI"/>
    <s v="010"/>
    <s v="MCB"/>
    <x v="1"/>
    <s v="SFI"/>
    <m/>
    <x v="106"/>
    <x v="0"/>
    <x v="227"/>
    <x v="1"/>
    <n v="290"/>
    <x v="4"/>
    <n v="1387"/>
    <x v="146"/>
    <n v="138.69999999999999"/>
    <n v="54.606299212598422"/>
    <n v="138.69999999999999"/>
    <n v="54.606299212598422"/>
    <s v="Y"/>
    <n v="76.8"/>
    <n v="22"/>
    <m/>
    <x v="2"/>
    <n v="2.0173787085311998"/>
    <n v="2.1348223516569598"/>
    <n v="1.9460285382451201"/>
    <n v="2.1354537690931199"/>
    <n v="2.0230614654566401"/>
    <n v="2.6254336995532799"/>
    <n v="2.4669479230771199"/>
    <n v="2.51240997848064"/>
    <n v="2.30719931172864"/>
    <n v="2.1405051085823996"/>
    <n v="2.0868346265087996"/>
    <n v="2.0836775393279998"/>
    <n v="6.0982295984332797"/>
    <n v="6.7839489341030408"/>
    <n v="7.2865572132864003"/>
    <n v="6.311017274419199"/>
    <x v="653"/>
    <n v="2.2066460850201604"/>
    <n v="0.21914446315860311"/>
  </r>
  <r>
    <x v="1"/>
    <x v="153"/>
    <s v="YEO FRAIS"/>
    <s v="France"/>
    <s v="CP"/>
    <s v=" 2x2"/>
    <n v="125"/>
    <s v="K191B1GA_BRA/R"/>
    <s v="010 Custom Kote SFI"/>
    <s v="010"/>
    <s v="MCB"/>
    <x v="1"/>
    <s v="SFI"/>
    <m/>
    <x v="106"/>
    <x v="0"/>
    <x v="227"/>
    <x v="1"/>
    <n v="290"/>
    <x v="4"/>
    <n v="1387"/>
    <x v="146"/>
    <n v="138.69999999999999"/>
    <n v="54.606299212598422"/>
    <n v="138.69999999999999"/>
    <n v="54.606299212598422"/>
    <s v="Y"/>
    <n v="76.8"/>
    <n v="22"/>
    <m/>
    <x v="2"/>
    <n v="1.1207659491839999"/>
    <n v="1.1864333625446399"/>
    <n v="1.08098665070592"/>
    <n v="1.1864333625446399"/>
    <n v="1.1239230363648001"/>
    <n v="1.4585742775296"/>
    <n v="1.37080725390336"/>
    <n v="1.3960639513497601"/>
    <n v="1.2817773954048"/>
    <n v="1.18895903228928"/>
    <n v="1.1592824127897601"/>
    <n v="1.15801957791744"/>
    <n v="3.3881859624345601"/>
    <n v="3.76893067643904"/>
    <n v="4.0486486006579199"/>
    <n v="3.5062610229964801"/>
    <x v="654"/>
    <n v="1.226002188544"/>
    <n v="0.12180133945676927"/>
  </r>
  <r>
    <x v="1"/>
    <x v="153"/>
    <s v="YEO FRAIS"/>
    <s v="France"/>
    <s v="CP"/>
    <s v=" 6/6"/>
    <n v="125"/>
    <s v="P233A6G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98.6"/>
    <n v="38.818897637795274"/>
    <s v="N"/>
    <n v="105"/>
    <n v="14"/>
    <m/>
    <x v="2"/>
    <n v="6.1250834473919999"/>
    <n v="6.4808063107200002"/>
    <n v="5.9067561873600001"/>
    <n v="6.4826884422719999"/>
    <n v="6.1407678769920002"/>
    <n v="7.9701997455360001"/>
    <n v="7.4902561997759998"/>
    <n v="7.6276518030720002"/>
    <n v="7.0040388821760002"/>
    <n v="6.497745494688"/>
    <n v="6.3346274268480007"/>
    <n v="6.3258441462719999"/>
    <n v="18.512645945471998"/>
    <n v="20.593656064800001"/>
    <n v="22.121946885024002"/>
    <n v="19.158217067808"/>
    <x v="655"/>
    <n v="6.6988721635920001"/>
    <n v="0.66558563741008403"/>
  </r>
  <r>
    <x v="1"/>
    <x v="153"/>
    <s v="YEO FRAIS"/>
    <s v="France"/>
    <s v="CP"/>
    <s v=" 6/6"/>
    <n v="125"/>
    <s v="P233A6GA_BR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98.6"/>
    <n v="38.818897637795274"/>
    <s v="N"/>
    <n v="105"/>
    <n v="14"/>
    <m/>
    <x v="2"/>
    <n v="2.624946137856"/>
    <n v="2.7780261707520002"/>
    <n v="2.5314669374400003"/>
    <n v="2.7786535479360004"/>
    <n v="2.6318472868799998"/>
    <n v="3.4160687668800001"/>
    <n v="3.210289050528"/>
    <n v="3.2692625058239999"/>
    <n v="3.00199982544"/>
    <n v="2.7849273197760005"/>
    <n v="2.715288452352"/>
    <n v="2.7115241892479998"/>
    <n v="7.934439246048"/>
    <n v="8.8265696016960007"/>
    <n v="9.4815513817920003"/>
    <n v="8.2117399613760007"/>
    <x v="656"/>
    <n v="2.8711916825759993"/>
    <n v="0.28528596624201119"/>
  </r>
  <r>
    <x v="1"/>
    <x v="153"/>
    <s v="YEO FRAIS"/>
    <s v="France"/>
    <s v="CP"/>
    <s v=" 8/8"/>
    <n v="125"/>
    <s v="P234A5G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5"/>
    <n v="39.566929133858267"/>
    <s v="N"/>
    <n v="104.4"/>
    <n v="10"/>
    <m/>
    <x v="2"/>
    <n v="8.7692703472281615"/>
    <n v="9.2789085513600007"/>
    <n v="8.456750469296642"/>
    <n v="9.2814037200460806"/>
    <n v="8.792350657574401"/>
    <n v="11.411653985786881"/>
    <n v="10.723611220600322"/>
    <n v="10.921353338972162"/>
    <n v="10.028082949355522"/>
    <n v="9.3026126538777625"/>
    <n v="9.0699381739008"/>
    <n v="9.0574623304704023"/>
    <n v="26.504929367884806"/>
    <n v="29.485408363407362"/>
    <n v="31.673047508928008"/>
    <n v="27.430013158248961"/>
    <x v="657"/>
    <n v="9.5911165332057617"/>
    <n v="0.95301716645653445"/>
  </r>
  <r>
    <x v="1"/>
    <x v="153"/>
    <s v="YEO FRAIS"/>
    <s v="France"/>
    <s v="CP"/>
    <s v=" 8/8"/>
    <n v="125"/>
    <s v="P234A5GA-B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5"/>
    <n v="39.566929133858267"/>
    <s v="N"/>
    <n v="104.4"/>
    <n v="10"/>
    <m/>
    <x v="2"/>
    <n v="5.261686966771201"/>
    <n v="5.5673451308160011"/>
    <n v="5.0739255231436813"/>
    <n v="5.5692165073305606"/>
    <n v="5.2754103945446404"/>
    <n v="6.8473666667750406"/>
    <n v="6.4344162492288008"/>
    <n v="6.5529367618176009"/>
    <n v="6.0170992864819208"/>
    <n v="5.581692350760961"/>
    <n v="5.4419629043404809"/>
    <n v="5.4344773982822412"/>
    <n v="15.902957620730884"/>
    <n v="17.691993568650243"/>
    <n v="19.004452297528324"/>
    <n v="16.458132653383682"/>
    <x v="658"/>
    <n v="5.7547946783577615"/>
    <n v="0.57191772458344814"/>
  </r>
  <r>
    <x v="1"/>
    <x v="153"/>
    <s v="YEO FRAIS"/>
    <s v="France"/>
    <s v="CP"/>
    <s v=" 2x4"/>
    <n v="125"/>
    <s v="T119A5G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5"/>
    <n v="39.566929133858267"/>
    <s v="N"/>
    <n v="114.3"/>
    <n v="15"/>
    <m/>
    <x v="2"/>
    <n v="8.8898934696364798"/>
    <n v="9.4068827418585599"/>
    <n v="8.5730070465043209"/>
    <n v="9.4089315764908807"/>
    <n v="8.91311359546944"/>
    <n v="11.568403278956159"/>
    <n v="10.87111655908992"/>
    <n v="11.071219408179841"/>
    <n v="10.16631744557184"/>
    <n v="9.4307858125689599"/>
    <n v="9.1944868849747206"/>
    <n v="9.181510932303361"/>
    <n v="26.869783257999359"/>
    <n v="29.89044845091648"/>
    <n v="32.108653412841605"/>
    <n v="27.80678362984704"/>
    <x v="659"/>
    <n v="9.7229723959670391"/>
    <n v="0.96610143635355938"/>
  </r>
  <r>
    <x v="1"/>
    <x v="153"/>
    <s v="YEO FRAIS"/>
    <s v="France"/>
    <s v="CP"/>
    <s v=" 2x4"/>
    <n v="125"/>
    <s v="T119A5GA_BR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5"/>
    <n v="39.566929133858267"/>
    <s v="N"/>
    <n v="114.3"/>
    <n v="15"/>
    <m/>
    <x v="2"/>
    <n v="0.81816796317311991"/>
    <n v="0.86597410459391999"/>
    <n v="0.78880133344320003"/>
    <n v="0.86597410459391999"/>
    <n v="0.82021679780543999"/>
    <n v="1.0647110639289601"/>
    <n v="1.0005142454495999"/>
    <n v="1.0189537571404801"/>
    <n v="0.93563448209279998"/>
    <n v="0.86802293922624008"/>
    <n v="0.84616870314816006"/>
    <n v="0.84480281339328001"/>
    <n v="2.47294340121024"/>
    <n v="2.7509019663283203"/>
    <n v="2.9551024846828797"/>
    <n v="2.5589944557676803"/>
    <x v="660"/>
    <n v="0.89482852566575988"/>
    <n v="8.8954181014265762E-2"/>
  </r>
  <r>
    <x v="1"/>
    <x v="153"/>
    <s v="YEO FRAIS"/>
    <s v="France"/>
    <s v="CP"/>
    <s v=" 2x4"/>
    <n v="125"/>
    <s v="T119A5GA_PEFC/R"/>
    <s v="01G Custom Kote FSC"/>
    <s v="01G"/>
    <s v="MCB"/>
    <x v="1"/>
    <s v="FSC"/>
    <m/>
    <x v="127"/>
    <x v="0"/>
    <x v="228"/>
    <x v="1"/>
    <n v="290"/>
    <x v="4"/>
    <n v="1008"/>
    <x v="179"/>
    <n v="100.8"/>
    <n v="39.685039370078741"/>
    <n v="100.5"/>
    <n v="39.566929133858267"/>
    <s v="N"/>
    <n v="114.3"/>
    <n v="15"/>
    <m/>
    <x v="2"/>
    <n v="1.0667598985612801"/>
    <n v="1.1289078824083199"/>
    <n v="1.02919793030208"/>
    <n v="1.12959082728576"/>
    <n v="1.0701746229484801"/>
    <n v="1.3884269358355201"/>
    <n v="1.3051076607878398"/>
    <n v="1.32901073149824"/>
    <n v="1.2204224959852801"/>
    <n v="1.13163966191808"/>
    <n v="1.10363892194304"/>
    <n v="1.10227303218816"/>
    <n v="3.2248657112716801"/>
    <n v="3.5881923860697604"/>
    <n v="3.8545408882713601"/>
    <n v="3.33755161604928"/>
    <x v="661"/>
    <n v="1.1670958834718399"/>
    <n v="0.11596339604937882"/>
  </r>
  <r>
    <x v="1"/>
    <x v="153"/>
    <s v="YEO FRAIS"/>
    <s v="France"/>
    <s v="CP"/>
    <s v=" 8/8"/>
    <n v="125"/>
    <s v="T120A4G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5"/>
    <n v="39.566929133858267"/>
    <s v="N"/>
    <n v="102.6"/>
    <n v="10"/>
    <m/>
    <x v="2"/>
    <n v="4.7878200171648002"/>
    <n v="5.0661388760371198"/>
    <n v="4.6173956938905603"/>
    <n v="5.0673649503052793"/>
    <n v="4.8006937969804797"/>
    <n v="6.2309094307891195"/>
    <n v="5.8551176675980798"/>
    <n v="5.9630122031961603"/>
    <n v="5.4756476816025597"/>
    <n v="5.0790126558528002"/>
    <n v="4.9521139690982396"/>
    <n v="4.9453705606233607"/>
    <n v="14.471354587092481"/>
    <n v="16.098968178074877"/>
    <n v="17.293777552396801"/>
    <n v="14.976497185574399"/>
    <x v="662"/>
    <n v="5.2367164585948798"/>
    <n v="0.52041447547278807"/>
  </r>
  <r>
    <x v="1"/>
    <x v="153"/>
    <s v="YEO FRAIS"/>
    <s v="France"/>
    <s v="CP"/>
    <s v=" 8/8"/>
    <n v="125"/>
    <s v="T120A4GA_BR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5"/>
    <n v="39.566929133858267"/>
    <s v="N"/>
    <n v="102.6"/>
    <n v="10"/>
    <m/>
    <x v="2"/>
    <n v="1.4363460051494401"/>
    <n v="1.5203320925184001"/>
    <n v="1.3854639230207999"/>
    <n v="1.5203320925184001"/>
    <n v="1.4406372650879999"/>
    <n v="1.8691502218099199"/>
    <n v="1.75696442627328"/>
    <n v="1.7888423572454399"/>
    <n v="1.6429395193344001"/>
    <n v="1.5240103153228801"/>
    <n v="1.4860020130099201"/>
    <n v="1.4835498644736"/>
    <n v="4.3421420206886401"/>
    <n v="4.8301195794163201"/>
    <n v="5.1887463028531204"/>
    <n v="4.4935621928064"/>
    <x v="663"/>
    <n v="1.5712141746470396"/>
    <n v="0.15605093114118312"/>
  </r>
  <r>
    <x v="1"/>
    <x v="153"/>
    <s v="YEO FRAIS"/>
    <s v="France"/>
    <s v="CP"/>
    <s v=" 2x4"/>
    <n v="125"/>
    <s v="V183A2G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5"/>
    <n v="39.566929133858267"/>
    <s v="N"/>
    <n v="117.6"/>
    <n v="15"/>
    <m/>
    <x v="2"/>
    <n v="2.1951174815539201"/>
    <n v="2.3230020467404797"/>
    <n v="2.1171219500390399"/>
    <n v="2.3237047091865599"/>
    <n v="2.20144144356864"/>
    <n v="2.8570255057612801"/>
    <n v="2.6848732064716798"/>
    <n v="2.73405957769728"/>
    <n v="2.5106129198438394"/>
    <n v="2.3286233463091199"/>
    <n v="2.2703023632844799"/>
    <n v="2.2674917135001595"/>
    <n v="6.6352414783334392"/>
    <n v="7.3821716585164801"/>
    <n v="7.9295457040127992"/>
    <n v="6.8664174230937594"/>
    <x v="664"/>
    <n v="2.4011146886630397"/>
    <n v="0.23864917376113631"/>
  </r>
  <r>
    <x v="1"/>
    <x v="153"/>
    <s v="YEO FRAIS"/>
    <s v="France"/>
    <s v="CP"/>
    <s v=" 2x4"/>
    <n v="125"/>
    <s v="V183A2GA-BR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5"/>
    <n v="39.566929133858267"/>
    <s v="N"/>
    <n v="117.6"/>
    <n v="15"/>
    <m/>
    <x v="2"/>
    <n v="1.46364587518464"/>
    <n v="1.5486680311603198"/>
    <n v="1.4116488541747199"/>
    <n v="1.5493706936063998"/>
    <n v="1.4678618498611198"/>
    <n v="1.9049178913228799"/>
    <n v="1.78968125016576"/>
    <n v="1.8227063851315197"/>
    <n v="1.6737419465625598"/>
    <n v="1.5528840058367999"/>
    <n v="1.5135349088563199"/>
    <n v="1.5114269215180798"/>
    <n v="4.4239627605196796"/>
    <n v="4.9221504347903995"/>
    <n v="5.2861295818598393"/>
    <n v="4.5778458362111998"/>
    <x v="665"/>
    <n v="1.6008407177817598"/>
    <n v="0.15904548609605468"/>
  </r>
  <r>
    <x v="1"/>
    <x v="153"/>
    <s v="YEO FRAIS"/>
    <s v="France"/>
    <s v="CP"/>
    <s v=" 2x2"/>
    <n v="115"/>
    <s v="X286A2GA/R"/>
    <s v="010 Custom Kote SFI"/>
    <s v="010"/>
    <s v="MCB"/>
    <x v="1"/>
    <s v="SFI"/>
    <m/>
    <x v="106"/>
    <x v="0"/>
    <x v="227"/>
    <x v="1"/>
    <n v="290"/>
    <x v="4"/>
    <n v="1387"/>
    <x v="146"/>
    <n v="138.69999999999999"/>
    <n v="54.606299212598422"/>
    <n v="138.69999999999999"/>
    <n v="54.606299212598422"/>
    <s v="Y"/>
    <n v="78.8"/>
    <n v="22"/>
    <m/>
    <x v="2"/>
    <n v="0.64397343496864001"/>
    <n v="0.68154934968512004"/>
    <n v="0.62129831401904001"/>
    <n v="0.68219721028367997"/>
    <n v="0.64591701676432001"/>
    <n v="0.83833161453663996"/>
    <n v="0.78779848784896001"/>
    <n v="0.80205142101728"/>
    <n v="0.73661750056272002"/>
    <n v="0.68349293148080004"/>
    <n v="0.66664855591824002"/>
    <n v="0.66535283472112006"/>
    <n v="1.9468210986728001"/>
    <n v="2.1664458415846397"/>
    <n v="2.3264674094289601"/>
    <n v="2.0154943221201602"/>
    <x v="666"/>
    <n v="0.70460238931721342"/>
    <n v="6.9964831772184974E-2"/>
  </r>
  <r>
    <x v="1"/>
    <x v="153"/>
    <s v="YEO FRAIS"/>
    <s v="France"/>
    <s v="CP"/>
    <s v=" 2x2"/>
    <n v="115"/>
    <s v="X286A2GA_BRA/R"/>
    <s v="010 Custom Kote SFI"/>
    <s v="010"/>
    <s v="MCB"/>
    <x v="1"/>
    <s v="SFI"/>
    <m/>
    <x v="106"/>
    <x v="0"/>
    <x v="227"/>
    <x v="1"/>
    <n v="290"/>
    <x v="4"/>
    <n v="1387"/>
    <x v="146"/>
    <n v="138.69999999999999"/>
    <n v="54.606299212598422"/>
    <n v="138.69999999999999"/>
    <n v="54.606299212598422"/>
    <s v="Y"/>
    <n v="78.8"/>
    <n v="22"/>
    <m/>
    <x v="2"/>
    <n v="1.3112698514854402"/>
    <n v="1.3877174021155201"/>
    <n v="1.2646238883891201"/>
    <n v="1.3877174021155201"/>
    <n v="1.3145091544782401"/>
    <n v="1.70646481660704"/>
    <n v="1.603454981436"/>
    <n v="1.63325656896976"/>
    <n v="1.4991494250678401"/>
    <n v="1.3909567051083198"/>
    <n v="1.3559722327860799"/>
    <n v="1.3540286509904"/>
    <n v="3.9636111419900804"/>
    <n v="4.4086913732008002"/>
    <n v="4.7358609754735994"/>
    <n v="4.1009575888847998"/>
    <x v="667"/>
    <n v="1.4340934232957732"/>
    <n v="0.14255756124254759"/>
  </r>
  <r>
    <x v="1"/>
    <x v="153"/>
    <s v="YEO FRAIS"/>
    <s v="France"/>
    <s v="CP"/>
    <s v=" 2x2"/>
    <n v="100"/>
    <s v="X291A2GA/R"/>
    <s v="010 Custom Kote SFI"/>
    <s v="010"/>
    <s v="MCB"/>
    <x v="1"/>
    <s v="SFI"/>
    <m/>
    <x v="106"/>
    <x v="0"/>
    <x v="227"/>
    <x v="1"/>
    <n v="290"/>
    <x v="4"/>
    <n v="1387"/>
    <x v="146"/>
    <n v="138.69999999999999"/>
    <n v="54.606299212598422"/>
    <n v="138.69999999999999"/>
    <n v="54.606299212598422"/>
    <s v="Y"/>
    <n v="77"/>
    <n v="22"/>
    <m/>
    <x v="2"/>
    <n v="1.7978953768160002"/>
    <n v="1.9029836277144003"/>
    <n v="1.7339561398236001"/>
    <n v="1.9029836277144003"/>
    <n v="1.8029598708352002"/>
    <n v="2.3397962368704004"/>
    <n v="2.1986234660852002"/>
    <n v="2.2391394182388002"/>
    <n v="2.0561845717952001"/>
    <n v="1.9074150599812003"/>
    <n v="1.8599354285512002"/>
    <n v="1.8574031815416003"/>
    <n v="5.4348351443540004"/>
    <n v="6.0457397354200006"/>
    <n v="6.4939474561191997"/>
    <n v="5.6247536700740008"/>
    <x v="668"/>
    <n v="1.9666063338306001"/>
    <n v="0.19532587588986397"/>
  </r>
  <r>
    <x v="1"/>
    <x v="153"/>
    <s v="YEO FRAIS"/>
    <s v="France"/>
    <s v="CP"/>
    <s v=" 2x2"/>
    <n v="100"/>
    <s v="X291A2GA_BRA/R"/>
    <s v="010 Custom Kote SFI"/>
    <s v="010"/>
    <s v="MCB"/>
    <x v="1"/>
    <s v="SFI"/>
    <m/>
    <x v="106"/>
    <x v="0"/>
    <x v="227"/>
    <x v="1"/>
    <n v="290"/>
    <x v="4"/>
    <n v="1387"/>
    <x v="146"/>
    <n v="138.69999999999999"/>
    <n v="54.606299212598422"/>
    <n v="138.69999999999999"/>
    <n v="54.606299212598422"/>
    <s v="Y"/>
    <n v="77"/>
    <n v="22"/>
    <m/>
    <x v="2"/>
    <n v="0.28107941806560005"/>
    <n v="0.297539023628"/>
    <n v="0.27095043002720004"/>
    <n v="0.297539023628"/>
    <n v="0.28171247981800002"/>
    <n v="0.36590969288720004"/>
    <n v="0.34375253155320001"/>
    <n v="0.35008314907720006"/>
    <n v="0.32159537021920004"/>
    <n v="0.29817208538040002"/>
    <n v="0.29057534435160004"/>
    <n v="0.29057534435160004"/>
    <n v="0.84956887172080009"/>
    <n v="0.94516119633320006"/>
    <n v="1.0154310508496001"/>
    <n v="0.87932277408360016"/>
    <x v="669"/>
    <n v="0.30745699108226671"/>
    <n v="3.05928906749941E-2"/>
  </r>
  <r>
    <x v="1"/>
    <x v="153"/>
    <s v="YEO FRAIS"/>
    <s v="France"/>
    <s v="CP"/>
    <s v=" 8/8"/>
    <n v="100"/>
    <s v="X302A2GA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8"/>
    <n v="39.685039370078741"/>
    <s v="Y"/>
    <n v="100.8"/>
    <n v="10"/>
    <m/>
    <x v="2"/>
    <n v="0.94076463495168006"/>
    <n v="0.99557230574592015"/>
    <n v="0.90763911963648014"/>
    <n v="0.99617458784256008"/>
    <n v="0.94377604543488014"/>
    <n v="1.2244395024691201"/>
    <n v="1.1509610866790403"/>
    <n v="1.1720409600614401"/>
    <n v="1.0762781066956801"/>
    <n v="0.99798143413248019"/>
    <n v="0.97328786817024016"/>
    <n v="0.97208330397696019"/>
    <n v="2.8439760603340805"/>
    <n v="3.1643901357465607"/>
    <n v="3.3992801534361607"/>
    <n v="2.9433526062796806"/>
    <x v="670"/>
    <n v="1.0292499129830401"/>
    <n v="0.10226693194905849"/>
  </r>
  <r>
    <x v="1"/>
    <x v="153"/>
    <s v="YEO FRAIS"/>
    <s v="France"/>
    <s v="CP"/>
    <s v=" 2x4"/>
    <n v="125"/>
    <s v="X305A1GA-B/R"/>
    <s v="010 Custom Kote SFI"/>
    <s v="010"/>
    <s v="MCB"/>
    <x v="1"/>
    <s v="SFI"/>
    <m/>
    <x v="127"/>
    <x v="0"/>
    <x v="228"/>
    <x v="1"/>
    <n v="290"/>
    <x v="4"/>
    <n v="1008"/>
    <x v="179"/>
    <n v="100.8"/>
    <n v="39.685039370078741"/>
    <n v="100.5"/>
    <n v="39.566929133858267"/>
    <s v="N"/>
    <n v="112.6"/>
    <n v="15"/>
    <m/>
    <x v="2"/>
    <n v="0.38550714701184002"/>
    <n v="0.40838191664256002"/>
    <n v="0.37205140017024002"/>
    <n v="0.40838191664256002"/>
    <n v="0.38685272169600005"/>
    <n v="0.50189935719168"/>
    <n v="0.47162392679808002"/>
    <n v="0.48037016224512002"/>
    <n v="0.44067570906240006"/>
    <n v="0.40905470398464"/>
    <n v="0.39896289385344003"/>
    <n v="0.39829010651136004"/>
    <n v="1.16594046382464"/>
    <n v="1.2971339955302401"/>
    <n v="1.3926697981056"/>
    <n v="1.2063077043494401"/>
    <x v="671"/>
    <n v="0.42183766348416007"/>
    <n v="4.1882148079257497E-2"/>
  </r>
  <r>
    <x v="1"/>
    <x v="4"/>
    <s v="YOPLAIT FRANCE SAS BOULOGNE"/>
    <s v="FRANCE               "/>
    <s v="MU"/>
    <s v=" 2x4"/>
    <n v="100"/>
    <s v="X209A2UA/R"/>
    <s v="011 Carrier Kote SFI"/>
    <s v="011"/>
    <s v="MCB"/>
    <x v="0"/>
    <s v="SFI"/>
    <m/>
    <x v="15"/>
    <x v="0"/>
    <x v="16"/>
    <x v="1"/>
    <n v="320"/>
    <x v="2"/>
    <n v="1357"/>
    <x v="16"/>
    <n v="135.69999999999999"/>
    <n v="53.425196850393696"/>
    <n v="135.6"/>
    <n v="53.385826771653541"/>
    <s v="N"/>
    <n v="77.599999999999994"/>
    <n v="16"/>
    <m/>
    <x v="1"/>
    <n v="8.40571454951424"/>
    <n v="8.8940504734412791"/>
    <n v="8.1054120631500801"/>
    <n v="8.8961167749529597"/>
    <n v="8.4270663318015995"/>
    <n v="10.9376226684928"/>
    <n v="10.27847248626688"/>
    <n v="10.46788345817088"/>
    <n v="9.6117458651648011"/>
    <n v="8.916779790069759"/>
    <n v="8.6936192268083197"/>
    <n v="8.6812214177382412"/>
    <n v="25.405177086105599"/>
    <n v="28.260805775247359"/>
    <n v="30.358101809602559"/>
    <n v="26.29162043461632"/>
    <x v="672"/>
    <n v="9.1929754254643203"/>
    <n v="0.91338837354236291"/>
  </r>
  <r>
    <x v="1"/>
    <x v="4"/>
    <s v="YOPLAIT FRANCE SAS BOULOGNE"/>
    <s v="France"/>
    <s v="MU"/>
    <s v=" 2x2"/>
    <n v="100"/>
    <s v="X210A2UA/R"/>
    <s v="011 Carrier Kote SFI"/>
    <s v="011"/>
    <s v="MCB"/>
    <x v="0"/>
    <s v="SFI"/>
    <m/>
    <x v="18"/>
    <x v="0"/>
    <x v="217"/>
    <x v="0"/>
    <n v="320"/>
    <x v="2"/>
    <n v="873"/>
    <x v="40"/>
    <n v="86"/>
    <n v="33.85826771653543"/>
    <n v="86"/>
    <n v="33.85826771653543"/>
    <s v="Y"/>
    <n v="114.4"/>
    <n v="30"/>
    <m/>
    <x v="1"/>
    <n v="0.33526874501120002"/>
    <n v="0.35457404702720002"/>
    <n v="0.32368556380160002"/>
    <n v="0.3552175570944"/>
    <n v="0.33655576514560004"/>
    <n v="0.43629982556160007"/>
    <n v="0.4099159128064"/>
    <n v="0.41763803361280005"/>
    <n v="0.38353200005120003"/>
    <n v="0.35586106716160004"/>
    <n v="0.34685192622080002"/>
    <n v="0.34620841615360004"/>
    <n v="1.0135283558400001"/>
    <n v="1.1280731478016"/>
    <n v="1.2110859464704"/>
    <n v="1.0489214095360002"/>
    <x v="673"/>
    <n v="0.36680073830400001"/>
    <n v="3.6365177770417124E-2"/>
  </r>
  <r>
    <x v="1"/>
    <x v="154"/>
    <s v="CIDRERIE VIARD"/>
    <s v="FRANCE               "/>
    <s v="CP"/>
    <s v=" 2x3"/>
    <n v="250"/>
    <s v="R188A1CA/R"/>
    <s v="011 Carrier Kote SFI"/>
    <s v="011"/>
    <s v="MCB"/>
    <x v="0"/>
    <s v="SFI"/>
    <m/>
    <x v="48"/>
    <x v="0"/>
    <x v="184"/>
    <x v="0"/>
    <n v="380"/>
    <x v="1"/>
    <n v="914"/>
    <x v="99"/>
    <n v="91"/>
    <n v="35.826771653543304"/>
    <n v="89"/>
    <n v="35.039370078740156"/>
    <s v="N"/>
    <n v="116.8"/>
    <n v="10"/>
    <m/>
    <x v="2"/>
    <n v="8.0904895052799991E-2"/>
    <n v="8.58582559744E-2"/>
    <n v="7.8428214592000001E-2"/>
    <n v="8.58582559744E-2"/>
    <n v="8.0904895052799991E-2"/>
    <n v="0.10567169966080001"/>
    <n v="9.906721843199999E-2"/>
    <n v="0.1007183387392"/>
    <n v="9.2462737203200002E-2"/>
    <n v="8.58582559744E-2"/>
    <n v="8.3381575513599995E-2"/>
    <n v="8.3381575513599995E-2"/>
    <n v="0.24519136561919999"/>
    <n v="0.272434850688"/>
    <n v="0.29224829437440003"/>
    <n v="0.25262140700159996"/>
    <x v="674"/>
    <n v="8.8541326473599982E-2"/>
    <n v="8.8505215067086803E-3"/>
  </r>
  <r>
    <x v="0"/>
    <x v="155"/>
    <s v="CREW Republic Brewery GmbH"/>
    <s v="Germany"/>
    <s v="BM"/>
    <s v="2x2"/>
    <n v="330"/>
    <s v="4790CM.011350/R"/>
    <s v="011 Carrier Kote SFI"/>
    <s v="011"/>
    <s v="MCB"/>
    <x v="0"/>
    <s v="SFI"/>
    <m/>
    <x v="47"/>
    <x v="3"/>
    <x v="159"/>
    <x v="0"/>
    <n v="350"/>
    <x v="3"/>
    <n v="1020"/>
    <x v="123"/>
    <n v="101.8"/>
    <n v="40.078740157480311"/>
    <n v="100"/>
    <n v="39.370078740157481"/>
    <s v="N"/>
    <n v="100"/>
    <n v="4"/>
    <m/>
    <x v="1"/>
    <n v="0.29713709759999996"/>
    <n v="0.3146157504"/>
    <n v="0.28694121679999995"/>
    <n v="0.3146157504"/>
    <n v="0.29786537479999997"/>
    <n v="0.38671519319999997"/>
    <n v="0.36341032280000002"/>
    <n v="0.3699648176"/>
    <n v="0.34010545240000001"/>
    <n v="0.31534402760000002"/>
    <n v="0.30733297839999996"/>
    <n v="0.30733297839999996"/>
    <n v="0.89869406479999991"/>
    <n v="0.99919631839999989"/>
    <n v="1.0734805928"/>
    <n v="0.93000998439999993"/>
    <x v="675"/>
    <n v="0.32511508003333328"/>
    <n v="3.2232421767312468E-2"/>
  </r>
  <r>
    <x v="0"/>
    <x v="108"/>
    <s v="OTTAKRINGER BRAUEREI AG"/>
    <s v="Austria"/>
    <s v="CP"/>
    <s v="2x3"/>
    <n v="500"/>
    <s v="4777CM/R"/>
    <s v="011 Carrier Kote SFI"/>
    <s v="011"/>
    <s v="MCB"/>
    <x v="0"/>
    <s v="SFI"/>
    <m/>
    <x v="101"/>
    <x v="0"/>
    <x v="169"/>
    <x v="1"/>
    <n v="430"/>
    <x v="7"/>
    <n v="1394"/>
    <x v="129"/>
    <n v="139.4"/>
    <n v="54.881889763779526"/>
    <n v="138.19999999999999"/>
    <n v="54.40944881889763"/>
    <s v="N"/>
    <n v="76.5"/>
    <n v="7"/>
    <m/>
    <x v="0"/>
    <n v="1.0460146101551999"/>
    <n v="1.1069384001731999"/>
    <n v="1.0085230470672"/>
    <n v="1.1069384001731999"/>
    <n v="1.0488264773867999"/>
    <n v="1.3609437400944"/>
    <n v="1.279399590378"/>
    <n v="1.3028318173079998"/>
    <n v="1.1959808625072001"/>
    <n v="1.1097502674047999"/>
    <n v="1.0816315950888"/>
    <n v="1.0806943060116001"/>
    <n v="3.1614760573955998"/>
    <n v="3.5167086176544"/>
    <n v="3.7782122701932002"/>
    <n v="3.2720761685052002"/>
    <x v="676"/>
    <n v="1.1440394261456999"/>
    <n v="0.1136813374059201"/>
  </r>
  <r>
    <x v="0"/>
    <x v="41"/>
    <s v="HEINEKEN ITALIA SPA - FATTURAZIONE"/>
    <s v="Italy"/>
    <s v="CP"/>
    <m/>
    <m/>
    <s v="MTC170401/R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2.7"/>
    <n v="36.496062992125985"/>
    <s v="N"/>
    <n v="104"/>
    <n v="10"/>
    <m/>
    <x v="0"/>
    <n v="1.4987309500800001"/>
    <n v="1.58544707776"/>
    <n v="1.4450129948800001"/>
    <n v="1.58621447712"/>
    <n v="1.5025679468800002"/>
    <n v="1.9499617737599999"/>
    <n v="1.83254967168"/>
    <n v="1.8663152435200001"/>
    <n v="1.7136027708799999"/>
    <n v="1.59005147392"/>
    <n v="1.5501467071999999"/>
    <n v="1.5478445091199999"/>
    <n v="4.5291910227200001"/>
    <n v="5.0387441977599998"/>
    <n v="5.4124676860800003"/>
    <n v="4.6880426902399996"/>
    <x v="677"/>
    <n v="1.6390371330666669"/>
    <n v="0.16280801936651429"/>
  </r>
  <r>
    <x v="0"/>
    <x v="156"/>
    <s v="TERME DI CRODO SRL"/>
    <s v="Italy"/>
    <s v="CP"/>
    <m/>
    <m/>
    <s v="MPC111011/R"/>
    <s v="011 Carrier Kote SFI"/>
    <s v="011"/>
    <s v="MCB"/>
    <x v="0"/>
    <s v="SFI"/>
    <m/>
    <x v="15"/>
    <x v="0"/>
    <x v="16"/>
    <x v="1"/>
    <n v="320"/>
    <x v="2"/>
    <n v="1357"/>
    <x v="16"/>
    <n v="135.69999999999999"/>
    <n v="53.425196850393696"/>
    <n v="0"/>
    <n v="0"/>
    <s v="N"/>
    <n v="99.9"/>
    <n v="16"/>
    <m/>
    <x v="0"/>
    <n v="5.1942825864115214"/>
    <n v="5.4957602373811207"/>
    <n v="5.0089625009625607"/>
    <n v="5.4975336353280007"/>
    <n v="5.2075830710131212"/>
    <n v="6.7593062745331212"/>
    <n v="6.3514247467507206"/>
    <n v="6.4684690112448013"/>
    <n v="5.939996423074561"/>
    <n v="5.509947420956161"/>
    <n v="5.3725090800729607"/>
    <n v="5.3645287893120015"/>
    <n v="15.699005324755202"/>
    <n v="17.464422980874243"/>
    <n v="18.759890181070084"/>
    <n v="16.246985290341122"/>
    <x v="678"/>
    <n v="5.68085864808672"/>
    <n v="0.56444705682719221"/>
  </r>
  <r>
    <x v="0"/>
    <x v="109"/>
    <s v="RAUCH FRUCHTSAEFTE, RANKWEIL"/>
    <s v="Austria"/>
    <s v="FM"/>
    <s v=" 2x6"/>
    <n v="250"/>
    <s v="4797CM/R"/>
    <s v="011 Carrier Kote SFI"/>
    <s v="011"/>
    <s v="MCB"/>
    <x v="0"/>
    <s v="SFI"/>
    <m/>
    <x v="16"/>
    <x v="3"/>
    <x v="66"/>
    <x v="1"/>
    <n v="350"/>
    <x v="3"/>
    <n v="1365"/>
    <x v="49"/>
    <n v="136.5"/>
    <n v="53.740157480314963"/>
    <n v="0"/>
    <n v="0"/>
    <s v="N"/>
    <n v="101.6"/>
    <n v="6"/>
    <m/>
    <x v="0"/>
    <n v="76.194777514127992"/>
    <n v="80.622722148695999"/>
    <n v="73.47828358416001"/>
    <n v="80.643557200751999"/>
    <n v="76.394198726664001"/>
    <n v="99.152028443832009"/>
    <n v="93.175344939767996"/>
    <n v="94.891756371048004"/>
    <n v="87.132187698191998"/>
    <n v="80.830080523920003"/>
    <n v="78.805111893144002"/>
    <n v="78.69498376084799"/>
    <n v="230.295783246984"/>
    <n v="256.18978437124804"/>
    <n v="275.199289009008"/>
    <n v="238.33017617791199"/>
    <x v="679"/>
    <n v="83.334586067095998"/>
    <n v="8.2804532127707482"/>
  </r>
  <r>
    <x v="0"/>
    <x v="41"/>
    <s v="HEINEKEN GLOBAL PROC - BRAU UNION AT"/>
    <s v="Austria"/>
    <s v="BW"/>
    <s v="2x3"/>
    <n v="330"/>
    <s v="4802/R"/>
    <s v="011 Carrier Kote SFI"/>
    <s v="011"/>
    <s v="MCB"/>
    <x v="0"/>
    <s v="SFI"/>
    <m/>
    <x v="79"/>
    <x v="0"/>
    <x v="115"/>
    <x v="1"/>
    <n v="350"/>
    <x v="3"/>
    <n v="1132"/>
    <x v="88"/>
    <n v="113.2"/>
    <n v="44.566929133858267"/>
    <n v="113.2"/>
    <n v="44.566929133858267"/>
    <s v="Y"/>
    <n v="98.6"/>
    <n v="4"/>
    <m/>
    <x v="0"/>
    <n v="4.6775845348064005"/>
    <n v="4.9490728826783998"/>
    <n v="4.5106990503792002"/>
    <n v="4.9506698729600007"/>
    <n v="4.6895619619183995"/>
    <n v="6.0869284583183996"/>
    <n v="5.7196206935503993"/>
    <n v="5.8250220521359992"/>
    <n v="5.3491189482191999"/>
    <n v="4.9618488049311997"/>
    <n v="4.8380820581071999"/>
    <n v="4.83089560184"/>
    <n v="14.137356467864"/>
    <n v="15.7271602931968"/>
    <n v="16.893761693905599"/>
    <n v="14.6308264648784"/>
    <x v="680"/>
    <n v="5.1157587433203995"/>
    <n v="0.50829903452670699"/>
  </r>
  <r>
    <x v="0"/>
    <x v="41"/>
    <s v="HEINEKEN GLOBAL PROC - BRAU UNION AT"/>
    <s v="Austria"/>
    <s v="BW"/>
    <s v="2x2"/>
    <n v="330"/>
    <s v="4804/R"/>
    <s v="011 Carrier Kote SFI"/>
    <s v="011"/>
    <s v="MCB"/>
    <x v="0"/>
    <s v="SFI"/>
    <m/>
    <x v="79"/>
    <x v="0"/>
    <x v="115"/>
    <x v="1"/>
    <n v="350"/>
    <x v="3"/>
    <n v="1132"/>
    <x v="88"/>
    <n v="113.2"/>
    <n v="44.566929133858267"/>
    <n v="113.2"/>
    <n v="44.566929133858267"/>
    <s v="Y"/>
    <n v="75.900000000000006"/>
    <n v="4"/>
    <m/>
    <x v="0"/>
    <n v="3.0382796795735998"/>
    <n v="3.2146879878959997"/>
    <n v="2.9300989748183994"/>
    <n v="3.2159173140863997"/>
    <n v="3.0462702998111997"/>
    <n v="3.9535130283263995"/>
    <n v="3.7150237473887997"/>
    <n v="3.7838660140511995"/>
    <n v="3.4740758140703996"/>
    <n v="3.2232932712287998"/>
    <n v="3.1421577426623997"/>
    <n v="3.1378551009959996"/>
    <n v="9.183066642287999"/>
    <n v="10.215700642223998"/>
    <n v="10.972965575510399"/>
    <n v="9.5033061148871987"/>
    <x v="681"/>
    <n v="3.3229199145757993"/>
    <n v="0.33009488847663276"/>
  </r>
  <r>
    <x v="0"/>
    <x v="157"/>
    <s v="NOEM AG, A-BADEN"/>
    <s v="Austria"/>
    <s v="CP"/>
    <s v=" 1x2"/>
    <n v="125"/>
    <s v="4328.010290/R"/>
    <s v="010 Custom Kote SFI"/>
    <s v="010"/>
    <s v="MCB"/>
    <x v="1"/>
    <s v="SFI"/>
    <m/>
    <x v="55"/>
    <x v="3"/>
    <x v="67"/>
    <x v="1"/>
    <n v="290"/>
    <x v="4"/>
    <n v="1339"/>
    <x v="50"/>
    <n v="133.9"/>
    <n v="52.716535433070867"/>
    <n v="133.9"/>
    <n v="52.716535433070867"/>
    <s v="Y"/>
    <n v="86.6"/>
    <n v="27"/>
    <m/>
    <x v="0"/>
    <n v="5.517351099194479"/>
    <n v="5.8383431215345594"/>
    <n v="5.3207692611018391"/>
    <n v="5.839717819703039"/>
    <n v="5.5317854299635192"/>
    <n v="7.1800485339710391"/>
    <n v="6.7470186108998389"/>
    <n v="6.8714287951472786"/>
    <n v="6.3098645933231996"/>
    <n v="5.8534648013878394"/>
    <n v="5.7063720973604797"/>
    <n v="5.6988112574338396"/>
    <n v="16.676463481830879"/>
    <n v="18.551551783637599"/>
    <n v="19.928311999370315"/>
    <n v="17.258648156182158"/>
    <x v="682"/>
    <n v="6.0345812850850793"/>
    <n v="0.59964855685341112"/>
  </r>
  <r>
    <x v="0"/>
    <x v="157"/>
    <s v="NOEM AG, A-BADEN"/>
    <s v="Austria"/>
    <s v="CP"/>
    <s v=" 1x2/2"/>
    <n v="125"/>
    <s v="4397/R"/>
    <s v="010 Custom Kote SFI"/>
    <s v="010"/>
    <s v="MCB"/>
    <x v="1"/>
    <s v="SFI"/>
    <m/>
    <x v="109"/>
    <x v="0"/>
    <x v="188"/>
    <x v="0"/>
    <n v="290"/>
    <x v="4"/>
    <n v="1020"/>
    <x v="48"/>
    <n v="106.2"/>
    <n v="41.811023622047244"/>
    <n v="102"/>
    <n v="40.15748031496063"/>
    <s v="N"/>
    <n v="110.4"/>
    <n v="21"/>
    <m/>
    <x v="0"/>
    <n v="6.4619266107110409"/>
    <n v="6.8372159600102407"/>
    <n v="6.23188813919616"/>
    <n v="6.8393009008396799"/>
    <n v="6.4786061373465609"/>
    <n v="8.4085663651315201"/>
    <n v="7.9019257435776007"/>
    <n v="8.0471766213619205"/>
    <n v="7.3897252798118398"/>
    <n v="6.855285447198721"/>
    <n v="6.6836253189081605"/>
    <n v="6.6738955950374406"/>
    <n v="19.531030709917442"/>
    <n v="21.726473403317762"/>
    <n v="23.338827644751362"/>
    <n v="20.21280636114432"/>
    <x v="683"/>
    <n v="7.0674281765942402"/>
    <n v="0.70210771931023341"/>
  </r>
  <r>
    <x v="0"/>
    <x v="78"/>
    <s v="DARGUNER BRAUEREI GMBH"/>
    <s v="Germany"/>
    <s v="CP"/>
    <s v=" 2x3"/>
    <n v="330"/>
    <s v="4808CM/R"/>
    <s v="011 Carrier Kote SFI"/>
    <s v="011"/>
    <s v="MCB"/>
    <x v="0"/>
    <s v="SFI"/>
    <m/>
    <x v="53"/>
    <x v="0"/>
    <x v="86"/>
    <x v="1"/>
    <n v="400"/>
    <x v="0"/>
    <n v="925"/>
    <x v="65"/>
    <n v="92.5"/>
    <n v="36.417322834645667"/>
    <n v="92.5"/>
    <n v="36.417322834645667"/>
    <s v="Y"/>
    <n v="136.19999999999999"/>
    <n v="10"/>
    <m/>
    <x v="0"/>
    <n v="0.80447167416000009"/>
    <n v="0.8518541287200001"/>
    <n v="0.77666023344000001"/>
    <n v="0.8518541287200001"/>
    <n v="0.80756183424000005"/>
    <n v="1.0475642671200001"/>
    <n v="0.98473101216000003"/>
    <n v="1.0022419192800001"/>
    <n v="0.92086770384000005"/>
    <n v="0.85391423544"/>
    <n v="0.83228311488000006"/>
    <n v="0.83125306152000011"/>
    <n v="2.43298603632"/>
    <n v="2.7069802300800001"/>
    <n v="2.9078406352799999"/>
    <n v="2.5174504118400001"/>
    <x v="684"/>
    <n v="0.88043810946000012"/>
    <n v="8.7493509835309694E-2"/>
  </r>
  <r>
    <x v="1"/>
    <x v="86"/>
    <s v="BRASSERIE LICORNE"/>
    <s v="France"/>
    <s v="BW"/>
    <s v=" 2x3"/>
    <n v="275"/>
    <s v="X316A1CA/R"/>
    <s v="011 Carrier Kote SFI"/>
    <s v="011"/>
    <s v="MCB"/>
    <x v="0"/>
    <s v="SFI"/>
    <m/>
    <x v="39"/>
    <x v="0"/>
    <x v="107"/>
    <x v="0"/>
    <n v="380"/>
    <x v="1"/>
    <n v="1330"/>
    <x v="83"/>
    <n v="132.6"/>
    <n v="52.204724409448815"/>
    <n v="132"/>
    <n v="51.968503937007874"/>
    <s v="N"/>
    <n v="88.7"/>
    <n v="5"/>
    <m/>
    <x v="1"/>
    <n v="2.2345397499734401"/>
    <n v="2.3642636438803204"/>
    <n v="2.1550610262417602"/>
    <n v="2.3651771924289604"/>
    <n v="2.2409345898139206"/>
    <n v="2.9078250303211202"/>
    <n v="2.7324237089822403"/>
    <n v="2.7826688791574403"/>
    <n v="2.55519529054608"/>
    <n v="2.3706584837208005"/>
    <n v="2.3112778280592003"/>
    <n v="2.3085371824132803"/>
    <n v="6.7538644200955211"/>
    <n v="7.5139368125640011"/>
    <n v="8.070287878685761"/>
    <n v="6.9904734941932816"/>
    <x v="685"/>
    <n v="2.4440468837948806"/>
    <n v="0.24269191238414892"/>
  </r>
  <r>
    <x v="2"/>
    <x v="11"/>
    <s v="SCHREIBER FOODS PORTUGAL SA"/>
    <s v="France"/>
    <m/>
    <m/>
    <m/>
    <s v="P1710032B/R"/>
    <s v="011 Carrier Kote SFI"/>
    <s v="011"/>
    <s v="MCB"/>
    <x v="0"/>
    <s v="SFI"/>
    <m/>
    <x v="20"/>
    <x v="3"/>
    <x v="155"/>
    <x v="0"/>
    <n v="380"/>
    <x v="1"/>
    <n v="1000"/>
    <x v="68"/>
    <n v="99.6"/>
    <n v="39.212598425196845"/>
    <n v="98"/>
    <n v="38.582677165354333"/>
    <s v="N"/>
    <n v="115.8"/>
    <n v="20"/>
    <m/>
    <x v="2"/>
    <n v="4.6180757837087993"/>
    <n v="4.8868289815967998"/>
    <n v="4.4532404890041599"/>
    <n v="4.8877248255897596"/>
    <n v="4.6306175996102397"/>
    <n v="6.0093215047756789"/>
    <n v="5.647400531619839"/>
    <n v="5.7513184348031992"/>
    <n v="5.281000338499199"/>
    <n v="4.8993707974982392"/>
    <n v="4.7766401704627199"/>
    <n v="4.7694734185190395"/>
    <n v="13.958145254309759"/>
    <n v="15.527663929975679"/>
    <n v="16.679719304922237"/>
    <n v="14.445484386479999"/>
    <x v="686"/>
    <n v="5.0509177396406395"/>
    <n v="0.50181612993733515"/>
  </r>
  <r>
    <x v="2"/>
    <x v="11"/>
    <s v="SCHREIBER FOODS PORTUGAL SA"/>
    <s v="France"/>
    <m/>
    <m/>
    <m/>
    <s v="A001ACA/R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6.0661832000000002"/>
    <n v="6.4188140799999998"/>
    <n v="5.8502550400000004"/>
    <n v="6.4203675200000001"/>
    <n v="6.0824943200000003"/>
    <n v="7.8945820800000011"/>
    <n v="7.4184527200000003"/>
    <n v="7.5551554400000001"/>
    <n v="6.9376630400000003"/>
    <n v="6.4351252000000008"/>
    <n v="6.2743441600000001"/>
    <n v="6.2658002400000008"/>
    <n v="18.335252320000002"/>
    <n v="20.397443920000001"/>
    <n v="21.911271200000002"/>
    <n v="18.975269600000001"/>
    <x v="687"/>
    <n v="6.6349364199999998"/>
    <n v="0.65936679675341614"/>
  </r>
  <r>
    <x v="2"/>
    <x v="74"/>
    <s v="VMPS AGUAS E TURISMO, S.A."/>
    <s v="Portugal               "/>
    <s v="CP"/>
    <s v=" 2x3"/>
    <n v="250"/>
    <s v="Q006ABA-BRA/R"/>
    <s v="01A Carrier Kote PEFC"/>
    <s v="01A"/>
    <s v="MCB"/>
    <x v="0"/>
    <s v="PEFC"/>
    <m/>
    <x v="93"/>
    <x v="2"/>
    <x v="146"/>
    <x v="1"/>
    <n v="350"/>
    <x v="3"/>
    <n v="1230"/>
    <x v="9"/>
    <n v="123"/>
    <n v="48.425196850393704"/>
    <n v="123"/>
    <n v="48.425196850393704"/>
    <s v="Y"/>
    <n v="102"/>
    <n v="14"/>
    <m/>
    <x v="2"/>
    <n v="14.19999362964"/>
    <n v="15.025731202439999"/>
    <n v="13.69378059588"/>
    <n v="15.0293213658"/>
    <n v="14.237690344920001"/>
    <n v="18.478570813920001"/>
    <n v="17.364722631480003"/>
    <n v="17.684247170519999"/>
    <n v="16.238308877279998"/>
    <n v="15.064325458560001"/>
    <n v="14.68646076492"/>
    <n v="14.665817325600001"/>
    <n v="42.919505427959997"/>
    <n v="47.74558252464"/>
    <n v="51.28727867928"/>
    <n v="44.416603549080001"/>
    <x v="688"/>
    <n v="15.530747515080002"/>
    <n v="1.5431262403540096"/>
  </r>
  <r>
    <x v="2"/>
    <x v="74"/>
    <s v="VMPS AGUAS E TURISMO, S.A."/>
    <s v="Portugal               "/>
    <s v="CP"/>
    <s v=" 2x2"/>
    <n v="250"/>
    <s v="Q005BA_PEFC/R"/>
    <s v="01A Carrier Kote PEFC"/>
    <s v="01A"/>
    <s v="MCB"/>
    <x v="0"/>
    <s v="PEFC"/>
    <m/>
    <x v="7"/>
    <x v="0"/>
    <x v="8"/>
    <x v="1"/>
    <n v="350"/>
    <x v="3"/>
    <n v="988"/>
    <x v="8"/>
    <n v="98.8"/>
    <n v="38.897637795275585"/>
    <n v="94.8"/>
    <n v="37.322834645669289"/>
    <s v="N"/>
    <n v="101.4"/>
    <n v="16"/>
    <m/>
    <x v="2"/>
    <n v="8.9739335828687992"/>
    <n v="9.4949821983743998"/>
    <n v="8.6535639389471992"/>
    <n v="9.4978490408255993"/>
    <n v="8.9975850330911982"/>
    <n v="11.677366014350399"/>
    <n v="10.9735561925808"/>
    <n v="11.175668585390399"/>
    <n v="10.261862554070399"/>
    <n v="9.5193503592095983"/>
    <n v="9.2814024357600005"/>
    <n v="9.2685016447295983"/>
    <n v="27.122479720190398"/>
    <n v="30.172800088267195"/>
    <n v="32.411087332041596"/>
    <n v="28.069254439699193"/>
    <x v="689"/>
    <n v="9.8146351316831986"/>
    <n v="0.97514793675025579"/>
  </r>
  <r>
    <x v="2"/>
    <x v="75"/>
    <s v="UNICER BEBIDAS, S.A."/>
    <s v="Portugal               "/>
    <s v="CP"/>
    <s v=" 2x2"/>
    <n v="330"/>
    <s v="R047GBA-B_PEFC/R"/>
    <s v="01A Carrier Kote PEFC"/>
    <s v="01A"/>
    <s v="MCB"/>
    <x v="0"/>
    <s v="PEFC"/>
    <m/>
    <x v="7"/>
    <x v="0"/>
    <x v="8"/>
    <x v="1"/>
    <n v="350"/>
    <x v="3"/>
    <n v="988"/>
    <x v="8"/>
    <n v="98.8"/>
    <n v="38.897637795275585"/>
    <n v="96.4"/>
    <n v="37.952755905511815"/>
    <s v="N"/>
    <n v="132.80000000000001"/>
    <n v="16"/>
    <m/>
    <x v="2"/>
    <n v="1.6041538507904001"/>
    <n v="1.6970802587648"/>
    <n v="1.5468961650688"/>
    <n v="1.6980189093504001"/>
    <n v="1.6079084531328001"/>
    <n v="2.0875589023744001"/>
    <n v="1.961779723904"/>
    <n v="1.9974484461568001"/>
    <n v="1.8341232442624"/>
    <n v="1.7017735116927999"/>
    <n v="1.6585955847551999"/>
    <n v="1.656718283584"/>
    <n v="4.8481302746240003"/>
    <n v="5.3934862648576001"/>
    <n v="5.7933514143232001"/>
    <n v="5.0170873800319997"/>
    <x v="690"/>
    <n v="1.7543379444864"/>
    <n v="0.17437554875017572"/>
  </r>
  <r>
    <x v="2"/>
    <x v="75"/>
    <s v="UNICER BEBIDAS, S.A."/>
    <s v="Portugal               "/>
    <s v="CP"/>
    <s v=" 2x3"/>
    <n v="330"/>
    <s v="R048JBA-B_PEFC/R"/>
    <s v="01A Carrier Kote PEFC"/>
    <s v="01A"/>
    <s v="MCB"/>
    <x v="0"/>
    <s v="PEFC"/>
    <m/>
    <x v="72"/>
    <x v="0"/>
    <x v="150"/>
    <x v="1"/>
    <n v="350"/>
    <x v="3"/>
    <n v="905"/>
    <x v="117"/>
    <n v="90.5"/>
    <n v="35.629921259842519"/>
    <n v="90.5"/>
    <n v="35.629921259842519"/>
    <s v="Y"/>
    <n v="133.6"/>
    <n v="10"/>
    <m/>
    <x v="2"/>
    <n v="19.590837618967999"/>
    <n v="20.730010789712001"/>
    <n v="18.892802122544001"/>
    <n v="20.735200644704001"/>
    <n v="19.642736168888003"/>
    <n v="25.493432696536001"/>
    <n v="23.957235618904001"/>
    <n v="24.398373293224001"/>
    <n v="22.403739024632003"/>
    <n v="20.782774315464"/>
    <n v="20.2620588646"/>
    <n v="20.233514662144003"/>
    <n v="59.213650531224005"/>
    <n v="65.871369510128005"/>
    <n v="70.759347936760008"/>
    <n v="61.278347842208007"/>
    <x v="691"/>
    <n v="21.426892985026669"/>
    <n v="2.1290030984700348"/>
  </r>
  <r>
    <x v="2"/>
    <x v="75"/>
    <s v="UNICER BEBIDAS, S.A."/>
    <s v="Portugal               "/>
    <s v="CP"/>
    <s v=" 2x3"/>
    <n v="250"/>
    <s v="S217JUA-B_PEFC/R"/>
    <s v="01A Carrier Kote PEFC"/>
    <s v="01A"/>
    <s v="MCB"/>
    <x v="0"/>
    <s v="PEFC"/>
    <m/>
    <x v="91"/>
    <x v="0"/>
    <x v="144"/>
    <x v="1"/>
    <n v="320"/>
    <x v="2"/>
    <n v="1750"/>
    <x v="112"/>
    <n v="87.5"/>
    <n v="34.448818897637793"/>
    <n v="87.5"/>
    <n v="34.448818897637793"/>
    <s v="Y"/>
    <n v="117.6"/>
    <n v="10"/>
    <m/>
    <x v="2"/>
    <n v="15.769522137599999"/>
    <n v="16.686213949439999"/>
    <n v="15.207526790400001"/>
    <n v="16.690252239359999"/>
    <n v="15.811251133440001"/>
    <n v="20.5212432768"/>
    <n v="19.284180464639999"/>
    <n v="19.638876929280002"/>
    <n v="18.03365668608"/>
    <n v="16.728615993600002"/>
    <n v="16.309979938560002"/>
    <n v="16.287096295680001"/>
    <n v="47.663262877439998"/>
    <n v="53.022746649600002"/>
    <n v="56.956714080000005"/>
    <n v="49.325692227840008"/>
    <x v="692"/>
    <n v="17.247367986239997"/>
    <n v="1.7137687076323158"/>
  </r>
  <r>
    <x v="2"/>
    <x v="75"/>
    <s v="UNICER BEBIDAS, S.A."/>
    <s v="Portugal               "/>
    <s v="CP"/>
    <s v=" 2x3"/>
    <n v="250"/>
    <s v="S218FBA-B_PEFC/R"/>
    <s v="01A Carrier Kote PEFC"/>
    <s v="01A"/>
    <s v="MCB"/>
    <x v="0"/>
    <s v="PEFC"/>
    <m/>
    <x v="12"/>
    <x v="3"/>
    <x v="13"/>
    <x v="1"/>
    <n v="350"/>
    <x v="3"/>
    <n v="1786"/>
    <x v="13"/>
    <n v="89.2"/>
    <n v="35.118110236220474"/>
    <n v="86.3"/>
    <n v="33.976377952755904"/>
    <s v="N"/>
    <n v="123"/>
    <n v="6"/>
    <m/>
    <x v="2"/>
    <n v="10.217150872488"/>
    <n v="10.811326428335999"/>
    <n v="9.8529534379920012"/>
    <n v="10.813681153128"/>
    <n v="10.243837753464"/>
    <n v="13.295561083896001"/>
    <n v="12.494169746352"/>
    <n v="12.724147867704001"/>
    <n v="11.684144417903999"/>
    <n v="10.838798217576"/>
    <n v="10.567219958232"/>
    <n v="10.552306701216001"/>
    <n v="30.881430738816"/>
    <n v="34.353079990487998"/>
    <n v="36.902462031959999"/>
    <n v="31.958324877024001"/>
    <x v="693"/>
    <n v="11.174608136524"/>
    <n v="1.1103399795583055"/>
  </r>
  <r>
    <x v="2"/>
    <x v="75"/>
    <s v="UNICER BEBIDAS, S.A."/>
    <s v="Portugal               "/>
    <s v="CP"/>
    <s v=" 2x3"/>
    <n v="200"/>
    <s v="T055ABA-B_PEFC/R"/>
    <s v="01A Carrier Kote PEFC"/>
    <s v="01A"/>
    <s v="MCB"/>
    <x v="0"/>
    <s v="PEFC"/>
    <m/>
    <x v="14"/>
    <x v="0"/>
    <x v="15"/>
    <x v="1"/>
    <n v="350"/>
    <x v="3"/>
    <n v="1660"/>
    <x v="15"/>
    <n v="83"/>
    <n v="32.677165354330711"/>
    <n v="83"/>
    <n v="32.677165354330711"/>
    <s v="Y"/>
    <n v="130.6"/>
    <n v="15"/>
    <m/>
    <x v="2"/>
    <n v="0.90886173022400008"/>
    <n v="0.96159432208000006"/>
    <n v="0.87629159996000006"/>
    <n v="0.96159432208000006"/>
    <n v="0.91118816810000003"/>
    <n v="1.1826059203000001"/>
    <n v="1.1112618254360001"/>
    <n v="1.131424287028"/>
    <n v="1.0391422512800002"/>
    <n v="0.96392075995600002"/>
    <n v="0.93988090190400009"/>
    <n v="0.93832994331999997"/>
    <n v="2.7467476522640002"/>
    <n v="3.05538841048"/>
    <n v="3.2818283637440002"/>
    <n v="2.8421316051800001"/>
    <x v="694"/>
    <n v="0.99384133597233337"/>
    <n v="9.8737542283646687E-2"/>
  </r>
  <r>
    <x v="2"/>
    <x v="75"/>
    <s v="UNICER BEBIDAS, S.A."/>
    <s v="Portugal               "/>
    <s v="CP"/>
    <s v=" 2x3"/>
    <n v="200"/>
    <s v="T206AUA-B_PEFC/R"/>
    <s v="011 Carrier Kote SFI"/>
    <s v="011"/>
    <s v="MCB"/>
    <x v="0"/>
    <s v="SFI"/>
    <m/>
    <x v="91"/>
    <x v="0"/>
    <x v="144"/>
    <x v="1"/>
    <n v="320"/>
    <x v="2"/>
    <n v="1750"/>
    <x v="112"/>
    <n v="87.5"/>
    <n v="34.448818897637793"/>
    <n v="83"/>
    <n v="32.677165354330711"/>
    <s v="N"/>
    <n v="111.8"/>
    <n v="10"/>
    <m/>
    <x v="2"/>
    <n v="7.4958867983999999"/>
    <n v="7.9316272089600002"/>
    <n v="7.2290677804799994"/>
    <n v="7.9335467702399995"/>
    <n v="7.51572226496"/>
    <n v="9.7545705712000004"/>
    <n v="9.16654496576"/>
    <n v="9.3354663583999997"/>
    <n v="8.5721208227200005"/>
    <n v="7.9521025292800003"/>
    <n v="7.75310800992"/>
    <n v="7.7422304959999995"/>
    <n v="22.656581787839997"/>
    <n v="25.203839606400003"/>
    <n v="27.074132146880004"/>
    <n v="23.447441035200001"/>
    <x v="695"/>
    <n v="8.1984995480266658"/>
    <n v="0.81458802591494384"/>
  </r>
  <r>
    <x v="4"/>
    <x v="22"/>
    <s v="BRITVIC - SOLIHULL"/>
    <s v="United Kingdom       "/>
    <s v="CP"/>
    <s v="2x5"/>
    <n v="275"/>
    <s v="B17SD054A/R"/>
    <s v="011 Carrier Kote SFI"/>
    <s v="011"/>
    <s v="MCB"/>
    <x v="0"/>
    <s v="SFI"/>
    <m/>
    <x v="129"/>
    <x v="2"/>
    <x v="230"/>
    <x v="0"/>
    <n v="415"/>
    <x v="5"/>
    <n v="905"/>
    <x v="44"/>
    <n v="93"/>
    <n v="36.614173228346459"/>
    <n v="90"/>
    <n v="35.433070866141733"/>
    <s v="N"/>
    <n v="65.5"/>
    <n v="3"/>
    <m/>
    <x v="3"/>
    <n v="3.3633147217109993"/>
    <n v="3.5586339665729994"/>
    <n v="3.2434362433829995"/>
    <n v="3.5596674017309993"/>
    <n v="3.3720989205539995"/>
    <n v="4.3765978941299997"/>
    <n v="4.1125552112609993"/>
    <n v="4.1885126953739995"/>
    <n v="3.8459289404969992"/>
    <n v="3.5679348829949995"/>
    <n v="3.4785427418279995"/>
    <n v="3.4733755660379995"/>
    <n v="10.165384931666999"/>
    <n v="11.308364216414997"/>
    <n v="12.146996847131998"/>
    <n v="10.519853190860999"/>
    <x v="696"/>
    <n v="3.6783832655062496"/>
    <n v="0.36545940225811691"/>
  </r>
  <r>
    <x v="4"/>
    <x v="36"/>
    <s v="LUCOZADE RIBENA SUNTORY LTD"/>
    <s v="United Kingdom       "/>
    <s v="BM"/>
    <s v=" 2x2"/>
    <n v="425"/>
    <s v="B15SD008A/R"/>
    <s v="011 Carrier Kote SFI"/>
    <s v="011"/>
    <s v="MCB"/>
    <x v="0"/>
    <s v="SFI"/>
    <m/>
    <x v="47"/>
    <x v="3"/>
    <x v="59"/>
    <x v="0"/>
    <n v="350"/>
    <x v="3"/>
    <n v="1020"/>
    <x v="22"/>
    <n v="100"/>
    <n v="39.370078740157481"/>
    <n v="100"/>
    <n v="39.370078740157481"/>
    <s v="Y"/>
    <n v="57"/>
    <n v="3"/>
    <m/>
    <x v="3"/>
    <n v="0.53092695600000006"/>
    <n v="0.5619180840000001"/>
    <n v="0.51216916800000001"/>
    <n v="0.5619180840000001"/>
    <n v="0.53255806799999994"/>
    <n v="0.69077593199999998"/>
    <n v="0.64918257599999996"/>
    <n v="0.66141591600000005"/>
    <n v="0.6071814419999999"/>
    <n v="0.56314141800000006"/>
    <n v="0.54927696599999998"/>
    <n v="0.54846141000000004"/>
    <n v="1.6050142080000003"/>
    <n v="1.7852520839999999"/>
    <n v="1.9177799339999999"/>
    <n v="1.6608797940000002"/>
    <x v="697"/>
    <n v="0.58074383500000004"/>
    <n v="5.7646975462482757E-2"/>
  </r>
  <r>
    <x v="4"/>
    <x v="3"/>
    <s v="CARLSBERG SUPPLY COMPANY AG"/>
    <s v="United Kingdom"/>
    <s v="CP"/>
    <s v=" 2x2"/>
    <n v="330"/>
    <s v="B17B031A-PEFC/R"/>
    <s v="01A Carrier Kote PEFC"/>
    <s v="01A"/>
    <s v="MCB"/>
    <x v="0"/>
    <s v="PEFC"/>
    <m/>
    <x v="22"/>
    <x v="0"/>
    <x v="25"/>
    <x v="1"/>
    <n v="380"/>
    <x v="1"/>
    <n v="965"/>
    <x v="24"/>
    <n v="96.5"/>
    <n v="37.99212598425197"/>
    <n v="96.5"/>
    <n v="37.99212598425197"/>
    <s v="Y"/>
    <n v="70"/>
    <n v="8"/>
    <m/>
    <x v="3"/>
    <n v="0.43547971879999992"/>
    <n v="0.4611887624399999"/>
    <n v="0.42026416235999992"/>
    <n v="0.4611887624399999"/>
    <n v="0.43652906751999992"/>
    <n v="0.56664830879999994"/>
    <n v="0.53254447539999994"/>
    <n v="0.54251328823999989"/>
    <n v="0.49791596763999996"/>
    <n v="0.46223811115999991"/>
    <n v="0.45069527523999992"/>
    <n v="0.45017060087999994"/>
    <n v="1.3169326435999997"/>
    <n v="1.4643661387599998"/>
    <n v="1.5729737312799998"/>
    <n v="1.3631039872799997"/>
    <x v="698"/>
    <n v="0.47644804174333322"/>
    <n v="4.7250074739000884E-2"/>
  </r>
  <r>
    <x v="4"/>
    <x v="26"/>
    <s v="DIAGEO GB LTD"/>
    <s v="United Kingdom       "/>
    <s v="CP"/>
    <s v=" 2x3"/>
    <n v="330"/>
    <s v="B17B006A/R"/>
    <s v="01A Carrier Kote PEFC"/>
    <s v="01A"/>
    <s v="MCB"/>
    <x v="0"/>
    <s v="PEFC"/>
    <m/>
    <x v="52"/>
    <x v="2"/>
    <x v="63"/>
    <x v="1"/>
    <n v="380"/>
    <x v="1"/>
    <n v="1230"/>
    <x v="9"/>
    <n v="123"/>
    <n v="48.425196850393704"/>
    <n v="119"/>
    <n v="46.8503937007874"/>
    <s v="N"/>
    <n v="102"/>
    <n v="12"/>
    <m/>
    <x v="3"/>
    <n v="1.9031455971359998"/>
    <n v="2.013261036192"/>
    <n v="1.8349324932959998"/>
    <n v="2.0142355091040001"/>
    <n v="1.908017961696"/>
    <n v="2.4761356693920002"/>
    <n v="2.3270413138559998"/>
    <n v="2.369918121984"/>
    <n v="2.1759980124960001"/>
    <n v="2.0191078736639998"/>
    <n v="1.96843528224"/>
    <n v="1.9655118635039999"/>
    <n v="5.7513391266239999"/>
    <n v="6.3983891401920001"/>
    <n v="6.8729574483360008"/>
    <n v="5.9530550194079996"/>
    <x v="699"/>
    <n v="2.0813117278799997"/>
    <n v="0.20673981892432075"/>
  </r>
  <r>
    <x v="0"/>
    <x v="109"/>
    <s v="RAUCH FRUCHTSAEFTE, RANKWEIL"/>
    <s v="Austria"/>
    <s v="FM"/>
    <s v=" 2x4"/>
    <n v="250"/>
    <s v="4810C/R"/>
    <s v="011 Carrier Kote SFI"/>
    <s v="011"/>
    <s v="MCB"/>
    <x v="0"/>
    <s v="SFI"/>
    <m/>
    <x v="16"/>
    <x v="3"/>
    <x v="66"/>
    <x v="1"/>
    <n v="350"/>
    <x v="3"/>
    <n v="1365"/>
    <x v="49"/>
    <n v="136.5"/>
    <n v="53.740157480314963"/>
    <n v="135.19999999999999"/>
    <n v="53.228346456692911"/>
    <s v="N"/>
    <n v="102.4"/>
    <n v="8"/>
    <m/>
    <x v="0"/>
    <n v="31.844646672383998"/>
    <n v="33.695568012288"/>
    <n v="30.709694905344001"/>
    <n v="33.704567629824005"/>
    <n v="31.928643102719999"/>
    <n v="41.440238880768"/>
    <n v="38.942345035776"/>
    <n v="39.659314566144005"/>
    <n v="36.416452380671998"/>
    <n v="33.781564357632"/>
    <n v="32.935600309248002"/>
    <n v="32.889602264064003"/>
    <n v="96.249909590015989"/>
    <n v="107.07344961331199"/>
    <n v="115.018111982592"/>
    <n v="99.606766930943991"/>
    <x v="700"/>
    <n v="34.829019843072004"/>
    <n v="3.4609444820003672"/>
  </r>
  <r>
    <x v="4"/>
    <x v="41"/>
    <s v="HEINEKEN UK LTD - INVOICE ADDRESS"/>
    <s v="United Kingdom"/>
    <s v="DD"/>
    <s v="3x5"/>
    <n v="440"/>
    <s v="B10B007A/R"/>
    <s v="011 Carrier Kote SFI"/>
    <s v="011"/>
    <s v="MCB"/>
    <x v="0"/>
    <s v="SFI"/>
    <m/>
    <x v="54"/>
    <x v="1"/>
    <x v="44"/>
    <x v="1"/>
    <n v="380"/>
    <x v="1"/>
    <n v="1035"/>
    <x v="181"/>
    <n v="103.5"/>
    <n v="40.748031496062993"/>
    <n v="103.5"/>
    <n v="40.748031496062993"/>
    <s v="Y"/>
    <n v="74.5"/>
    <n v="2"/>
    <m/>
    <x v="3"/>
    <n v="4.6774822109400001"/>
    <n v="4.9493870667359996"/>
    <n v="4.5109854049680003"/>
    <n v="4.950584885484"/>
    <n v="4.6900593077939998"/>
    <n v="6.0873148773360004"/>
    <n v="5.7201834310740001"/>
    <n v="5.8255914808979998"/>
    <n v="5.3494585285680003"/>
    <n v="4.9619641635900003"/>
    <n v="4.8379899231720005"/>
    <n v="4.8314019200580001"/>
    <n v="14.137854682644001"/>
    <n v="15.727959070614"/>
    <n v="16.89523344054"/>
    <n v="14.631356006819999"/>
    <x v="701"/>
    <n v="5.1160336000515008"/>
    <n v="0.5084212528066403"/>
  </r>
  <r>
    <x v="4"/>
    <x v="41"/>
    <s v="HEINEKEN UK LTD - INVOICE ADDRESS"/>
    <s v="United Kingdom"/>
    <s v="BM"/>
    <s v="2x2"/>
    <n v="500"/>
    <s v="B17B032A/R"/>
    <s v="011 Carrier Kote SFI"/>
    <s v="011"/>
    <s v="MCB"/>
    <x v="0"/>
    <s v="SFI"/>
    <m/>
    <x v="130"/>
    <x v="1"/>
    <x v="231"/>
    <x v="1"/>
    <n v="380"/>
    <x v="1"/>
    <n v="1630"/>
    <x v="182"/>
    <n v="163"/>
    <n v="64.173228346456696"/>
    <n v="81.5"/>
    <n v="32.086614173228348"/>
    <s v="N"/>
    <n v="72.5"/>
    <n v="2"/>
    <m/>
    <x v="3"/>
    <n v="0.93578769277000007"/>
    <n v="0.98994313551000013"/>
    <n v="0.90228474938000003"/>
    <n v="0.99040207994000007"/>
    <n v="0.93808241492"/>
    <n v="1.2175795727900001"/>
    <n v="1.1441484639900001"/>
    <n v="1.1652599077700001"/>
    <n v="1.0697994663299999"/>
    <n v="0.99269680209"/>
    <n v="0.96745485844000001"/>
    <n v="0.96653696958000002"/>
    <n v="2.8280155776600004"/>
    <n v="3.1460640676500002"/>
    <n v="3.3792078380900001"/>
    <n v="2.9266886301100001"/>
    <x v="702"/>
    <n v="1.0233313427925002"/>
    <n v="0.10166838696402004"/>
  </r>
  <r>
    <x v="4"/>
    <x v="41"/>
    <s v="HEINEKEN UK LTD - INVOICE ADDRESS"/>
    <s v="United Kingdom"/>
    <s v="DD"/>
    <s v="2x3"/>
    <n v="330"/>
    <s v="B17B037A/R"/>
    <s v="011 Carrier Kote SFI"/>
    <s v="011"/>
    <s v="MCB"/>
    <x v="0"/>
    <s v="SFI"/>
    <m/>
    <x v="44"/>
    <x v="0"/>
    <x v="232"/>
    <x v="0"/>
    <n v="380"/>
    <x v="1"/>
    <n v="1466"/>
    <x v="183"/>
    <n v="144"/>
    <n v="56.69291338582677"/>
    <n v="72"/>
    <n v="28.346456692913385"/>
    <s v="N"/>
    <n v="104"/>
    <n v="4"/>
    <m/>
    <x v="3"/>
    <n v="1.4819370209280001"/>
    <n v="1.5680149954560003"/>
    <n v="1.4290106987520002"/>
    <n v="1.5685966033920002"/>
    <n v="1.4860082764800002"/>
    <n v="1.9286119157760002"/>
    <n v="1.8122903285760001"/>
    <n v="1.8454419809280003"/>
    <n v="1.6948055255040002"/>
    <n v="1.5720862510080003"/>
    <n v="1.53253691136"/>
    <n v="1.530792087552"/>
    <n v="4.4789627151360003"/>
    <n v="4.9832167956480005"/>
    <n v="5.3525378350080004"/>
    <n v="4.6354152499200003"/>
    <x v="703"/>
    <n v="1.6208443829760004"/>
    <n v="0.16106709068978012"/>
  </r>
  <r>
    <x v="0"/>
    <x v="109"/>
    <s v="RAUCH FRUCHTSAEFTE, RANKWEIL"/>
    <s v="Austria"/>
    <s v="CD"/>
    <s v="2x2"/>
    <n v="250"/>
    <s v="4803CM/R"/>
    <s v="011 Carrier Kote SFI"/>
    <s v="011"/>
    <s v="MCB"/>
    <x v="0"/>
    <s v="SFI"/>
    <m/>
    <x v="82"/>
    <x v="3"/>
    <x v="122"/>
    <x v="1"/>
    <n v="320"/>
    <x v="2"/>
    <n v="978"/>
    <x v="94"/>
    <n v="97.8"/>
    <n v="38.503937007874015"/>
    <n v="97.8"/>
    <n v="38.503937007874015"/>
    <s v="Y"/>
    <n v="117.7"/>
    <n v="8"/>
    <m/>
    <x v="0"/>
    <n v="2.9401346857344"/>
    <n v="3.11104648436736"/>
    <n v="2.8354794433996799"/>
    <n v="3.1117993997798399"/>
    <n v="2.9484167552716798"/>
    <n v="3.82631612622336"/>
    <n v="3.59592401000448"/>
    <n v="3.6621805663027196"/>
    <n v="3.36252023213568"/>
    <n v="3.1193285539046403"/>
    <n v="3.04102535100672"/>
    <n v="3.0372607739443196"/>
    <n v="8.8866606135014408"/>
    <n v="9.8865322812748797"/>
    <n v="10.62062480844288"/>
    <n v="9.1976146788556807"/>
    <x v="704"/>
    <n v="3.2159526985062397"/>
    <n v="0.31960968352597086"/>
  </r>
  <r>
    <x v="5"/>
    <x v="55"/>
    <s v="GROLSCHE BIERBR.BROUWERSLAAN/PB ENSCHEDE"/>
    <s v="Netherlands"/>
    <s v="CT"/>
    <s v=" 2x3"/>
    <n v="300"/>
    <s v="C-9235/R"/>
    <s v="011 Carrier Kote SFI"/>
    <s v="011"/>
    <s v="MCB"/>
    <x v="0"/>
    <s v="SFI"/>
    <m/>
    <x v="47"/>
    <x v="3"/>
    <x v="97"/>
    <x v="1"/>
    <n v="350"/>
    <x v="3"/>
    <n v="1020"/>
    <x v="48"/>
    <n v="102"/>
    <n v="40.15748031496063"/>
    <n v="101.8"/>
    <n v="40.078740157480311"/>
    <s v="N"/>
    <n v="91.9"/>
    <n v="14"/>
    <m/>
    <x v="0"/>
    <n v="1.402898655984"/>
    <n v="1.484712057528"/>
    <n v="1.3532741337359999"/>
    <n v="1.4853826591800001"/>
    <n v="1.4069222658959999"/>
    <n v="1.8260482983960002"/>
    <n v="1.7160696274680003"/>
    <n v="1.747587905112"/>
    <n v="1.604749753236"/>
    <n v="1.4887356674400001"/>
    <n v="1.4511819749280002"/>
    <n v="1.4491701699720001"/>
    <n v="4.2408848472480001"/>
    <n v="4.7183532234720005"/>
    <n v="5.0684072858159999"/>
    <n v="4.3890878123399997"/>
    <x v="705"/>
    <n v="1.5347277640729999"/>
    <n v="0.15254072685280207"/>
  </r>
  <r>
    <x v="5"/>
    <x v="41"/>
    <s v="HEINEKEN GLOBAL PROCUREMENT B.V."/>
    <s v="Netherlands"/>
    <s v="CP"/>
    <s v=" 2x3"/>
    <n v="330"/>
    <s v="C-9209/R"/>
    <s v="01A Carrier Kote PEFC"/>
    <s v="01A"/>
    <s v="MCB"/>
    <x v="0"/>
    <s v="PEFC"/>
    <m/>
    <x v="113"/>
    <x v="1"/>
    <x v="198"/>
    <x v="1"/>
    <n v="380"/>
    <x v="1"/>
    <n v="1493"/>
    <x v="154"/>
    <n v="149.30000000000001"/>
    <n v="58.779527559055119"/>
    <n v="147.4"/>
    <n v="58.031496062992126"/>
    <s v="N"/>
    <n v="67.7"/>
    <n v="6"/>
    <m/>
    <x v="1"/>
    <n v="3.0657306987076005"/>
    <n v="3.2439434691574407"/>
    <n v="2.9566048172427211"/>
    <n v="3.2447285474413605"/>
    <n v="3.0743665598307208"/>
    <n v="3.9897678388814408"/>
    <n v="3.749533884001921"/>
    <n v="3.8186207729868813"/>
    <n v="3.506159615986721"/>
    <n v="3.252579330280561"/>
    <n v="3.1709311887528808"/>
    <n v="3.1670057973332812"/>
    <n v="9.2662789851077623"/>
    <n v="10.308862946153523"/>
    <n v="11.074314272975524"/>
    <n v="9.590516316366724"/>
    <x v="706"/>
    <n v="3.3533310433836276"/>
    <n v="0.33326269818317572"/>
  </r>
  <r>
    <x v="5"/>
    <x v="54"/>
    <s v="BAVARIA N.V.                    LIESHOUT"/>
    <s v="NETHERLANDS    "/>
    <m/>
    <m/>
    <m/>
    <s v="A-6761D-1/R"/>
    <s v="011 Carrier Kote SFI"/>
    <s v="011"/>
    <s v="MCB"/>
    <x v="0"/>
    <s v="SFI"/>
    <m/>
    <x v="131"/>
    <x v="1"/>
    <x v="233"/>
    <x v="1"/>
    <n v="445"/>
    <x v="9"/>
    <n v="844"/>
    <x v="184"/>
    <n v="84.4"/>
    <n v="33.228346456692918"/>
    <n v="80.599999999999994"/>
    <n v="31.732283464566926"/>
    <s v="N"/>
    <n v="115.4"/>
    <n v="4"/>
    <m/>
    <x v="1"/>
    <n v="0.73530454476640006"/>
    <n v="0.77871409018032001"/>
    <n v="0.70961318115408001"/>
    <n v="0.77871409018032001"/>
    <n v="0.73707636294655998"/>
    <n v="0.9567818172864001"/>
    <n v="0.89919772643120011"/>
    <n v="0.9160299991427201"/>
    <n v="0.84072772648592009"/>
    <n v="0.78048590836048004"/>
    <n v="0.76099590837872"/>
    <n v="0.76010999928864009"/>
    <n v="2.2236318161008004"/>
    <n v="2.4725722704132802"/>
    <n v="2.6559554520598403"/>
    <n v="2.3015918160278401"/>
    <x v="707"/>
    <n v="0.80447927955014664"/>
    <n v="7.9781429986859428E-2"/>
  </r>
  <r>
    <x v="5"/>
    <x v="54"/>
    <s v="BAVARIA N.V.                    LIESHOUT"/>
    <s v="NETHERLANDS    "/>
    <m/>
    <m/>
    <m/>
    <s v="A-6765A/R"/>
    <s v="01A Carrier Kote PEFC"/>
    <s v="01A"/>
    <s v="MCB"/>
    <x v="0"/>
    <s v="PEFC"/>
    <m/>
    <x v="0"/>
    <x v="0"/>
    <x v="168"/>
    <x v="0"/>
    <n v="400"/>
    <x v="0"/>
    <n v="967"/>
    <x v="128"/>
    <n v="94.3"/>
    <n v="37.125984251968504"/>
    <n v="92.4"/>
    <n v="36.377952755905511"/>
    <s v="N"/>
    <n v="113"/>
    <n v="20"/>
    <m/>
    <x v="1"/>
    <n v="0.144623579744"/>
    <n v="0.15333584358400001"/>
    <n v="0.14026744782400002"/>
    <n v="0.15333584358400001"/>
    <n v="0.145494806128"/>
    <n v="0.18818489894400003"/>
    <n v="0.17685895595200002"/>
    <n v="0.18034386148800002"/>
    <n v="0.16553301296"/>
    <n v="0.15420706996800002"/>
    <n v="0.14985093804800001"/>
    <n v="0.14985093804800001"/>
    <n v="0.43822687115200004"/>
    <n v="0.48701554865600005"/>
    <n v="0.52273583040000005"/>
    <n v="0.45390894606400001"/>
    <x v="708"/>
    <n v="0.15849059968933335"/>
    <n v="1.5551544403668139E-2"/>
  </r>
  <r>
    <x v="5"/>
    <x v="29"/>
    <s v="AB INBEV NEDERLAND      CREDITEURENADM."/>
    <s v="Belgium"/>
    <s v="BW"/>
    <m/>
    <m/>
    <s v="D-2399C-3/R"/>
    <s v="01A Carrier Kote PEFC"/>
    <s v="01A"/>
    <s v="MCB"/>
    <x v="0"/>
    <s v="PEFC"/>
    <m/>
    <x v="122"/>
    <x v="2"/>
    <x v="234"/>
    <x v="0"/>
    <n v="415"/>
    <x v="5"/>
    <n v="1410"/>
    <x v="51"/>
    <n v="140.5"/>
    <n v="55.314960629921259"/>
    <n v="140.5"/>
    <n v="55.314960629921259"/>
    <s v="Y"/>
    <n v="100"/>
    <n v="3"/>
    <m/>
    <x v="1"/>
    <n v="5.6682260067999994"/>
    <n v="5.9983560749000002"/>
    <n v="5.4668109110999996"/>
    <n v="5.9995478801999997"/>
    <n v="5.6837194756999994"/>
    <n v="7.3760830016999996"/>
    <n v="6.9315396248000001"/>
    <n v="7.0590627918999997"/>
    <n v="6.4822290266999998"/>
    <n v="6.0126577384999997"/>
    <n v="5.8624902706999995"/>
    <n v="5.8541476335999993"/>
    <n v="17.133392992799998"/>
    <n v="19.0593503576"/>
    <n v="20.4728314434"/>
    <n v="17.7292956428"/>
    <x v="709"/>
    <n v="6.1995725363833314"/>
    <n v="0.61587497882705855"/>
  </r>
  <r>
    <x v="4"/>
    <x v="21"/>
    <s v="BLISTERS LTD"/>
    <s v="United Kingdom       "/>
    <s v="CP"/>
    <s v=" 2x2"/>
    <n v="330"/>
    <s v="B11C004A/R"/>
    <s v="011 Carrier Kote SFI"/>
    <s v="011"/>
    <s v="MCB"/>
    <x v="0"/>
    <s v="SFI"/>
    <m/>
    <x v="20"/>
    <x v="3"/>
    <x v="23"/>
    <x v="1"/>
    <n v="380"/>
    <x v="1"/>
    <n v="1000"/>
    <x v="22"/>
    <n v="100"/>
    <n v="39.370078740157481"/>
    <n v="100"/>
    <n v="39.370078740157481"/>
    <s v="Y"/>
    <n v="68.5"/>
    <n v="8"/>
    <m/>
    <x v="3"/>
    <n v="0.13035303400000001"/>
    <n v="0.1378017788"/>
    <n v="0.12556455519999998"/>
    <n v="0.1378017788"/>
    <n v="0.13035303400000001"/>
    <n v="0.16919291759999999"/>
    <n v="0.15908390680000001"/>
    <n v="0.1617441728"/>
    <n v="0.148974896"/>
    <n v="0.1378017788"/>
    <n v="0.13460945959999998"/>
    <n v="0.13460945959999998"/>
    <n v="0.39371936799999996"/>
    <n v="0.43734773039999997"/>
    <n v="0.46980297560000006"/>
    <n v="0.40702069799999996"/>
    <x v="30"/>
    <n v="0.142324231"/>
    <n v="1.4052102729571804E-2"/>
  </r>
  <r>
    <x v="4"/>
    <x v="26"/>
    <s v="DIAGEO GB LTD"/>
    <s v="United Kingdom       "/>
    <s v="DD"/>
    <s v=" 2x4"/>
    <n v="500"/>
    <s v="B10B041A/R"/>
    <s v="01A Carrier Kote PEFC"/>
    <s v="01A"/>
    <s v="MCB"/>
    <x v="0"/>
    <s v="PEFC"/>
    <m/>
    <x v="27"/>
    <x v="3"/>
    <x v="31"/>
    <x v="1"/>
    <n v="380"/>
    <x v="1"/>
    <n v="950"/>
    <x v="28"/>
    <n v="95"/>
    <n v="37.401574803149607"/>
    <n v="95"/>
    <n v="37.401574803149607"/>
    <s v="Y"/>
    <n v="65"/>
    <n v="2"/>
    <m/>
    <x v="3"/>
    <n v="3.9103793637999997"/>
    <n v="4.1377214241999996"/>
    <n v="3.7708086051999996"/>
    <n v="4.1386806733999997"/>
    <n v="3.9204514803999997"/>
    <n v="5.0883373813999997"/>
    <n v="4.7818572619999999"/>
    <n v="4.8701081884000006"/>
    <n v="4.4715401457999997"/>
    <n v="4.1482731654"/>
    <n v="4.0441946271999996"/>
    <n v="4.0389187565999993"/>
    <n v="11.818909393199998"/>
    <n v="13.147469535199999"/>
    <n v="14.123505596200001"/>
    <n v="12.231386549199998"/>
    <x v="710"/>
    <n v="4.2767725894833326"/>
    <n v="0.42496218163538713"/>
  </r>
  <r>
    <x v="4"/>
    <x v="26"/>
    <s v="DIAGEO GB LTD"/>
    <s v="United Kingdom       "/>
    <s v="DD"/>
    <s v=" 3x4"/>
    <n v="440"/>
    <s v="B10B009A/R"/>
    <s v="01A Carrier Kote PEFC"/>
    <s v="01A"/>
    <s v="MCB"/>
    <x v="0"/>
    <s v="PEFC"/>
    <m/>
    <x v="39"/>
    <x v="0"/>
    <x v="45"/>
    <x v="1"/>
    <n v="380"/>
    <x v="1"/>
    <n v="1330"/>
    <x v="38"/>
    <n v="133"/>
    <n v="52.362204724409445"/>
    <n v="133"/>
    <n v="52.362204724409445"/>
    <s v="Y"/>
    <n v="74.5"/>
    <n v="3"/>
    <m/>
    <x v="3"/>
    <n v="1.3599061922039999"/>
    <n v="1.43917633244"/>
    <n v="1.3114205724479999"/>
    <n v="1.43917633244"/>
    <n v="1.363754257264"/>
    <n v="1.7693403145879998"/>
    <n v="1.6631337189319999"/>
    <n v="1.6931486264"/>
    <n v="1.5546182842399998"/>
    <n v="1.4422547844879998"/>
    <n v="1.4060829729239999"/>
    <n v="1.4045437468999999"/>
    <n v="4.1105030970919998"/>
    <n v="4.572270904292"/>
    <n v="4.9109006295719997"/>
    <n v="4.2528815043119996"/>
    <x v="711"/>
    <n v="1.4872130112723332"/>
    <n v="0.14767947734205147"/>
  </r>
  <r>
    <x v="3"/>
    <x v="158"/>
    <s v="SULIMAR/402/PL - C1"/>
    <s v="Poland"/>
    <m/>
    <m/>
    <m/>
    <s v="P1705009C/R"/>
    <s v="011 Carrier Kote SFI"/>
    <s v="011"/>
    <s v="MCB"/>
    <x v="0"/>
    <s v="SFI"/>
    <m/>
    <x v="0"/>
    <x v="0"/>
    <x v="0"/>
    <x v="0"/>
    <n v="400"/>
    <x v="0"/>
    <n v="967"/>
    <x v="0"/>
    <n v="94"/>
    <n v="37.00787401574803"/>
    <n v="0"/>
    <n v="0"/>
    <s v="N"/>
    <n v="133.19999999999999"/>
    <n v="10"/>
    <m/>
    <x v="0"/>
    <n v="0.40026693772800009"/>
    <n v="0.42381205171200009"/>
    <n v="0.38593512921600009"/>
    <n v="0.42381205171200009"/>
    <n v="0.40129063833600009"/>
    <n v="0.52106360947200003"/>
    <n v="0.48932889062400009"/>
    <n v="0.49854219609600009"/>
    <n v="0.45759417177600009"/>
    <n v="0.42483575232000009"/>
    <n v="0.41357504563200009"/>
    <n v="0.41357504563200009"/>
    <n v="1.2100141186560003"/>
    <n v="1.3461662995200001"/>
    <n v="1.4454652584960004"/>
    <n v="1.2519858435840003"/>
    <x v="712"/>
    <n v="0.43780262668800013"/>
    <n v="4.3520321048875953E-2"/>
  </r>
  <r>
    <x v="4"/>
    <x v="26"/>
    <s v="DIAGEO GB LTD"/>
    <s v="United Kingdom       "/>
    <s v="CP"/>
    <s v=" 2x2"/>
    <n v="440"/>
    <s v="B15B021A/R"/>
    <s v="01A Carrier Kote PEFC"/>
    <s v="01A"/>
    <s v="MCB"/>
    <x v="0"/>
    <s v="PEFC"/>
    <m/>
    <x v="21"/>
    <x v="0"/>
    <x v="37"/>
    <x v="0"/>
    <n v="380"/>
    <x v="1"/>
    <n v="935"/>
    <x v="32"/>
    <n v="93"/>
    <n v="36.614173228346459"/>
    <n v="93"/>
    <n v="36.614173228346459"/>
    <s v="Y"/>
    <n v="59"/>
    <n v="7"/>
    <m/>
    <x v="3"/>
    <n v="0.39976271563199994"/>
    <n v="0.422776773888"/>
    <n v="0.385272382656"/>
    <n v="0.422776773888"/>
    <n v="0.40061508816000002"/>
    <n v="0.51994724207999998"/>
    <n v="0.48883564480799996"/>
    <n v="0.49778555635199995"/>
    <n v="0.45687167500799997"/>
    <n v="0.42405533267999995"/>
    <n v="0.41340067608000003"/>
    <n v="0.41254830355199995"/>
    <n v="1.2078118721760001"/>
    <n v="1.3433391041280001"/>
    <n v="1.4434928761679999"/>
    <n v="1.2500043123119999"/>
    <x v="713"/>
    <n v="0.43705401373199998"/>
    <n v="4.3453332538524035E-2"/>
  </r>
  <r>
    <x v="2"/>
    <x v="75"/>
    <s v="UNICER BEBIDAS, S.A."/>
    <s v="Portugal               "/>
    <s v="CP"/>
    <s v="2x3"/>
    <n v="200"/>
    <s v="Z041A1BA-B_PEFC/R"/>
    <s v="01A Carrier Kote PEFC"/>
    <s v="01A"/>
    <s v="MCB"/>
    <x v="0"/>
    <s v="PEFC"/>
    <m/>
    <x v="47"/>
    <x v="3"/>
    <x v="97"/>
    <x v="1"/>
    <n v="350"/>
    <x v="3"/>
    <n v="1020"/>
    <x v="48"/>
    <n v="102"/>
    <n v="40.15748031496063"/>
    <n v="99.2"/>
    <n v="39.055118110236222"/>
    <s v="N"/>
    <n v="127.3"/>
    <n v="18"/>
    <m/>
    <x v="2"/>
    <n v="0.34277084679600001"/>
    <n v="0.36320704904399997"/>
    <n v="0.33069490910400001"/>
    <n v="0.36320704904399997"/>
    <n v="0.34369976508"/>
    <n v="0.44588077632000006"/>
    <n v="0.41894214608400004"/>
    <n v="0.42730241064000002"/>
    <n v="0.39200351584800003"/>
    <n v="0.36413596732800002"/>
    <n v="0.354846784488"/>
    <n v="0.35391786620400006"/>
    <n v="1.0366728049440002"/>
    <n v="1.1527875904440001"/>
    <n v="1.238248072572"/>
    <n v="1.07290061802"/>
    <x v="714"/>
    <n v="0.37505075716499997"/>
    <n v="3.7182320580823297E-2"/>
  </r>
  <r>
    <x v="2"/>
    <x v="75"/>
    <s v="UNICER BEBIDAS, S.A."/>
    <s v="Portugal               "/>
    <s v="CP"/>
    <s v=" 2x3"/>
    <n v="330"/>
    <s v="V068ACA_PEFC/R"/>
    <s v="011 Carrier Kote SFI"/>
    <s v="011"/>
    <s v="MCB"/>
    <x v="0"/>
    <s v="SFI"/>
    <m/>
    <x v="22"/>
    <x v="0"/>
    <x v="25"/>
    <x v="1"/>
    <n v="380"/>
    <x v="1"/>
    <n v="965"/>
    <x v="24"/>
    <n v="96.5"/>
    <n v="37.99212598425197"/>
    <n v="96.5"/>
    <n v="37.99212598425197"/>
    <s v="Y"/>
    <n v="108.6"/>
    <n v="16"/>
    <m/>
    <x v="2"/>
    <n v="7.2624615413615992"/>
    <n v="7.6849248388247995"/>
    <n v="7.0036111972511996"/>
    <n v="7.6865528284103997"/>
    <n v="7.2819974163887995"/>
    <n v="9.4504795444079992"/>
    <n v="8.8806831894479981"/>
    <n v="9.0442961428007997"/>
    <n v="8.3051888709383999"/>
    <n v="7.7044607138519998"/>
    <n v="7.5115439479583994"/>
    <n v="7.500962015652"/>
    <n v="21.950997577437597"/>
    <n v="24.419029789207201"/>
    <n v="26.230168203187198"/>
    <n v="22.716966677462398"/>
    <x v="715"/>
    <n v="7.9430968539411992"/>
    <n v="0.78907928904903024"/>
  </r>
  <r>
    <x v="3"/>
    <x v="8"/>
    <s v="NEW"/>
    <s v="NEW"/>
    <m/>
    <m/>
    <m/>
    <s v="P1710017F/R"/>
    <s v="010 Custom Kote SFI"/>
    <s v="010"/>
    <s v="MCB"/>
    <x v="1"/>
    <s v="SFI"/>
    <m/>
    <x v="56"/>
    <x v="0"/>
    <x v="68"/>
    <x v="1"/>
    <n v="290"/>
    <x v="4"/>
    <n v="1405"/>
    <x v="51"/>
    <n v="140.5"/>
    <n v="55.314960629921259"/>
    <n v="0"/>
    <n v="0"/>
    <s v="N"/>
    <n v="80.599999999999994"/>
    <n v="22"/>
    <m/>
    <x v="0"/>
    <n v="14.297821104839999"/>
    <n v="15.1288400028584"/>
    <n v="13.788335366878799"/>
    <n v="15.1328675580992"/>
    <n v="14.3354116204208"/>
    <n v="18.6059626940824"/>
    <n v="17.484288559519598"/>
    <n v="17.806492978783599"/>
    <n v="16.3505317592344"/>
    <n v="15.167773036852799"/>
    <n v="14.787840325804"/>
    <n v="14.767031290393199"/>
    <n v="43.214996474577198"/>
    <n v="48.0742418726024"/>
    <n v="51.641313297537593"/>
    <n v="44.722644653049997"/>
    <x v="716"/>
    <n v="15.637766358147266"/>
    <n v="1.553839698974395"/>
  </r>
  <r>
    <x v="3"/>
    <x v="44"/>
    <s v="Friesland Campinarom/Cluj-Napoca/RO"/>
    <s v="Romania           "/>
    <s v="CP"/>
    <s v=" 2x2"/>
    <n v="140"/>
    <s v="PL1701006_B/R"/>
    <s v="011 Carrier Kote SFI"/>
    <s v="011"/>
    <s v="MCB"/>
    <x v="0"/>
    <s v="SFI"/>
    <m/>
    <x v="57"/>
    <x v="0"/>
    <x v="69"/>
    <x v="0"/>
    <n v="320"/>
    <x v="2"/>
    <n v="905"/>
    <x v="52"/>
    <n v="90.2"/>
    <n v="35.511811023622045"/>
    <n v="90.2"/>
    <n v="35.511811023622045"/>
    <s v="Y"/>
    <n v="136.19999999999999"/>
    <n v="18"/>
    <m/>
    <x v="0"/>
    <n v="0.27079735355904"/>
    <n v="0.28606486013952004"/>
    <n v="0.26115471782400002"/>
    <n v="0.28606486013952004"/>
    <n v="0.27160090653696001"/>
    <n v="0.35195620432896002"/>
    <n v="0.33106382690304004"/>
    <n v="0.33668869774847998"/>
    <n v="0.30936789649919999"/>
    <n v="0.28686841311743999"/>
    <n v="0.27963643631616003"/>
    <n v="0.27963643631616003"/>
    <n v="0.81801693152256005"/>
    <n v="0.90962197100544007"/>
    <n v="0.97712042115072006"/>
    <n v="0.84614128574976011"/>
    <x v="717"/>
    <n v="0.29590838411904002"/>
    <n v="2.9319174580600762E-2"/>
  </r>
  <r>
    <x v="3"/>
    <x v="44"/>
    <s v="Friesland Campinarom/Cluj-Napoca/RO"/>
    <s v="Romania           "/>
    <s v="CP"/>
    <s v=" 2x4"/>
    <n v="140"/>
    <s v="PL1701007_B/R"/>
    <s v="011 Carrier Kote SFI"/>
    <s v="011"/>
    <s v="MCB"/>
    <x v="0"/>
    <s v="SFI"/>
    <m/>
    <x v="43"/>
    <x v="0"/>
    <x v="50"/>
    <x v="1"/>
    <n v="380"/>
    <x v="1"/>
    <n v="940"/>
    <x v="0"/>
    <n v="94"/>
    <n v="37.00787401574803"/>
    <n v="89.3"/>
    <n v="35.15748031496063"/>
    <s v="N"/>
    <n v="136.19999999999999"/>
    <n v="9"/>
    <m/>
    <x v="0"/>
    <n v="1.6616742853536"/>
    <n v="1.7581329362688003"/>
    <n v="1.6020091404576"/>
    <n v="1.7581329362688003"/>
    <n v="1.6656519616800001"/>
    <n v="2.1618670833984002"/>
    <n v="2.0315981837088"/>
    <n v="2.0693861088095997"/>
    <n v="1.9003348649376002"/>
    <n v="1.7631050316768"/>
    <n v="1.7183561730048003"/>
    <n v="1.7163673348416"/>
    <n v="5.02181636208"/>
    <n v="5.5856519813472003"/>
    <n v="6.001319157455999"/>
    <n v="5.1978285395231998"/>
    <x v="718"/>
    <n v="1.8172180033672001"/>
    <n v="0.18054835839446812"/>
  </r>
  <r>
    <x v="3"/>
    <x v="44"/>
    <s v="Friesland Campinarom/Cluj-Napoca/RO"/>
    <s v="Romania"/>
    <s v="CP"/>
    <m/>
    <m/>
    <s v="PL1701030_H/R"/>
    <s v="01A Carrier Kote PEFC"/>
    <s v="01A"/>
    <s v="MCB"/>
    <x v="0"/>
    <s v="PEFC"/>
    <m/>
    <x v="4"/>
    <x v="0"/>
    <x v="121"/>
    <x v="1"/>
    <n v="320"/>
    <x v="2"/>
    <n v="917"/>
    <x v="93"/>
    <n v="91.7"/>
    <n v="36.102362204724407"/>
    <n v="0"/>
    <n v="0"/>
    <s v="N"/>
    <n v="100"/>
    <n v="10"/>
    <m/>
    <x v="0"/>
    <n v="0.42165332607999995"/>
    <n v="0.44624477183999994"/>
    <n v="0.40665854207999991"/>
    <n v="0.44624477183999994"/>
    <n v="0.42285290879999998"/>
    <n v="0.54880909439999992"/>
    <n v="0.5158205696"/>
    <n v="0.52541723135999996"/>
    <n v="0.48223225343999992"/>
    <n v="0.44744435455999998"/>
    <n v="0.43604831871999994"/>
    <n v="0.43544852735999995"/>
    <n v="1.2745566399999999"/>
    <n v="1.4179067750399998"/>
    <n v="1.5234700543999997"/>
    <n v="1.3189412006399999"/>
    <x v="719"/>
    <n v="0.46123955583999998"/>
    <n v="4.5891611538366552E-2"/>
  </r>
  <r>
    <x v="3"/>
    <x v="159"/>
    <s v="NEW"/>
    <s v="NEW"/>
    <m/>
    <m/>
    <m/>
    <s v="18WZ0009.08_B"/>
    <s v="011 Carrier Kote SFI"/>
    <s v="011"/>
    <s v="MCB"/>
    <x v="0"/>
    <s v="SFI"/>
    <m/>
    <x v="27"/>
    <x v="3"/>
    <x v="31"/>
    <x v="1"/>
    <n v="380"/>
    <x v="1"/>
    <n v="950"/>
    <x v="28"/>
    <n v="95"/>
    <n v="37.401574803149607"/>
    <n v="90.8"/>
    <n v="35.748031496062993"/>
    <s v="N"/>
    <n v="66.8"/>
    <n v="8"/>
    <m/>
    <x v="0"/>
    <n v="0.19272644619199999"/>
    <n v="0.20406329596800002"/>
    <n v="0.18582575502400001"/>
    <n v="0.20406329596800002"/>
    <n v="0.19321935270399998"/>
    <n v="0.25088941460800002"/>
    <n v="0.23560931273600003"/>
    <n v="0.24004547134400001"/>
    <n v="0.22032921086400001"/>
    <n v="0.20455620248"/>
    <n v="0.199134230848"/>
    <n v="0.199134230848"/>
    <n v="0.58261549718400008"/>
    <n v="0.6481720632800001"/>
    <n v="0.6959839949440001"/>
    <n v="0.602824664176"/>
    <x v="720"/>
    <n v="0.21079968496533338"/>
    <n v="2.0954807960143009E-2"/>
  </r>
  <r>
    <x v="3"/>
    <x v="159"/>
    <s v="NEW"/>
    <s v="NEW"/>
    <m/>
    <m/>
    <m/>
    <s v="18WZ0009.05_A"/>
    <s v="011 Carrier Kote SFI"/>
    <s v="011"/>
    <s v="MCB"/>
    <x v="0"/>
    <s v="SFI"/>
    <m/>
    <x v="23"/>
    <x v="0"/>
    <x v="93"/>
    <x v="0"/>
    <n v="380"/>
    <x v="1"/>
    <n v="1401"/>
    <x v="72"/>
    <n v="139.5"/>
    <n v="54.921259842519682"/>
    <n v="69.5"/>
    <n v="27.362204724409448"/>
    <s v="N"/>
    <n v="91.3"/>
    <n v="12"/>
    <m/>
    <x v="0"/>
    <n v="0.64400681295720008"/>
    <n v="0.68159860849080012"/>
    <n v="0.62125388408159998"/>
    <n v="0.68159860849080012"/>
    <n v="0.64598532851160007"/>
    <n v="0.83790133728840011"/>
    <n v="0.7874491906512"/>
    <n v="0.80228805730920005"/>
    <n v="0.73699704401400001"/>
    <n v="0.6835771240452001"/>
    <n v="0.66675974183279996"/>
    <n v="0.66577048405560002"/>
    <n v="1.9468593055296002"/>
    <n v="2.1654852742908002"/>
    <n v="2.3267342919744003"/>
    <n v="2.0161073499336002"/>
    <x v="721"/>
    <n v="0.70459885181070003"/>
    <n v="6.9882534397146534E-2"/>
  </r>
  <r>
    <x v="3"/>
    <x v="42"/>
    <s v="Schreiber Czech Republic s.r.o."/>
    <s v="Czech Republic         "/>
    <s v="CP"/>
    <m/>
    <m/>
    <s v="P1708002F/R"/>
    <s v="011 Carrier Kote SFI"/>
    <s v="011"/>
    <s v="MCB"/>
    <x v="0"/>
    <s v="SFI"/>
    <m/>
    <x v="66"/>
    <x v="0"/>
    <x v="82"/>
    <x v="1"/>
    <n v="320"/>
    <x v="2"/>
    <n v="890"/>
    <x v="62"/>
    <n v="89"/>
    <n v="35.039370078740156"/>
    <n v="100"/>
    <n v="39.370078740157481"/>
    <s v="N"/>
    <n v="100"/>
    <n v="20"/>
    <m/>
    <x v="0"/>
    <n v="6.8196670079999997"/>
    <n v="7.2160983551999998"/>
    <n v="6.5769182975999998"/>
    <n v="7.2178447488000002"/>
    <n v="6.8377130751999999"/>
    <n v="8.874590143999999"/>
    <n v="8.339611571199999"/>
    <n v="8.493294208"/>
    <n v="7.7988116863999997"/>
    <n v="7.2347265535999998"/>
    <n v="7.0536837503999994"/>
    <n v="7.0437875199999995"/>
    <n v="20.612683660799998"/>
    <n v="22.930147968"/>
    <n v="24.631717465599998"/>
    <n v="21.332197823999998"/>
    <x v="722"/>
    <n v="7.4588955765333322"/>
    <n v="0.74110231849148955"/>
  </r>
  <r>
    <x v="3"/>
    <x v="42"/>
    <s v="Schreiber Czech Republic s.r.o."/>
    <s v="Czech Republic         "/>
    <s v="CP"/>
    <m/>
    <m/>
    <s v="P1708003F/R"/>
    <s v="011 Carrier Kote SFI"/>
    <s v="011"/>
    <s v="MCB"/>
    <x v="0"/>
    <s v="SFI"/>
    <m/>
    <x v="6"/>
    <x v="0"/>
    <x v="83"/>
    <x v="0"/>
    <n v="320"/>
    <x v="2"/>
    <n v="1010"/>
    <x v="22"/>
    <n v="100"/>
    <n v="39.370078740157481"/>
    <n v="100"/>
    <n v="39.370078740157481"/>
    <s v="Y"/>
    <n v="100"/>
    <n v="20"/>
    <m/>
    <x v="0"/>
    <n v="7.6625472000000006"/>
    <n v="8.1079756800000009"/>
    <n v="7.3897958400000006"/>
    <n v="8.1099379200000019"/>
    <n v="7.6828236800000012"/>
    <n v="9.9714495999999997"/>
    <n v="9.3703500799999997"/>
    <n v="9.5430272000000009"/>
    <n v="8.7627097599999999"/>
    <n v="8.1289062400000009"/>
    <n v="7.9254873600000009"/>
    <n v="7.9143680000000005"/>
    <n v="23.160318720000003"/>
    <n v="25.764211200000002"/>
    <n v="27.676087039999999"/>
    <n v="23.968761600000001"/>
    <x v="723"/>
    <n v="8.3807815466666664"/>
    <n v="0.83269923426010051"/>
  </r>
  <r>
    <x v="3"/>
    <x v="51"/>
    <s v="NEW"/>
    <s v="NEW"/>
    <m/>
    <m/>
    <m/>
    <s v="18WZ0005.02_A"/>
    <s v="011 Carrier Kote SFI"/>
    <s v="011"/>
    <s v="MCB"/>
    <x v="0"/>
    <s v="SFI"/>
    <m/>
    <x v="16"/>
    <x v="3"/>
    <x v="235"/>
    <x v="0"/>
    <n v="350"/>
    <x v="3"/>
    <n v="1365"/>
    <x v="185"/>
    <n v="136.4"/>
    <n v="53.700787401574807"/>
    <n v="136.4"/>
    <n v="53.700787401574807"/>
    <s v="Y"/>
    <n v="96.8"/>
    <n v="26"/>
    <m/>
    <x v="0"/>
    <n v="2.8375177816832"/>
    <n v="3.0028192503232001"/>
    <n v="2.7364477408576002"/>
    <n v="3.0037638301440004"/>
    <n v="2.8450744202496003"/>
    <n v="3.6923625195072001"/>
    <n v="3.4703862616192001"/>
    <n v="3.5336731096128"/>
    <n v="3.2455762642688004"/>
    <n v="3.0103758888896004"/>
    <n v="2.9348095032256003"/>
    <n v="2.9310311839424004"/>
    <n v="8.5767847728640003"/>
    <n v="9.5412007699008008"/>
    <n v="10.2496356355008"/>
    <n v="8.8762165760576011"/>
    <x v="724"/>
    <n v="3.1036531461936003"/>
    <n v="0.30834080294843669"/>
  </r>
  <r>
    <x v="3"/>
    <x v="18"/>
    <s v="NEW"/>
    <s v="Romania           "/>
    <m/>
    <m/>
    <m/>
    <s v="18WZ0014.02_A/R"/>
    <s v="011 Carrier Kote SFI"/>
    <s v="011"/>
    <s v="MCB"/>
    <x v="0"/>
    <s v="SFI"/>
    <m/>
    <x v="60"/>
    <x v="0"/>
    <x v="74"/>
    <x v="1"/>
    <n v="430"/>
    <x v="7"/>
    <n v="960"/>
    <x v="21"/>
    <n v="96"/>
    <n v="37.795275590551178"/>
    <n v="91"/>
    <n v="35.826771653543304"/>
    <s v="N"/>
    <n v="107.3"/>
    <n v="6"/>
    <m/>
    <x v="0"/>
    <n v="4.4199573341952005"/>
    <n v="4.6761736237439999"/>
    <n v="4.2624250572288007"/>
    <n v="4.6779843395712"/>
    <n v="4.4308216291583999"/>
    <n v="5.7508334671872001"/>
    <n v="5.4049867441919996"/>
    <n v="5.5036707567744001"/>
    <n v="5.0537078737152008"/>
    <n v="4.6888486345343994"/>
    <n v="4.5711521057663997"/>
    <n v="4.5648146003712"/>
    <n v="13.358556015168002"/>
    <n v="14.859639435916801"/>
    <n v="15.9623653746816"/>
    <n v="13.824815340672"/>
    <x v="725"/>
    <n v="4.8337813472032005"/>
    <n v="0.48014109434617219"/>
  </r>
  <r>
    <x v="3"/>
    <x v="18"/>
    <s v="NEW"/>
    <s v="Romania           "/>
    <m/>
    <m/>
    <m/>
    <s v="PL1609306_B/R"/>
    <s v="011 Carrier Kote SFI"/>
    <s v="011"/>
    <s v="MCB"/>
    <x v="0"/>
    <s v="SFI"/>
    <m/>
    <x v="19"/>
    <x v="0"/>
    <x v="22"/>
    <x v="1"/>
    <n v="465"/>
    <x v="6"/>
    <n v="960"/>
    <x v="21"/>
    <n v="96"/>
    <n v="37.795275590551178"/>
    <n v="94.5"/>
    <n v="37.204724409448815"/>
    <s v="N"/>
    <n v="106.5"/>
    <n v="10"/>
    <m/>
    <x v="0"/>
    <n v="3.6051936278399999"/>
    <n v="3.8150916935040002"/>
    <n v="3.476922587712"/>
    <n v="3.8160634438079999"/>
    <n v="3.6149111308799999"/>
    <n v="4.6916104677120005"/>
    <n v="4.408831129248"/>
    <n v="4.4904581547840001"/>
    <n v="4.1231365398720001"/>
    <n v="3.8248091965440003"/>
    <n v="3.7286059164479997"/>
    <n v="3.7237471649279996"/>
    <n v="10.897207909056"/>
    <n v="12.122585042400001"/>
    <n v="13.022425823904001"/>
    <n v="11.277162277919999"/>
    <x v="29"/>
    <n v="3.9432817544399996"/>
    <n v="0.39185313218683882"/>
  </r>
  <r>
    <x v="2"/>
    <x v="74"/>
    <s v="VMPS AGUAS E TURISMO, S.A."/>
    <s v="Portugal               "/>
    <s v="CP"/>
    <s v=" 2x2"/>
    <n v="250"/>
    <s v="S099ABA_PEFC/R"/>
    <s v="01A Carrier Kote PEFC"/>
    <s v="01A"/>
    <s v="MCB"/>
    <x v="0"/>
    <s v="PEFC"/>
    <m/>
    <x v="7"/>
    <x v="0"/>
    <x v="8"/>
    <x v="1"/>
    <n v="350"/>
    <x v="3"/>
    <n v="988"/>
    <x v="8"/>
    <n v="98.8"/>
    <n v="38.897637795275585"/>
    <n v="93"/>
    <n v="36.614173228346459"/>
    <s v="N"/>
    <n v="133.5"/>
    <n v="21"/>
    <m/>
    <x v="2"/>
    <n v="0.24627915421200003"/>
    <n v="0.26043312859200002"/>
    <n v="0.237786769584"/>
    <n v="0.26043312859200002"/>
    <n v="0.24722275250400003"/>
    <n v="0.31987982098800005"/>
    <n v="0.30100785514799999"/>
    <n v="0.30666944490000003"/>
    <n v="0.28119229101600002"/>
    <n v="0.26137672688400004"/>
    <n v="0.25477153884000003"/>
    <n v="0.25382794054800001"/>
    <n v="0.74449905238800007"/>
    <n v="0.82753570208400007"/>
    <n v="0.8888695910640001"/>
    <n v="0.76997620627200014"/>
    <x v="726"/>
    <n v="0.26924004598400003"/>
    <n v="2.6598863618263253E-2"/>
  </r>
  <r>
    <x v="5"/>
    <x v="29"/>
    <s v="NEW"/>
    <s v="NEW"/>
    <s v="CP"/>
    <m/>
    <m/>
    <s v="C-9166/R"/>
    <s v="011 Carrier Kote SFI"/>
    <s v="011"/>
    <s v="MCB"/>
    <x v="0"/>
    <s v="SFI"/>
    <m/>
    <x v="78"/>
    <x v="0"/>
    <x v="114"/>
    <x v="1"/>
    <n v="320"/>
    <x v="2"/>
    <n v="1278"/>
    <x v="79"/>
    <n v="127.8"/>
    <n v="50.314960629921259"/>
    <n v="121.5"/>
    <n v="47.834645669291341"/>
    <s v="N"/>
    <n v="72.5"/>
    <n v="5"/>
    <m/>
    <x v="0"/>
    <n v="11.8328885136"/>
    <n v="12.52074144384"/>
    <n v="11.411086188096"/>
    <n v="12.523771632960001"/>
    <n v="11.863796442623999"/>
    <n v="15.398209032192"/>
    <n v="14.470365123648"/>
    <n v="14.736415728383999"/>
    <n v="13.531612534272"/>
    <n v="12.552861448512001"/>
    <n v="12.238327817856"/>
    <n v="12.221358758784"/>
    <n v="35.764716145535999"/>
    <n v="39.785777107775999"/>
    <n v="42.738393386303997"/>
    <n v="37.012548025152"/>
    <x v="727"/>
    <n v="12.941786222063998"/>
    <n v="1.2859754751008869"/>
  </r>
  <r>
    <x v="5"/>
    <x v="57"/>
    <s v="REFRESCO BENELUX B.V."/>
    <s v="Netherlands"/>
    <s v="DD"/>
    <s v=" 3x4"/>
    <n v="330"/>
    <s v="A-6681K/R"/>
    <s v="011 Carrier Kote SFI"/>
    <s v="011"/>
    <s v="MCB"/>
    <x v="0"/>
    <s v="SFI"/>
    <m/>
    <x v="16"/>
    <x v="3"/>
    <x v="236"/>
    <x v="0"/>
    <n v="350"/>
    <x v="3"/>
    <n v="1365"/>
    <x v="186"/>
    <n v="136.30000000000001"/>
    <n v="53.661417322834652"/>
    <n v="136.30000000000001"/>
    <n v="53.661417322834652"/>
    <s v="Y"/>
    <n v="101.6"/>
    <n v="6"/>
    <m/>
    <x v="1"/>
    <n v="3.3653795119504006"/>
    <n v="3.5615364573040007"/>
    <n v="3.2455058231232004"/>
    <n v="3.5625271489472006"/>
    <n v="3.3742957367392008"/>
    <n v="4.3798477545872005"/>
    <n v="4.1153330858528001"/>
    <n v="4.1916163423792012"/>
    <n v="3.8488370338320004"/>
    <n v="3.5704526820928009"/>
    <n v="3.4812904342048006"/>
    <n v="3.4763369759888003"/>
    <n v="10.172421792377602"/>
    <n v="11.316670640273603"/>
    <n v="12.155786462064002"/>
    <n v="10.528080092286402"/>
    <x v="728"/>
    <n v="3.6810799155834673"/>
    <n v="0.3657581863443371"/>
  </r>
  <r>
    <x v="5"/>
    <x v="160"/>
    <s v="BROUWERIJ DER TRAPPISTEN"/>
    <s v="BELGIUM                  "/>
    <m/>
    <m/>
    <m/>
    <s v="A-6733A-1/R"/>
    <s v="01A Carrier Kote PEFC"/>
    <s v="01A"/>
    <s v="MCB"/>
    <x v="0"/>
    <s v="PEFC"/>
    <m/>
    <x v="67"/>
    <x v="0"/>
    <x v="237"/>
    <x v="1"/>
    <n v="400"/>
    <x v="0"/>
    <n v="1310"/>
    <x v="187"/>
    <n v="131"/>
    <n v="51.574803149606296"/>
    <n v="130.9"/>
    <n v="51.535433070866141"/>
    <s v="N"/>
    <n v="68.599999999999994"/>
    <n v="14"/>
    <m/>
    <x v="1"/>
    <n v="2.7817423589759995"/>
    <n v="2.9433861304959992"/>
    <n v="2.6825518628159997"/>
    <n v="2.9441208749119991"/>
    <n v="2.7890898031359996"/>
    <n v="3.6193509932159991"/>
    <n v="3.4011319016639994"/>
    <n v="3.4635851770239996"/>
    <n v="3.1807085768639993"/>
    <n v="2.9507335746559993"/>
    <n v="2.8765243886399996"/>
    <n v="2.8728506665599993"/>
    <n v="8.4076803522879988"/>
    <n v="9.3525616712639987"/>
    <n v="10.045425655551998"/>
    <n v="8.7001086298559986"/>
    <x v="729"/>
    <n v="3.0421480257466658"/>
    <n v="0.30208556651398472"/>
  </r>
  <r>
    <x v="5"/>
    <x v="54"/>
    <s v="BAVARIA N.V.                    LIESHOUT"/>
    <s v="NETHERLANDS    "/>
    <m/>
    <m/>
    <m/>
    <s v="A-6762B/R"/>
    <s v="01A Carrier Kote PEFC"/>
    <s v="01A"/>
    <s v="MCB"/>
    <x v="0"/>
    <s v="PEFC"/>
    <m/>
    <x v="75"/>
    <x v="0"/>
    <x v="238"/>
    <x v="0"/>
    <n v="350"/>
    <x v="3"/>
    <n v="851"/>
    <x v="188"/>
    <n v="80.8"/>
    <n v="31.811023622047241"/>
    <n v="80.8"/>
    <n v="31.811023622047241"/>
    <s v="Y"/>
    <n v="127.8"/>
    <n v="4"/>
    <m/>
    <x v="1"/>
    <n v="0.37675699689600001"/>
    <n v="0.398919173184"/>
    <n v="0.36345969112319998"/>
    <n v="0.398919173184"/>
    <n v="0.3774957361056"/>
    <n v="0.49052283517439998"/>
    <n v="0.46097326679039996"/>
    <n v="0.46909939809599999"/>
    <n v="0.4306849591968"/>
    <n v="0.39965791239359999"/>
    <n v="0.38931556345919999"/>
    <n v="0.38931556345919999"/>
    <n v="1.1391358612031999"/>
    <n v="1.266937744464"/>
    <n v="1.3607576240832"/>
    <n v="1.178289039312"/>
    <x v="730"/>
    <n v="0.41209335575520001"/>
    <n v="4.0994530093268193E-2"/>
  </r>
  <r>
    <x v="5"/>
    <x v="54"/>
    <s v="BAVARIA N.V.                    LIESHOUT"/>
    <s v="NETHERLANDS    "/>
    <m/>
    <m/>
    <m/>
    <s v="A-6631G/R"/>
    <s v="01A Carrier Kote PEFC"/>
    <s v="01A"/>
    <s v="MCB"/>
    <x v="0"/>
    <s v="PEFC"/>
    <m/>
    <x v="128"/>
    <x v="4"/>
    <x v="229"/>
    <x v="0"/>
    <n v="380"/>
    <x v="1"/>
    <s v="Budget"/>
    <x v="180"/>
    <n v="100"/>
    <n v="39.370078740157481"/>
    <n v="0"/>
    <n v="0"/>
    <s v="N"/>
    <n v="100"/>
    <n v="4"/>
    <m/>
    <x v="1"/>
    <n v="0.37981608000000006"/>
    <n v="0.40156424000000007"/>
    <n v="0.36583512000000001"/>
    <n v="0.40156424000000007"/>
    <n v="0.38059280000000001"/>
    <n v="0.49399392000000003"/>
    <n v="0.46370184000000003"/>
    <n v="0.47224576000000007"/>
    <n v="0.43418648000000004"/>
    <n v="0.40234096000000003"/>
    <n v="0.39224360000000003"/>
    <n v="0.39224360000000003"/>
    <n v="1.1472154400000001"/>
    <n v="1.2761509600000001"/>
    <n v="1.3701340800000001"/>
    <n v="1.1868281600000001"/>
    <x v="731"/>
    <n v="0.41502738666666678"/>
    <n v="4.1179258682213782E-2"/>
  </r>
  <r>
    <x v="5"/>
    <x v="41"/>
    <s v="HEINEKEN GLOBAL PROCUREMENT B.V."/>
    <s v="Netherlands"/>
    <s v="CP"/>
    <s v=" 1x3"/>
    <n v="330"/>
    <s v="C-9134/R"/>
    <s v="01A Carrier Kote PEFC"/>
    <s v="01A"/>
    <s v="MCB"/>
    <x v="0"/>
    <s v="PEFC"/>
    <m/>
    <x v="45"/>
    <x v="0"/>
    <x v="88"/>
    <x v="1"/>
    <n v="350"/>
    <x v="3"/>
    <n v="1512"/>
    <x v="67"/>
    <n v="151.19999999999999"/>
    <n v="59.527559055118104"/>
    <n v="150.4"/>
    <n v="59.212598425196852"/>
    <s v="N"/>
    <n v="110.8"/>
    <n v="10"/>
    <m/>
    <x v="1"/>
    <n v="14.040506674655999"/>
    <n v="14.856689777126398"/>
    <n v="13.540729356403199"/>
    <n v="14.8602852974016"/>
    <n v="14.077660384166398"/>
    <n v="18.271235531807999"/>
    <n v="17.1698078208384"/>
    <n v="17.486213605055998"/>
    <n v="16.056395042284798"/>
    <n v="14.895041993395198"/>
    <n v="14.522306391532799"/>
    <n v="14.501931776639999"/>
    <n v="42.437925808185597"/>
    <n v="47.209181213375999"/>
    <n v="50.712416468179192"/>
    <n v="43.919280161567997"/>
    <x v="732"/>
    <n v="15.356566970942398"/>
    <n v="1.5258006053926674"/>
  </r>
  <r>
    <x v="5"/>
    <x v="3"/>
    <s v="CARLSBERG IMPORTERS SA/NV"/>
    <s v="France"/>
    <m/>
    <m/>
    <m/>
    <s v="A-6786/R"/>
    <s v="01A Carrier Kote PEFC"/>
    <s v="01A"/>
    <s v="MCB"/>
    <x v="0"/>
    <s v="PEFC"/>
    <m/>
    <x v="48"/>
    <x v="0"/>
    <x v="239"/>
    <x v="0"/>
    <n v="380"/>
    <x v="1"/>
    <n v="914"/>
    <x v="62"/>
    <n v="89"/>
    <n v="35.039370078740156"/>
    <n v="89"/>
    <n v="35.039370078740156"/>
    <s v="Y"/>
    <n v="112.2"/>
    <n v="20"/>
    <m/>
    <x v="1"/>
    <n v="7.9112939875199989E-2"/>
    <n v="8.3766642220799992E-2"/>
    <n v="7.6786088702400002E-2"/>
    <n v="8.3766642220799992E-2"/>
    <n v="7.9888556932799989E-2"/>
    <n v="0.10315706866079997"/>
    <n v="9.6952132199999999E-2"/>
    <n v="9.85033663152E-2"/>
    <n v="9.0747195739199996E-2"/>
    <n v="8.4542259278399992E-2"/>
    <n v="8.2215408105599991E-2"/>
    <n v="8.2215408105599991E-2"/>
    <n v="0.23966567079839998"/>
    <n v="0.26681226781439998"/>
    <n v="0.28620269425439998"/>
    <n v="0.24897307548959999"/>
    <x v="733"/>
    <n v="8.6804475696399985E-2"/>
    <n v="8.5058408600138403E-3"/>
  </r>
  <r>
    <x v="5"/>
    <x v="161"/>
    <s v="NEW"/>
    <s v="NEW"/>
    <s v="BW"/>
    <s v="2x2"/>
    <n v="300"/>
    <s v="D-2397/R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4"/>
    <m/>
    <x v="1"/>
    <n v="1.9790825600000002"/>
    <n v="2.0940371200000003"/>
    <n v="1.9084010400000002"/>
    <n v="2.09481384"/>
    <n v="1.9845196000000003"/>
    <n v="2.57560352"/>
    <n v="2.4202595200000001"/>
    <n v="2.4645325600000003"/>
    <n v="2.2633620800000003"/>
    <n v="2.0994741600000002"/>
    <n v="2.0466572000000003"/>
    <n v="2.0443270400000002"/>
    <n v="5.9815207200000007"/>
    <n v="6.6549369600000006"/>
    <n v="7.1481541600000007"/>
    <n v="6.1904584000000007"/>
    <x v="639"/>
    <n v="2.1645891866666669"/>
    <n v="0.21510028136989856"/>
  </r>
  <r>
    <x v="1"/>
    <x v="2"/>
    <s v="BRASSERIE METEOR"/>
    <s v="France"/>
    <m/>
    <m/>
    <m/>
    <s v="X337A1BA/R"/>
    <s v="011 Carrier Kote SFI"/>
    <s v="011"/>
    <s v="MCB"/>
    <x v="0"/>
    <s v="SFI"/>
    <m/>
    <x v="48"/>
    <x v="0"/>
    <x v="118"/>
    <x v="0"/>
    <n v="380"/>
    <x v="1"/>
    <n v="914"/>
    <x v="91"/>
    <n v="89.6"/>
    <n v="35.275590551181097"/>
    <n v="0"/>
    <n v="0"/>
    <s v="N"/>
    <n v="63.5"/>
    <n v="2"/>
    <m/>
    <x v="0"/>
    <n v="3.0200991249408"/>
    <n v="3.1955424015872"/>
    <n v="2.9127119304192002"/>
    <n v="3.1964262468096005"/>
    <n v="3.0280537319424004"/>
    <n v="3.9300177814016002"/>
    <n v="3.6931472617984005"/>
    <n v="3.7612033439232002"/>
    <n v="3.4536252065280002"/>
    <n v="3.2039389312000002"/>
    <n v="3.1235090159616004"/>
    <n v="3.1190897898496002"/>
    <n v="9.1283534569471989"/>
    <n v="10.154497760153602"/>
    <n v="10.907975812249601"/>
    <n v="9.4465377370111998"/>
    <x v="734"/>
    <n v="3.3031137305301339"/>
    <n v="0.32817894137779025"/>
  </r>
  <r>
    <x v="1"/>
    <x v="2"/>
    <s v="BRASSERIE METEOR"/>
    <s v="France"/>
    <m/>
    <m/>
    <m/>
    <s v="X338A1BA/R"/>
    <s v="011 Carrier Kote SFI"/>
    <s v="011"/>
    <s v="MCB"/>
    <x v="0"/>
    <s v="SFI"/>
    <m/>
    <x v="48"/>
    <x v="0"/>
    <x v="118"/>
    <x v="0"/>
    <n v="380"/>
    <x v="1"/>
    <n v="914"/>
    <x v="91"/>
    <n v="89.6"/>
    <n v="35.275590551181097"/>
    <n v="0"/>
    <n v="0"/>
    <s v="N"/>
    <n v="63.5"/>
    <n v="2"/>
    <m/>
    <x v="0"/>
    <n v="1.0787330939391999"/>
    <n v="1.1414861047296001"/>
    <n v="1.0402858267648001"/>
    <n v="1.1419280273408001"/>
    <n v="1.0813846296064"/>
    <n v="1.4035462131712002"/>
    <n v="1.319138994432"/>
    <n v="1.3434447380480001"/>
    <n v="1.2334060078592"/>
    <n v="1.1445795630080002"/>
    <n v="1.1158545932800001"/>
    <n v="1.1140869028352001"/>
    <n v="3.2605050254335999"/>
    <n v="3.6268588701184004"/>
    <n v="3.8959897403391999"/>
    <n v="3.3745210591232002"/>
    <x v="735"/>
    <n v="1.1798228912511999"/>
    <n v="0.11718096989790371"/>
  </r>
  <r>
    <x v="1"/>
    <x v="70"/>
    <s v="ORANGINA SCHWEPPES"/>
    <s v="France"/>
    <s v="CP"/>
    <s v=" 2x3"/>
    <n v="250"/>
    <s v="FR1704034C"/>
    <s v="011 Carrier Kote SFI"/>
    <s v="011"/>
    <s v="MCB"/>
    <x v="0"/>
    <s v="SFI"/>
    <m/>
    <x v="114"/>
    <x v="3"/>
    <x v="199"/>
    <x v="1"/>
    <n v="350"/>
    <x v="3"/>
    <n v="1074"/>
    <x v="155"/>
    <n v="107.4"/>
    <n v="42.283464566929133"/>
    <n v="107.3"/>
    <n v="42.244094488188978"/>
    <s v="N"/>
    <n v="124.6"/>
    <n v="15"/>
    <m/>
    <x v="1"/>
    <n v="3.2406336143160002"/>
    <n v="3.4282744380696002"/>
    <n v="3.1247941261824002"/>
    <n v="3.4292317892112001"/>
    <n v="3.2492497745904001"/>
    <n v="4.2161744276064006"/>
    <n v="3.9624763750824004"/>
    <n v="4.0352350618440003"/>
    <n v="3.7059062691336004"/>
    <n v="3.4378479494856"/>
    <n v="3.3516863467415998"/>
    <n v="3.3468995910335999"/>
    <n v="9.793702178568001"/>
    <n v="10.894655991408001"/>
    <n v="11.703617706060001"/>
    <n v="10.1364338872608"/>
    <x v="736"/>
    <n v="3.5440341469413998"/>
    <n v="0.35197809742772235"/>
  </r>
  <r>
    <x v="1"/>
    <x v="70"/>
    <s v="ORANGINA SCHWEPPES"/>
    <s v="France"/>
    <s v="CP"/>
    <s v=" 2x4"/>
    <n v="200"/>
    <s v="FR1706008B"/>
    <s v="011 Carrier Kote SFI"/>
    <s v="011"/>
    <s v="MCB"/>
    <x v="0"/>
    <s v="SFI"/>
    <m/>
    <x v="75"/>
    <x v="0"/>
    <x v="240"/>
    <x v="0"/>
    <n v="350"/>
    <x v="3"/>
    <n v="851"/>
    <x v="189"/>
    <n v="78.8"/>
    <n v="31.023622047244093"/>
    <n v="78.8"/>
    <n v="31.023622047244093"/>
    <s v="Y"/>
    <n v="152.19999999999999"/>
    <n v="12"/>
    <m/>
    <x v="1"/>
    <n v="0.55856123833439997"/>
    <n v="0.59116542736160005"/>
    <n v="0.53882712392319998"/>
    <n v="0.59116542736160005"/>
    <n v="0.56027724828320002"/>
    <n v="0.7267302133168001"/>
    <n v="0.68297195962240009"/>
    <n v="0.69584203423840008"/>
    <n v="0.63921370592799998"/>
    <n v="0.59288143731040011"/>
    <n v="0.57829535274559996"/>
    <n v="0.57743734777120004"/>
    <n v="1.6885537896192"/>
    <n v="1.8781728889616001"/>
    <n v="2.0180276997888003"/>
    <n v="1.7486141378272002"/>
    <x v="737"/>
    <n v="0.61111404301640004"/>
    <n v="6.0610655299714378E-2"/>
  </r>
  <r>
    <x v="1"/>
    <x v="70"/>
    <s v="ORANGINA SCHWEPPES"/>
    <s v="France"/>
    <s v="CP"/>
    <s v=" 2x2"/>
    <n v="200"/>
    <s v="FR1704035D"/>
    <s v="011 Carrier Kote SFI"/>
    <s v="011"/>
    <s v="MCB"/>
    <x v="0"/>
    <s v="SFI"/>
    <m/>
    <x v="77"/>
    <x v="3"/>
    <x v="241"/>
    <x v="0"/>
    <n v="350"/>
    <x v="3"/>
    <n v="928"/>
    <x v="4"/>
    <n v="91.6"/>
    <n v="36.062992125984252"/>
    <n v="91.6"/>
    <n v="36.062992125984252"/>
    <s v="Y"/>
    <n v="114.4"/>
    <n v="21"/>
    <m/>
    <x v="1"/>
    <n v="1.8127033212287997"/>
    <n v="1.9176571942527998"/>
    <n v="1.7482316563711997"/>
    <n v="1.9184068647743997"/>
    <n v="1.8172013443583999"/>
    <n v="2.3584634609535997"/>
    <n v="2.2167757323711994"/>
    <n v="2.2572579405375994"/>
    <n v="2.0728389922239998"/>
    <n v="1.9229048879039998"/>
    <n v="1.8749259745215998"/>
    <n v="1.8719272924351997"/>
    <n v="5.4785921718527995"/>
    <n v="6.0940716700863993"/>
    <n v="6.5468726651327991"/>
    <n v="5.6697581548607996"/>
    <x v="738"/>
    <n v="1.9824412218277327"/>
    <n v="0.19692764399031085"/>
  </r>
  <r>
    <x v="1"/>
    <x v="86"/>
    <s v="BRASSERIE LICORNE"/>
    <s v="France"/>
    <s v="BW"/>
    <s v=" 2x3"/>
    <n v="275"/>
    <s v="X316A2CA/R"/>
    <s v="011 Carrier Kote SFI"/>
    <s v="011"/>
    <s v="MCB"/>
    <x v="0"/>
    <s v="SFI"/>
    <m/>
    <x v="39"/>
    <x v="0"/>
    <x v="107"/>
    <x v="0"/>
    <n v="380"/>
    <x v="1"/>
    <n v="1330"/>
    <x v="83"/>
    <n v="132.6"/>
    <n v="52.204724409448815"/>
    <n v="132"/>
    <n v="51.968503937007874"/>
    <s v="N"/>
    <n v="88.7"/>
    <n v="5"/>
    <m/>
    <x v="1"/>
    <n v="1.4899976828318402"/>
    <n v="1.5767847949526403"/>
    <n v="1.4370118670107201"/>
    <n v="1.5767847949526403"/>
    <n v="1.4936518770264002"/>
    <n v="1.9385500202140802"/>
    <n v="1.8216158059881602"/>
    <n v="1.8554171022878403"/>
    <n v="1.7037680432136002"/>
    <n v="1.5804389891472002"/>
    <n v="1.5411564015556802"/>
    <n v="1.5393293044584002"/>
    <n v="4.5037943447952005"/>
    <n v="5.0089866921931208"/>
    <n v="5.3808009514896007"/>
    <n v="4.6609246951612811"/>
    <x v="739"/>
    <n v="1.6295422236365997"/>
    <n v="0.16176359305113364"/>
  </r>
  <r>
    <x v="1"/>
    <x v="162"/>
    <s v="I-GREC"/>
    <s v="NEW"/>
    <s v="CP"/>
    <s v="2x3"/>
    <m/>
    <s v="NEW"/>
    <s v="011 Carrier Kote SFI"/>
    <s v="011"/>
    <s v="MCB"/>
    <x v="0"/>
    <s v="SFI"/>
    <m/>
    <x v="128"/>
    <x v="4"/>
    <x v="242"/>
    <x v="0"/>
    <n v="350"/>
    <x v="3"/>
    <s v="Budget"/>
    <x v="180"/>
    <n v="100"/>
    <n v="39.370078740157481"/>
    <n v="0"/>
    <n v="0"/>
    <s v="N"/>
    <n v="100"/>
    <n v="10"/>
    <m/>
    <x v="1"/>
    <n v="5.65166E-2"/>
    <n v="5.9378199999999999E-2"/>
    <n v="5.4370399999999999E-2"/>
    <n v="5.9378199999999999E-2"/>
    <n v="5.65166E-2"/>
    <n v="7.2970800000000002E-2"/>
    <n v="6.8678400000000001E-2"/>
    <n v="7.0109199999999997E-2"/>
    <n v="6.4385999999999999E-2"/>
    <n v="5.9378199999999999E-2"/>
    <n v="5.7947400000000003E-2"/>
    <n v="5.7947400000000003E-2"/>
    <n v="0.17026520000000001"/>
    <n v="0.18886559999999999"/>
    <n v="0.20317360000000001"/>
    <n v="0.17527300000000001"/>
    <x v="740"/>
    <n v="6.1464783333333328E-2"/>
    <n v="6.0662172112645636E-3"/>
  </r>
  <r>
    <x v="1"/>
    <x v="162"/>
    <s v="I-GREC"/>
    <s v="NEW"/>
    <s v="CP"/>
    <s v="6I6"/>
    <m/>
    <s v="NEW"/>
    <s v="011 Carrier Kote SFI"/>
    <s v="011"/>
    <s v="MCB"/>
    <x v="0"/>
    <s v="SFI"/>
    <m/>
    <x v="128"/>
    <x v="4"/>
    <x v="242"/>
    <x v="0"/>
    <n v="350"/>
    <x v="3"/>
    <s v="Budget"/>
    <x v="180"/>
    <n v="100"/>
    <n v="39.370078740157481"/>
    <n v="0"/>
    <n v="0"/>
    <s v="N"/>
    <n v="100"/>
    <n v="10"/>
    <m/>
    <x v="1"/>
    <n v="2.8616000000000003E-2"/>
    <n v="3.0046799999999999E-2"/>
    <n v="2.71852E-2"/>
    <n v="3.0046799999999999E-2"/>
    <n v="2.8616000000000003E-2"/>
    <n v="3.6485400000000001E-2"/>
    <n v="3.43392E-2"/>
    <n v="3.5054599999999998E-2"/>
    <n v="3.2192999999999999E-2"/>
    <n v="3.0046799999999999E-2"/>
    <n v="2.9331400000000001E-2"/>
    <n v="2.9331400000000001E-2"/>
    <n v="8.5848000000000008E-2"/>
    <n v="9.5148200000000002E-2"/>
    <n v="0.1015868"/>
    <n v="8.87096E-2"/>
    <x v="741"/>
    <n v="3.0941050000000001E-2"/>
    <n v="2.9119664147975832E-3"/>
  </r>
  <r>
    <x v="1"/>
    <x v="163"/>
    <s v="NEW"/>
    <s v="NEW"/>
    <s v="BM"/>
    <s v="2X3"/>
    <n v="330"/>
    <s v="4449c"/>
    <s v="011 Carrier Kote SFI"/>
    <s v="011"/>
    <s v="MCB"/>
    <x v="0"/>
    <s v="SFI"/>
    <m/>
    <x v="47"/>
    <x v="3"/>
    <x v="97"/>
    <x v="1"/>
    <n v="350"/>
    <x v="3"/>
    <n v="1020"/>
    <x v="48"/>
    <n v="102"/>
    <n v="40.15748031496063"/>
    <n v="96.6"/>
    <n v="38.031496062992126"/>
    <s v="N"/>
    <n v="128.5"/>
    <n v="4"/>
    <m/>
    <x v="0"/>
    <n v="0.14346424134000002"/>
    <n v="0.15190331436000001"/>
    <n v="0.13877586744000003"/>
    <n v="0.15190331436000001"/>
    <n v="0.14440191612"/>
    <n v="0.18659728122000002"/>
    <n v="0.17534518386"/>
    <n v="0.17909588298000001"/>
    <n v="0.16409308650000001"/>
    <n v="0.15284098913999999"/>
    <n v="0.14909029002000002"/>
    <n v="0.14815261524000001"/>
    <n v="0.4341434231400001"/>
    <n v="0.48290251170000004"/>
    <n v="0.51853415333999997"/>
    <n v="0.45008389440000002"/>
    <x v="742"/>
    <n v="0.157138665215"/>
    <n v="1.5477229631316688E-2"/>
  </r>
  <r>
    <x v="1"/>
    <x v="147"/>
    <s v="BRASSERIE LORRAINE"/>
    <s v="France"/>
    <s v="CP"/>
    <s v="1x3"/>
    <n v="330"/>
    <s v="TBC"/>
    <s v="011 Carrier Kote SFI"/>
    <s v="011"/>
    <s v="MCB"/>
    <x v="0"/>
    <s v="SFI"/>
    <m/>
    <x v="128"/>
    <x v="4"/>
    <x v="242"/>
    <x v="0"/>
    <n v="350"/>
    <x v="3"/>
    <s v="Budget"/>
    <x v="180"/>
    <n v="100"/>
    <n v="39.370078740157481"/>
    <n v="0"/>
    <n v="0"/>
    <s v="N"/>
    <n v="100"/>
    <n v="10"/>
    <m/>
    <x v="1"/>
    <n v="0.58734339999999996"/>
    <n v="0.62096720000000005"/>
    <n v="0.56588139999999998"/>
    <n v="0.62096720000000005"/>
    <n v="0.58877419999999991"/>
    <n v="0.76404720000000004"/>
    <n v="0.71754619999999991"/>
    <n v="0.73113880000000009"/>
    <n v="0.67104520000000001"/>
    <n v="0.62239800000000001"/>
    <n v="0.60737459999999999"/>
    <n v="0.60594380000000003"/>
    <n v="1.7741919999999998"/>
    <n v="1.9737886"/>
    <n v="2.1197302000000002"/>
    <n v="1.8357163999999999"/>
    <x v="743"/>
    <n v="0.64195226666666672"/>
    <n v="6.3799689329214176E-2"/>
  </r>
  <r>
    <x v="1"/>
    <x v="6"/>
    <s v="COCA COLA PRODUCTION"/>
    <s v="NEW"/>
    <s v="DD"/>
    <s v="2x3"/>
    <n v="330"/>
    <s v="TBC"/>
    <s v="011 Carrier Kote SFI"/>
    <s v="011"/>
    <s v="MCB"/>
    <x v="0"/>
    <s v="SFI"/>
    <m/>
    <x v="128"/>
    <x v="4"/>
    <x v="243"/>
    <x v="0"/>
    <n v="320"/>
    <x v="2"/>
    <s v="Budget"/>
    <x v="180"/>
    <n v="100"/>
    <n v="39.370078740157481"/>
    <n v="0"/>
    <n v="0"/>
    <s v="N"/>
    <n v="100"/>
    <n v="6"/>
    <m/>
    <x v="0"/>
    <n v="42.569488640000003"/>
    <n v="45.043873280000007"/>
    <n v="41.052023040000002"/>
    <n v="45.054992640000002"/>
    <n v="42.68133632"/>
    <n v="55.395997440000009"/>
    <n v="52.056919040000004"/>
    <n v="53.015146240000007"/>
    <n v="48.680558080000004"/>
    <n v="45.158991360000002"/>
    <n v="44.028087040000003"/>
    <n v="43.966603520000007"/>
    <n v="128.66538496000001"/>
    <n v="143.13232640000001"/>
    <n v="153.75262336"/>
    <n v="133.15368192"/>
    <x v="744"/>
    <n v="46.558668053333349"/>
    <n v="4.6262634847710693"/>
  </r>
  <r>
    <x v="1"/>
    <x v="2"/>
    <s v="NEW"/>
    <s v="NEW"/>
    <s v="CS"/>
    <s v="2x3"/>
    <m/>
    <s v="X339A1BA/R"/>
    <s v="011 Carrier Kote SFI"/>
    <s v="011"/>
    <s v="MCB"/>
    <x v="0"/>
    <s v="SFI"/>
    <m/>
    <x v="128"/>
    <x v="4"/>
    <x v="242"/>
    <x v="0"/>
    <n v="350"/>
    <x v="3"/>
    <s v="Budget"/>
    <x v="180"/>
    <n v="100"/>
    <n v="39.370078740157481"/>
    <n v="0"/>
    <n v="0"/>
    <s v="N"/>
    <n v="100"/>
    <n v="10"/>
    <m/>
    <x v="1"/>
    <n v="0.69894579999999995"/>
    <n v="0.7390082"/>
    <n v="0.67390680000000003"/>
    <n v="0.73972360000000004"/>
    <n v="0.70037660000000002"/>
    <n v="0.90927340000000001"/>
    <n v="0.85418760000000005"/>
    <n v="0.86992639999999999"/>
    <n v="0.79910180000000008"/>
    <n v="0.74115439999999999"/>
    <n v="0.72255400000000003"/>
    <n v="0.72183860000000011"/>
    <n v="2.1118608000000001"/>
    <n v="2.3493735999999998"/>
    <n v="2.5232158"/>
    <n v="2.1855470000000001"/>
    <x v="745"/>
    <n v="0.76416643333333345"/>
    <n v="7.5869715147281913E-2"/>
  </r>
  <r>
    <x v="1"/>
    <x v="3"/>
    <s v="NEW"/>
    <s v="NEW"/>
    <s v="CP"/>
    <s v="1x3"/>
    <m/>
    <s v="X331A1CA/R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1"/>
    <n v="4.5500257600000005"/>
    <n v="4.8141105600000005"/>
    <n v="4.3876912800000003"/>
    <n v="4.8156640000000008"/>
    <n v="4.5616765600000004"/>
    <n v="5.9209365600000003"/>
    <n v="5.5636453599999998"/>
    <n v="5.6661723999999998"/>
    <n v="5.2032472800000003"/>
    <n v="4.8265380800000006"/>
    <n v="4.7061464800000001"/>
    <n v="4.6991560000000003"/>
    <n v="13.7518276"/>
    <n v="15.298277120000002"/>
    <n v="16.433065039999999"/>
    <n v="14.23184056"/>
    <x v="746"/>
    <n v="4.9762508600000004"/>
    <n v="0.49443760634790318"/>
  </r>
  <r>
    <x v="1"/>
    <x v="3"/>
    <s v="F. Horst"/>
    <s v="NEW"/>
    <s v="BM"/>
    <s v="2x3"/>
    <m/>
    <s v="X332A12A/R"/>
    <s v="01A Carrier Kote PEFC"/>
    <s v="01A"/>
    <s v="MCB"/>
    <x v="0"/>
    <s v="PEFC"/>
    <m/>
    <x v="126"/>
    <x v="1"/>
    <x v="244"/>
    <x v="0"/>
    <n v="400"/>
    <x v="0"/>
    <n v="1180"/>
    <x v="190"/>
    <n v="115.9"/>
    <n v="45.629921259842519"/>
    <n v="115.9"/>
    <n v="45.629921259842519"/>
    <s v="Y"/>
    <n v="80"/>
    <n v="4"/>
    <m/>
    <x v="0"/>
    <n v="2.5903549862399999"/>
    <n v="2.7412126515200002"/>
    <n v="2.4986274611199994"/>
    <n v="2.7419707302399998"/>
    <n v="2.5971776947199996"/>
    <n v="3.3711760678399996"/>
    <n v="3.1680109708799997"/>
    <n v="3.2263830323199998"/>
    <n v="2.96257163776"/>
    <n v="2.7480353599999998"/>
    <n v="2.67905019648"/>
    <n v="2.6752598028799999"/>
    <n v="7.8301950988799991"/>
    <n v="8.7103244927999981"/>
    <n v="9.3569656409599986"/>
    <n v="8.1023453593599992"/>
    <x v="747"/>
    <n v="2.833319216"/>
    <n v="0.28158805041656104"/>
  </r>
  <r>
    <x v="0"/>
    <x v="6"/>
    <s v="COCA-COLA HBC AUSTRIA GMBH, WIEN"/>
    <s v="Austria"/>
    <s v="FM"/>
    <s v=" 2x5"/>
    <n v="330"/>
    <s v="4577C/R"/>
    <s v="011 Carrier Kote SFI"/>
    <s v="011"/>
    <s v="MCB"/>
    <x v="0"/>
    <s v="SFI"/>
    <m/>
    <x v="16"/>
    <x v="3"/>
    <x v="245"/>
    <x v="0"/>
    <n v="350"/>
    <x v="3"/>
    <n v="1365"/>
    <x v="191"/>
    <n v="128.30000000000001"/>
    <n v="50.511811023622052"/>
    <n v="128.30000000000001"/>
    <n v="50.511811023622052"/>
    <s v="Y"/>
    <n v="111.9"/>
    <n v="6"/>
    <m/>
    <x v="1"/>
    <n v="0.55873332923520014"/>
    <n v="0.59159999566080024"/>
    <n v="0.5392187460450002"/>
    <n v="0.59159999566080024"/>
    <n v="0.55976041256100018"/>
    <n v="0.72717499466640012"/>
    <n v="0.68301041165700016"/>
    <n v="0.69533541156660017"/>
    <n v="0.6388458286476002"/>
    <n v="0.59262707898660016"/>
    <n v="0.57824791242540019"/>
    <n v="0.57722082909960015"/>
    <n v="1.6895520709410006"/>
    <n v="1.8785354028882004"/>
    <n v="2.0171916518712005"/>
    <n v="1.7480958205116006"/>
    <x v="748"/>
    <n v="0.61111457885100018"/>
    <n v="6.0590794270609982E-2"/>
  </r>
  <r>
    <x v="2"/>
    <x v="7"/>
    <s v="COMPANIA CERVECERA DAMM, S.L."/>
    <s v="SPAIN                "/>
    <s v="CP"/>
    <s v="2X3"/>
    <n v="250"/>
    <s v="NEW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6.0661832000000002"/>
    <n v="6.4188140799999998"/>
    <n v="5.8502550400000004"/>
    <n v="6.4203675200000001"/>
    <n v="6.0824943200000003"/>
    <n v="7.8945820800000011"/>
    <n v="7.4184527200000003"/>
    <n v="7.5551554400000001"/>
    <n v="6.9376630400000003"/>
    <n v="6.4351252000000008"/>
    <n v="6.2743441600000001"/>
    <n v="6.2658002400000008"/>
    <n v="18.335252320000002"/>
    <n v="20.397443920000001"/>
    <n v="21.911271200000002"/>
    <n v="18.975269600000001"/>
    <x v="687"/>
    <n v="6.6349364199999998"/>
    <n v="0.65936679675341614"/>
  </r>
  <r>
    <x v="2"/>
    <x v="7"/>
    <s v="COMPANIA CERVECERA DAMM, S.L."/>
    <s v="SPAIN                "/>
    <s v="CP EFTAP"/>
    <s v="2X3"/>
    <n v="250"/>
    <s v="NEW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3.0330916000000001"/>
    <n v="3.2094070399999999"/>
    <n v="2.9251275200000002"/>
    <n v="3.2101837600000001"/>
    <n v="3.0416355200000003"/>
    <n v="3.9472910400000005"/>
    <n v="3.7096147200000003"/>
    <n v="3.7779660800000006"/>
    <n v="3.4688315200000002"/>
    <n v="3.21795096"/>
    <n v="3.13717208"/>
    <n v="3.13328848"/>
    <n v="9.1676261600000011"/>
    <n v="10.199110320000001"/>
    <n v="10.956412320000002"/>
    <n v="9.4884115199999997"/>
    <x v="749"/>
    <n v="3.317630026666667"/>
    <n v="0.32971463895339831"/>
  </r>
  <r>
    <x v="2"/>
    <x v="7"/>
    <s v="COMPANIA CERVECERA DAMM, S.L."/>
    <s v="SPAIN                "/>
    <s v="CP"/>
    <s v="2X3"/>
    <n v="330"/>
    <s v="NEW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0.60661832000000016"/>
    <n v="0.6423474400000001"/>
    <n v="0.58564687999999998"/>
    <n v="0.6423474400000001"/>
    <n v="0.60894848000000001"/>
    <n v="0.78992424000000006"/>
    <n v="0.74254432000000015"/>
    <n v="0.75574856000000001"/>
    <n v="0.69438768000000006"/>
    <n v="0.64390088000000001"/>
    <n v="0.62758976000000011"/>
    <n v="0.62681304000000015"/>
    <n v="1.8346126400000005"/>
    <n v="2.04122016"/>
    <n v="2.1926805600000003"/>
    <n v="1.8983036800000002"/>
    <x v="750"/>
    <n v="0.66390142000000008"/>
    <n v="6.5975183032538964E-2"/>
  </r>
  <r>
    <x v="2"/>
    <x v="7"/>
    <s v="COMPANIA CERVECERA DAMM, S.L."/>
    <s v="SPAIN                "/>
    <s v="CP"/>
    <s v="2X5"/>
    <n v="250"/>
    <s v="NEW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0.60661832000000016"/>
    <n v="0.6423474400000001"/>
    <n v="0.58564687999999998"/>
    <n v="0.6423474400000001"/>
    <n v="0.60894848000000001"/>
    <n v="0.78992424000000006"/>
    <n v="0.74254432000000015"/>
    <n v="0.75574856000000001"/>
    <n v="0.69438768000000006"/>
    <n v="0.64390088000000001"/>
    <n v="0.62758976000000011"/>
    <n v="0.62681304000000015"/>
    <n v="1.8346126400000005"/>
    <n v="2.04122016"/>
    <n v="2.1926805600000003"/>
    <n v="1.8983036800000002"/>
    <x v="750"/>
    <n v="0.66390142000000008"/>
    <n v="6.5975183032538964E-2"/>
  </r>
  <r>
    <x v="2"/>
    <x v="41"/>
    <s v="HEINEKEN GLOBAL PROCUREMENT B.V."/>
    <s v="Spain"/>
    <s v="BW"/>
    <s v="2x3"/>
    <s v="330 JUSTE"/>
    <s v="P1802030A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9.0992748000000017"/>
    <n v="9.628221120000001"/>
    <n v="8.7753825600000006"/>
    <n v="9.6305512800000006"/>
    <n v="9.1233531200000009"/>
    <n v="11.8410964"/>
    <n v="11.12729072"/>
    <n v="11.3323448"/>
    <n v="10.405717840000001"/>
    <n v="9.6530761600000012"/>
    <n v="9.411516240000001"/>
    <n v="9.3983120000000007"/>
    <n v="27.502878480000003"/>
    <n v="30.595000800000001"/>
    <n v="32.86535336"/>
    <n v="28.462904400000003"/>
    <x v="751"/>
    <n v="9.9521780866666667"/>
    <n v="0.98883034068386932"/>
  </r>
  <r>
    <x v="2"/>
    <x v="41"/>
    <s v="HEINEKEN GLOBAL PROCUREMENT B.V."/>
    <s v="Spain"/>
    <s v="DD"/>
    <s v="2X3"/>
    <n v="250"/>
    <s v="P1802019A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9.0992748000000017"/>
    <n v="9.628221120000001"/>
    <n v="8.7753825600000006"/>
    <n v="9.6305512800000006"/>
    <n v="9.1233531200000009"/>
    <n v="11.8410964"/>
    <n v="11.12729072"/>
    <n v="11.3323448"/>
    <n v="10.405717840000001"/>
    <n v="9.6530761600000012"/>
    <n v="9.411516240000001"/>
    <n v="9.3983120000000007"/>
    <n v="27.502878480000003"/>
    <n v="30.595000800000001"/>
    <n v="32.86535336"/>
    <n v="28.462904400000003"/>
    <x v="751"/>
    <n v="9.9521780866666667"/>
    <n v="0.98883034068386932"/>
  </r>
  <r>
    <x v="2"/>
    <x v="164"/>
    <s v="MAHOU, S.A."/>
    <s v="Spain"/>
    <s v="CP"/>
    <s v="2X2"/>
    <n v="330"/>
    <s v="ID-002883-C STAMP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1.2132366400000003"/>
    <n v="1.28391816"/>
    <n v="1.1705170400000002"/>
    <n v="1.2846948800000002"/>
    <n v="1.2171202400000001"/>
    <n v="1.5790717599999999"/>
    <n v="1.4843119200000001"/>
    <n v="1.51149712"/>
    <n v="1.38799864"/>
    <n v="1.2870250400000001"/>
    <n v="1.2551795200000002"/>
    <n v="1.2536260800000003"/>
    <n v="3.6676718400000006"/>
    <n v="4.0808868800000004"/>
    <n v="4.3838076800000003"/>
    <n v="3.7958306400000001"/>
    <x v="752"/>
    <n v="1.3273497533333332"/>
    <n v="0.13188632341324885"/>
  </r>
  <r>
    <x v="2"/>
    <x v="164"/>
    <s v="MAHOU, S.A."/>
    <s v="Spain"/>
    <s v="CP"/>
    <s v="2X3"/>
    <n v="250"/>
    <s v="ID-002885-C  STAM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0.51574207999999999"/>
    <n v="0.54603415999999994"/>
    <n v="0.49787752000000007"/>
    <n v="0.54603415999999994"/>
    <n v="0.51729552000000012"/>
    <n v="0.67108608000000003"/>
    <n v="0.63069664000000003"/>
    <n v="0.6423474400000001"/>
    <n v="0.59030720000000003"/>
    <n v="0.54758760000000006"/>
    <n v="0.53360664000000002"/>
    <n v="0.53282992000000007"/>
    <n v="1.55965376"/>
    <n v="1.7344157600000001"/>
    <n v="1.8633512800000001"/>
    <n v="1.61402416"/>
    <x v="753"/>
    <n v="0.56428708000000005"/>
    <n v="5.595276337911146E-2"/>
  </r>
  <r>
    <x v="2"/>
    <x v="164"/>
    <s v="MAHOU, S.A."/>
    <s v="Spain"/>
    <s v="CP"/>
    <s v="2X3"/>
    <n v="250"/>
    <s v=" ID-002885-C  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0.45515792000000005"/>
    <n v="0.48156640000000001"/>
    <n v="0.43884680000000004"/>
    <n v="0.48156640000000001"/>
    <n v="0.45671136000000001"/>
    <n v="0.59263736000000011"/>
    <n v="0.55690824000000005"/>
    <n v="0.56700560000000011"/>
    <n v="0.52040240000000004"/>
    <n v="0.48311984000000002"/>
    <n v="0.47069232000000005"/>
    <n v="0.46991560000000004"/>
    <n v="1.37557112"/>
    <n v="1.5309151200000002"/>
    <n v="1.6443162400000002"/>
    <n v="1.42372776"/>
    <x v="754"/>
    <n v="0.49787752000000007"/>
    <n v="4.9566444074858135E-2"/>
  </r>
  <r>
    <x v="2"/>
    <x v="164"/>
    <s v="MAHOU, S.A."/>
    <s v="Spain"/>
    <s v="CP"/>
    <s v="2X2"/>
    <n v="330"/>
    <s v="ID-002882-C 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2.1235524800000003"/>
    <n v="2.2470509600000002"/>
    <n v="2.0482106399999997"/>
    <n v="2.2478276800000003"/>
    <n v="2.1289895199999997"/>
    <n v="2.7635697600000002"/>
    <n v="2.5965749600000003"/>
    <n v="2.6447316000000001"/>
    <n v="2.4280267200000001"/>
    <n v="2.252488"/>
    <n v="2.1965641600000003"/>
    <n v="2.1934572800000001"/>
    <n v="6.4188140799999998"/>
    <n v="7.1403869599999998"/>
    <n v="7.66933328"/>
    <n v="6.6425094400000013"/>
    <x v="755"/>
    <n v="2.3225869800000001"/>
    <n v="0.23072450039377573"/>
  </r>
  <r>
    <x v="2"/>
    <x v="164"/>
    <s v="MAHOU, S.A."/>
    <s v="Spain"/>
    <s v="CP"/>
    <s v="2X3"/>
    <n v="330"/>
    <s v="ID-002884-C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1.9720920800000001"/>
    <n v="2.0862699199999999"/>
    <n v="1.9014105600000002"/>
    <n v="2.0870466400000001"/>
    <n v="1.9767524000000001"/>
    <n v="2.5655061600000004"/>
    <n v="2.4109388800000002"/>
    <n v="2.4559886400000002"/>
    <n v="2.2548181600000001"/>
    <n v="2.0917069600000002"/>
    <n v="2.03966672"/>
    <n v="2.0365598400000002"/>
    <n v="5.9597725600000002"/>
    <n v="6.629305200000001"/>
    <n v="7.121745680000001"/>
    <n v="6.1679335200000001"/>
    <x v="756"/>
    <n v="2.1565630799999997"/>
    <n v="0.21421335427438615"/>
  </r>
  <r>
    <x v="2"/>
    <x v="164"/>
    <s v="MAHOU, S.A."/>
    <s v="Spain"/>
    <s v="DD"/>
    <s v="3X4"/>
    <n v="250"/>
    <s v="ID-002228-D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4.2463282400000004"/>
    <n v="4.4933252000000001"/>
    <n v="4.0956445600000002"/>
    <n v="4.4948786400000005"/>
    <n v="4.2579790399999995"/>
    <n v="5.5263628000000002"/>
    <n v="5.1931499200000006"/>
    <n v="5.2886864800000009"/>
    <n v="4.8560534400000002"/>
    <n v="4.5049760000000001"/>
    <n v="4.3923516000000005"/>
    <n v="4.3861378400000008"/>
    <n v="12.835298000000002"/>
    <n v="14.279220479999999"/>
    <n v="15.337889840000003"/>
    <n v="13.283465440000001"/>
    <x v="757"/>
    <n v="4.6446561466666667"/>
    <n v="0.46148457628015549"/>
  </r>
  <r>
    <x v="2"/>
    <x v="164"/>
    <s v="MAHOU, S.A."/>
    <s v="Spain"/>
    <s v="DD"/>
    <s v="4X6"/>
    <n v="250"/>
    <s v="ID-002082-B "/>
    <s v="011 Carrier Kote SFI"/>
    <s v="011"/>
    <s v="MCB"/>
    <x v="0"/>
    <s v="SFI"/>
    <m/>
    <x v="128"/>
    <x v="4"/>
    <x v="229"/>
    <x v="0"/>
    <n v="380"/>
    <x v="1"/>
    <s v="Budget"/>
    <x v="180"/>
    <n v="100"/>
    <n v="39.370078740157481"/>
    <n v="0"/>
    <n v="0"/>
    <s v="N"/>
    <n v="100"/>
    <n v="10"/>
    <m/>
    <x v="2"/>
    <n v="0.7891475200000001"/>
    <n v="0.83497400000000011"/>
    <n v="0.76118560000000002"/>
    <n v="0.83497400000000011"/>
    <n v="0.79070096000000001"/>
    <n v="1.02682384"/>
    <n v="0.96468624000000014"/>
    <n v="0.98255080000000006"/>
    <n v="0.90254864000000001"/>
    <n v="0.83730416000000008"/>
    <n v="0.81633272000000001"/>
    <n v="0.81477928000000011"/>
    <n v="2.3853071200000002"/>
    <n v="2.6524988"/>
    <n v="2.8497856800000001"/>
    <n v="2.4684161600000003"/>
    <x v="758"/>
    <n v="0.86300064666666676"/>
    <n v="8.5714433439717339E-2"/>
  </r>
  <r>
    <x v="2"/>
    <x v="75"/>
    <s v="UNICER BEBIDAS, S.A."/>
    <s v="Portugal               "/>
    <s v="CP"/>
    <s v=" 2x3"/>
    <n v="330"/>
    <s v="S220JCA-B_PEFC/R"/>
    <s v="01A Carrier Kote PEFC"/>
    <s v="01A"/>
    <s v="MCB"/>
    <x v="0"/>
    <s v="PEFC"/>
    <m/>
    <x v="129"/>
    <x v="2"/>
    <x v="246"/>
    <x v="1"/>
    <n v="415"/>
    <x v="5"/>
    <n v="905"/>
    <x v="117"/>
    <n v="90.5"/>
    <n v="35.629921259842519"/>
    <n v="90.5"/>
    <n v="35.629921259842519"/>
    <s v="Y"/>
    <n v="107"/>
    <n v="10"/>
    <m/>
    <x v="2"/>
    <n v="7.0567553974610009"/>
    <n v="7.4674616829610008"/>
    <n v="6.8054031507350015"/>
    <n v="7.4691045081030012"/>
    <n v="7.0756478865940009"/>
    <n v="9.1833925437800001"/>
    <n v="8.6297604709260014"/>
    <n v="8.7882930971290012"/>
    <n v="8.0703785100750007"/>
    <n v="7.4863541720940008"/>
    <n v="7.2990721059060011"/>
    <n v="7.2883937424830005"/>
    <n v="21.329620231157001"/>
    <n v="23.728144938477001"/>
    <n v="25.488432078130003"/>
    <n v="22.073820020483005"/>
    <x v="759"/>
    <n v="7.7183347723539164"/>
    <n v="0.76690126417714244"/>
  </r>
  <r>
    <x v="4"/>
    <x v="165"/>
    <s v="CAW INGREDIENTS LTD"/>
    <s v="United Kingdom       "/>
    <s v="CP"/>
    <m/>
    <m/>
    <s v="S17SD067XA"/>
    <s v="011 Carrier Kote SFI"/>
    <s v="011"/>
    <s v="MCB"/>
    <x v="0"/>
    <s v="SFI"/>
    <m/>
    <x v="104"/>
    <x v="0"/>
    <x v="247"/>
    <x v="1"/>
    <n v="320"/>
    <x v="2"/>
    <n v="1200"/>
    <x v="33"/>
    <n v="120"/>
    <n v="47.244094488188978"/>
    <n v="120"/>
    <n v="47.244094488188978"/>
    <s v="Y"/>
    <n v="90"/>
    <n v="10"/>
    <m/>
    <x v="3"/>
    <n v="6.8966456832"/>
    <n v="7.2971781120000001"/>
    <n v="6.6508162559999997"/>
    <n v="7.2992973312"/>
    <n v="6.9143058432000002"/>
    <n v="8.9741869055999999"/>
    <n v="8.4337860096000004"/>
    <n v="8.5884890112000001"/>
    <n v="7.8863210496000002"/>
    <n v="7.3162510848000002"/>
    <n v="7.1325854207999999"/>
    <n v="7.1226957312000003"/>
    <n v="20.844640051199999"/>
    <n v="23.187790079999999"/>
    <n v="24.908596070400002"/>
    <n v="21.5715322368"/>
    <x v="760"/>
    <n v="7.5427132031999991"/>
    <n v="0.74942788167215657"/>
  </r>
  <r>
    <x v="4"/>
    <x v="165"/>
    <s v="CAW INGREDIENTS LTD"/>
    <s v="United Kingdom       "/>
    <s v="CP"/>
    <m/>
    <m/>
    <s v="S17SD034X"/>
    <s v="011 Carrier Kote SFI"/>
    <s v="011"/>
    <s v="MCB"/>
    <x v="0"/>
    <s v="SFI"/>
    <m/>
    <x v="24"/>
    <x v="0"/>
    <x v="27"/>
    <x v="1"/>
    <n v="320"/>
    <x v="2"/>
    <n v="730"/>
    <x v="26"/>
    <n v="73"/>
    <n v="28.740157480314959"/>
    <n v="73"/>
    <n v="28.740157480314959"/>
    <s v="Y"/>
    <n v="89"/>
    <n v="12"/>
    <m/>
    <x v="3"/>
    <n v="1.936098515456"/>
    <n v="2.0487117960959997"/>
    <n v="1.8672556797440001"/>
    <n v="2.0491367518720001"/>
    <n v="1.9411979847680001"/>
    <n v="2.5195627959040001"/>
    <n v="2.3678535838719998"/>
    <n v="2.4111990730240001"/>
    <n v="2.2140195929599997"/>
    <n v="2.0538112654079996"/>
    <n v="2.0023916165119999"/>
    <n v="1.999841881856"/>
    <n v="5.8520659912959996"/>
    <n v="6.5098975325440005"/>
    <n v="6.9930722498559996"/>
    <n v="6.0560447637759989"/>
    <x v="761"/>
    <n v="2.1175900447893334"/>
    <n v="0.2104265335283971"/>
  </r>
  <r>
    <x v="4"/>
    <x v="165"/>
    <s v="CAW INGREDIENTS LTD"/>
    <s v="United Kingdom       "/>
    <s v="CP"/>
    <m/>
    <m/>
    <s v="B18SD011X"/>
    <s v="011 Carrier Kote SFI"/>
    <s v="011"/>
    <s v="MCB"/>
    <x v="0"/>
    <s v="SFI"/>
    <m/>
    <x v="25"/>
    <x v="3"/>
    <x v="248"/>
    <x v="0"/>
    <n v="320"/>
    <x v="2"/>
    <n v="1182"/>
    <x v="192"/>
    <n v="117.5"/>
    <n v="46.259842519685037"/>
    <n v="117.5"/>
    <n v="46.259842519685037"/>
    <s v="Y"/>
    <n v="88"/>
    <n v="10"/>
    <m/>
    <x v="3"/>
    <n v="23.769221414400004"/>
    <n v="25.150940559360002"/>
    <n v="22.921794058240003"/>
    <n v="25.157027427840003"/>
    <n v="23.831442736640003"/>
    <n v="30.930760340480003"/>
    <n v="29.066149629440002"/>
    <n v="29.601794055680003"/>
    <n v="27.181249356800006"/>
    <n v="25.215190837760002"/>
    <n v="24.583509153280005"/>
    <n v="24.549016898560001"/>
    <n v="71.841956032000013"/>
    <n v="79.919230504960012"/>
    <n v="85.849193041920017"/>
    <n v="74.347716889600008"/>
    <x v="762"/>
    <n v="25.996508039039998"/>
    <n v="2.5830811259647199"/>
  </r>
  <r>
    <x v="4"/>
    <x v="166"/>
    <s v="NEW"/>
    <s v="NEW"/>
    <m/>
    <m/>
    <m/>
    <s v="B16SD053A/R"/>
    <s v="011 Carrier Kote SFI"/>
    <s v="011"/>
    <s v="MCB"/>
    <x v="0"/>
    <s v="SFI"/>
    <m/>
    <x v="39"/>
    <x v="0"/>
    <x v="45"/>
    <x v="1"/>
    <n v="380"/>
    <x v="1"/>
    <n v="1330"/>
    <x v="38"/>
    <n v="133"/>
    <n v="52.362204724409445"/>
    <n v="66.5"/>
    <n v="26.181102362204722"/>
    <s v="N"/>
    <n v="91"/>
    <n v="12"/>
    <m/>
    <x v="3"/>
    <n v="0.27543881528800002"/>
    <n v="0.29141990695999997"/>
    <n v="0.26556814102000004"/>
    <n v="0.29141990695999997"/>
    <n v="0.27637887950400003"/>
    <n v="0.35863449840400002"/>
    <n v="0.33701302143599998"/>
    <n v="0.34312343884000002"/>
    <n v="0.31492151235999999"/>
    <n v="0.29235997117599999"/>
    <n v="0.28483945744800004"/>
    <n v="0.28436942534000004"/>
    <n v="0.83242686326799997"/>
    <n v="0.92643328486799992"/>
    <n v="0.99505797263600004"/>
    <n v="0.86156885396400007"/>
    <x v="763"/>
    <n v="0.30129058122800001"/>
    <n v="2.999513363190037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PivotTable4" cacheId="5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compact="0" compactData="0" multipleFieldFilters="0">
  <location ref="A3:C255" firstHeaderRow="1" firstDataRow="1" firstDataCol="3" rowPageCount="1" colPageCount="1"/>
  <pivotFields count="50">
    <pivotField compact="0" outline="0" showAll="0"/>
    <pivotField axis="axisRow" compact="0" outline="0" showAll="0" defaultSubtotal="0">
      <items count="167">
        <item x="35"/>
        <item x="52"/>
        <item x="124"/>
        <item x="49"/>
        <item x="5"/>
        <item x="93"/>
        <item x="40"/>
        <item x="54"/>
        <item x="100"/>
        <item x="50"/>
        <item x="115"/>
        <item x="1"/>
        <item x="119"/>
        <item x="0"/>
        <item x="21"/>
        <item x="133"/>
        <item x="137"/>
        <item x="163"/>
        <item x="150"/>
        <item x="134"/>
        <item x="147"/>
        <item x="2"/>
        <item x="112"/>
        <item x="117"/>
        <item x="92"/>
        <item x="116"/>
        <item x="22"/>
        <item x="47"/>
        <item x="20"/>
        <item x="104"/>
        <item x="123"/>
        <item x="39"/>
        <item x="3"/>
        <item x="132"/>
        <item x="135"/>
        <item x="13"/>
        <item x="165"/>
        <item x="6"/>
        <item x="136"/>
        <item x="154"/>
        <item x="138"/>
        <item x="95"/>
        <item x="66"/>
        <item x="23"/>
        <item x="155"/>
        <item x="140"/>
        <item x="139"/>
        <item x="32"/>
        <item x="7"/>
        <item x="8"/>
        <item x="101"/>
        <item x="26"/>
        <item x="111"/>
        <item x="166"/>
        <item x="46"/>
        <item x="76"/>
        <item x="79"/>
        <item x="71"/>
        <item x="114"/>
        <item x="81"/>
        <item x="105"/>
        <item x="144"/>
        <item x="141"/>
        <item x="34"/>
        <item x="96"/>
        <item x="51"/>
        <item x="12"/>
        <item x="44"/>
        <item x="142"/>
        <item x="98"/>
        <item x="125"/>
        <item x="24"/>
        <item x="83"/>
        <item x="122"/>
        <item x="143"/>
        <item x="25"/>
        <item x="73"/>
        <item x="56"/>
        <item x="27"/>
        <item x="78"/>
        <item x="41"/>
        <item x="127"/>
        <item x="162"/>
        <item x="29"/>
        <item x="72"/>
        <item x="159"/>
        <item x="161"/>
        <item x="85"/>
        <item x="15"/>
        <item x="86"/>
        <item x="107"/>
        <item x="60"/>
        <item x="131"/>
        <item x="87"/>
        <item x="88"/>
        <item x="9"/>
        <item x="128"/>
        <item x="10"/>
        <item x="126"/>
        <item x="67"/>
        <item x="145"/>
        <item x="146"/>
        <item x="61"/>
        <item x="36"/>
        <item x="164"/>
        <item x="69"/>
        <item x="19"/>
        <item x="62"/>
        <item x="17"/>
        <item x="120"/>
        <item x="148"/>
        <item x="157"/>
        <item x="77"/>
        <item x="94"/>
        <item x="70"/>
        <item x="63"/>
        <item x="108"/>
        <item x="64"/>
        <item x="65"/>
        <item x="31"/>
        <item x="84"/>
        <item x="48"/>
        <item x="33"/>
        <item x="28"/>
        <item x="80"/>
        <item x="106"/>
        <item x="91"/>
        <item x="99"/>
        <item x="110"/>
        <item x="149"/>
        <item x="121"/>
        <item x="68"/>
        <item x="53"/>
        <item x="97"/>
        <item x="109"/>
        <item x="57"/>
        <item x="90"/>
        <item x="59"/>
        <item x="113"/>
        <item x="55"/>
        <item x="43"/>
        <item x="42"/>
        <item x="11"/>
        <item x="14"/>
        <item x="38"/>
        <item x="151"/>
        <item x="4"/>
        <item x="58"/>
        <item x="118"/>
        <item x="103"/>
        <item x="158"/>
        <item x="129"/>
        <item x="156"/>
        <item x="37"/>
        <item x="30"/>
        <item x="102"/>
        <item x="75"/>
        <item x="152"/>
        <item x="45"/>
        <item x="18"/>
        <item x="16"/>
        <item x="74"/>
        <item x="89"/>
        <item x="82"/>
        <item x="160"/>
        <item x="153"/>
        <item x="13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5">
        <item x="102"/>
        <item x="10"/>
        <item x="9"/>
        <item x="11"/>
        <item x="127"/>
        <item x="107"/>
        <item x="8"/>
        <item x="71"/>
        <item x="55"/>
        <item x="106"/>
        <item x="56"/>
        <item x="97"/>
        <item x="90"/>
        <item m="1" x="133"/>
        <item x="24"/>
        <item x="49"/>
        <item x="18"/>
        <item x="66"/>
        <item x="57"/>
        <item x="4"/>
        <item x="59"/>
        <item x="5"/>
        <item x="82"/>
        <item x="89"/>
        <item x="6"/>
        <item x="25"/>
        <item x="104"/>
        <item x="78"/>
        <item x="32"/>
        <item x="15"/>
        <item x="64"/>
        <item x="91"/>
        <item x="108"/>
        <item x="125"/>
        <item m="1" x="132"/>
        <item x="75"/>
        <item x="72"/>
        <item x="77"/>
        <item x="42"/>
        <item x="7"/>
        <item x="47"/>
        <item x="92"/>
        <item x="114"/>
        <item x="88"/>
        <item x="79"/>
        <item x="94"/>
        <item x="93"/>
        <item x="73"/>
        <item x="37"/>
        <item x="86"/>
        <item x="16"/>
        <item x="36"/>
        <item x="13"/>
        <item x="123"/>
        <item x="45"/>
        <item x="68"/>
        <item x="124"/>
        <item x="14"/>
        <item x="12"/>
        <item m="1" x="134"/>
        <item x="85"/>
        <item x="87"/>
        <item x="28"/>
        <item x="48"/>
        <item x="21"/>
        <item x="43"/>
        <item x="27"/>
        <item x="22"/>
        <item x="20"/>
        <item x="38"/>
        <item x="54"/>
        <item x="41"/>
        <item x="74"/>
        <item x="80"/>
        <item x="51"/>
        <item x="1"/>
        <item x="52"/>
        <item x="50"/>
        <item x="81"/>
        <item x="39"/>
        <item x="23"/>
        <item x="44"/>
        <item x="113"/>
        <item x="3"/>
        <item x="130"/>
        <item x="95"/>
        <item x="110"/>
        <item x="111"/>
        <item x="62"/>
        <item x="53"/>
        <item x="0"/>
        <item x="100"/>
        <item x="103"/>
        <item x="126"/>
        <item x="67"/>
        <item x="105"/>
        <item x="98"/>
        <item x="116"/>
        <item x="118"/>
        <item x="115"/>
        <item x="2"/>
        <item x="29"/>
        <item x="129"/>
        <item x="63"/>
        <item x="30"/>
        <item x="26"/>
        <item x="17"/>
        <item x="35"/>
        <item x="40"/>
        <item x="122"/>
        <item x="112"/>
        <item x="61"/>
        <item x="31"/>
        <item x="70"/>
        <item x="60"/>
        <item x="46"/>
        <item x="58"/>
        <item x="119"/>
        <item x="117"/>
        <item x="65"/>
        <item x="101"/>
        <item x="76"/>
        <item x="96"/>
        <item x="121"/>
        <item x="131"/>
        <item x="34"/>
        <item x="84"/>
        <item x="69"/>
        <item x="19"/>
        <item x="83"/>
        <item x="99"/>
        <item x="120"/>
        <item x="33"/>
        <item x="128"/>
        <item x="109"/>
      </items>
    </pivotField>
    <pivotField compact="0" outline="0" multipleItemSelectionAllowed="1" showAll="0">
      <items count="7">
        <item m="1" x="5"/>
        <item x="4"/>
        <item x="1"/>
        <item x="0"/>
        <item x="2"/>
        <item x="3"/>
        <item t="default"/>
      </items>
    </pivotField>
    <pivotField axis="axisRow" compact="0" outline="0" showAll="0" defaultSubtotal="0">
      <items count="249">
        <item x="175"/>
        <item x="189"/>
        <item x="120"/>
        <item x="11"/>
        <item x="129"/>
        <item x="142"/>
        <item x="10"/>
        <item x="187"/>
        <item x="174"/>
        <item x="12"/>
        <item x="228"/>
        <item x="188"/>
        <item x="9"/>
        <item x="102"/>
        <item x="126"/>
        <item x="127"/>
        <item x="67"/>
        <item x="186"/>
        <item x="227"/>
        <item x="68"/>
        <item x="164"/>
        <item x="153"/>
        <item x="143"/>
        <item x="243"/>
        <item x="226"/>
        <item x="163"/>
        <item x="27"/>
        <item x="216"/>
        <item x="61"/>
        <item x="76"/>
        <item x="217"/>
        <item x="20"/>
        <item x="82"/>
        <item x="69"/>
        <item x="152"/>
        <item x="4"/>
        <item x="121"/>
        <item x="75"/>
        <item x="73"/>
        <item x="5"/>
        <item x="29"/>
        <item x="21"/>
        <item x="158"/>
        <item x="122"/>
        <item x="141"/>
        <item x="83"/>
        <item x="6"/>
        <item x="248"/>
        <item x="28"/>
        <item x="181"/>
        <item x="247"/>
        <item x="114"/>
        <item x="36"/>
        <item x="179"/>
        <item x="16"/>
        <item x="173"/>
        <item x="80"/>
        <item x="144"/>
        <item x="191"/>
        <item x="213"/>
        <item x="242"/>
        <item x="240"/>
        <item x="111"/>
        <item x="110"/>
        <item x="238"/>
        <item x="108"/>
        <item x="185"/>
        <item x="104"/>
        <item x="154"/>
        <item x="150"/>
        <item x="241"/>
        <item x="113"/>
        <item x="125"/>
        <item x="49"/>
        <item x="161"/>
        <item x="51"/>
        <item x="7"/>
        <item x="54"/>
        <item x="170"/>
        <item x="18"/>
        <item x="8"/>
        <item x="59"/>
        <item x="159"/>
        <item x="97"/>
        <item x="203"/>
        <item x="145"/>
        <item x="199"/>
        <item x="137"/>
        <item x="140"/>
        <item x="115"/>
        <item x="147"/>
        <item x="146"/>
        <item x="105"/>
        <item x="112"/>
        <item x="43"/>
        <item x="225"/>
        <item x="132"/>
        <item x="245"/>
        <item x="190"/>
        <item x="17"/>
        <item x="236"/>
        <item x="235"/>
        <item x="66"/>
        <item x="42"/>
        <item x="98"/>
        <item x="14"/>
        <item x="210"/>
        <item x="176"/>
        <item x="55"/>
        <item x="220"/>
        <item x="88"/>
        <item x="87"/>
        <item x="211"/>
        <item x="15"/>
        <item x="13"/>
        <item x="229"/>
        <item x="130"/>
        <item x="135"/>
        <item x="133"/>
        <item x="156"/>
        <item x="32"/>
        <item x="239"/>
        <item x="118"/>
        <item x="60"/>
        <item x="184"/>
        <item x="196"/>
        <item x="37"/>
        <item x="24"/>
        <item x="50"/>
        <item x="31"/>
        <item x="25"/>
        <item x="123"/>
        <item x="149"/>
        <item x="155"/>
        <item x="23"/>
        <item x="58"/>
        <item x="136"/>
        <item x="65"/>
        <item x="44"/>
        <item x="48"/>
        <item x="106"/>
        <item x="171"/>
        <item x="172"/>
        <item x="116"/>
        <item x="219"/>
        <item x="138"/>
        <item x="62"/>
        <item x="1"/>
        <item x="63"/>
        <item x="101"/>
        <item x="70"/>
        <item x="117"/>
        <item x="165"/>
        <item x="107"/>
        <item x="45"/>
        <item x="93"/>
        <item x="26"/>
        <item x="119"/>
        <item x="53"/>
        <item x="232"/>
        <item x="100"/>
        <item x="198"/>
        <item x="3"/>
        <item x="218"/>
        <item x="231"/>
        <item x="148"/>
        <item x="193"/>
        <item x="194"/>
        <item x="78"/>
        <item x="64"/>
        <item x="178"/>
        <item x="86"/>
        <item x="0"/>
        <item x="168"/>
        <item x="99"/>
        <item x="85"/>
        <item x="167"/>
        <item x="183"/>
        <item x="192"/>
        <item x="177"/>
        <item x="244"/>
        <item x="222"/>
        <item x="103"/>
        <item x="84"/>
        <item x="134"/>
        <item x="237"/>
        <item x="182"/>
        <item x="160"/>
        <item x="197"/>
        <item x="201"/>
        <item x="204"/>
        <item x="200"/>
        <item x="2"/>
        <item x="223"/>
        <item x="33"/>
        <item x="230"/>
        <item x="246"/>
        <item x="92"/>
        <item x="157"/>
        <item x="79"/>
        <item x="34"/>
        <item x="47"/>
        <item x="89"/>
        <item x="30"/>
        <item x="19"/>
        <item x="40"/>
        <item x="94"/>
        <item x="46"/>
        <item x="234"/>
        <item x="209"/>
        <item x="195"/>
        <item x="224"/>
        <item x="91"/>
        <item x="215"/>
        <item x="77"/>
        <item x="52"/>
        <item x="35"/>
        <item x="96"/>
        <item x="95"/>
        <item x="221"/>
        <item x="180"/>
        <item x="74"/>
        <item x="56"/>
        <item x="57"/>
        <item x="139"/>
        <item x="71"/>
        <item x="205"/>
        <item x="202"/>
        <item x="166"/>
        <item x="81"/>
        <item x="131"/>
        <item x="169"/>
        <item x="109"/>
        <item x="208"/>
        <item x="151"/>
        <item x="212"/>
        <item x="207"/>
        <item x="233"/>
        <item x="41"/>
        <item x="39"/>
        <item x="128"/>
        <item x="90"/>
        <item x="72"/>
        <item x="22"/>
        <item x="124"/>
        <item x="162"/>
        <item x="214"/>
        <item x="206"/>
        <item x="38"/>
      </items>
    </pivotField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9" outline="0" showAll="0"/>
    <pivotField compact="0" numFmtId="2" outline="0" showAll="0"/>
    <pivotField compact="0" numFmtId="169" outline="0" showAll="0"/>
    <pivotField compact="0" numFmtId="2" outline="0" showAll="0"/>
    <pivotField compact="0" outline="0" showAll="0"/>
    <pivotField compact="0" numFmtId="169" outline="0" showAll="0"/>
    <pivotField compact="0" outline="0" showAll="0"/>
    <pivotField compact="0" outline="0" showAll="0"/>
    <pivotField compact="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</pivotFields>
  <rowFields count="3">
    <field x="1"/>
    <field x="14"/>
    <field x="16"/>
  </rowFields>
  <rowItems count="252">
    <i>
      <x/>
      <x v="39"/>
      <x v="77"/>
    </i>
    <i r="1">
      <x v="54"/>
      <x v="108"/>
    </i>
    <i>
      <x v="1"/>
      <x v="39"/>
      <x v="79"/>
    </i>
    <i>
      <x v="3"/>
      <x v="103"/>
      <x v="197"/>
    </i>
    <i r="1">
      <x v="105"/>
      <x v="202"/>
    </i>
    <i r="1">
      <x v="111"/>
      <x v="212"/>
    </i>
    <i>
      <x v="4"/>
      <x v="21"/>
      <x v="39"/>
    </i>
    <i>
      <x v="5"/>
      <x v="90"/>
      <x v="173"/>
    </i>
    <i>
      <x v="6"/>
      <x v="15"/>
      <x v="28"/>
    </i>
    <i r="1">
      <x v="63"/>
      <x v="123"/>
    </i>
    <i r="1">
      <x v="80"/>
      <x v="156"/>
    </i>
    <i>
      <x v="7"/>
      <x v="7"/>
      <x v="13"/>
    </i>
    <i r="1">
      <x v="35"/>
      <x v="62"/>
    </i>
    <i r="2">
      <x v="63"/>
    </i>
    <i r="2">
      <x v="64"/>
    </i>
    <i r="1">
      <x v="36"/>
      <x v="67"/>
    </i>
    <i r="1">
      <x v="47"/>
      <x v="92"/>
    </i>
    <i r="1">
      <x v="72"/>
      <x v="140"/>
    </i>
    <i r="1">
      <x v="77"/>
      <x v="149"/>
    </i>
    <i r="1">
      <x v="79"/>
      <x v="153"/>
    </i>
    <i r="1">
      <x v="83"/>
      <x v="162"/>
    </i>
    <i r="1">
      <x v="90"/>
      <x v="173"/>
    </i>
    <i r="1">
      <x v="94"/>
      <x v="182"/>
    </i>
    <i r="1">
      <x v="121"/>
      <x v="232"/>
    </i>
    <i r="1">
      <x v="133"/>
      <x v="115"/>
    </i>
    <i>
      <x v="8"/>
      <x v="68"/>
      <x v="137"/>
    </i>
    <i>
      <x v="9"/>
      <x v="108"/>
      <x v="206"/>
    </i>
    <i r="1">
      <x v="113"/>
      <x v="218"/>
    </i>
    <i>
      <x v="10"/>
      <x v="63"/>
      <x v="124"/>
    </i>
    <i>
      <x v="13"/>
      <x v="90"/>
      <x v="172"/>
    </i>
    <i>
      <x v="14"/>
      <x v="80"/>
      <x v="156"/>
    </i>
    <i>
      <x v="16"/>
      <x v="37"/>
      <x v="71"/>
    </i>
    <i r="1">
      <x v="40"/>
      <x v="82"/>
    </i>
    <i r="1">
      <x v="41"/>
      <x v="84"/>
    </i>
    <i r="1">
      <x v="72"/>
      <x v="140"/>
    </i>
    <i>
      <x v="18"/>
      <x v="37"/>
      <x v="71"/>
    </i>
    <i>
      <x v="20"/>
      <x v="61"/>
      <x v="117"/>
    </i>
    <i r="1">
      <x v="133"/>
      <x v="60"/>
    </i>
    <i>
      <x v="21"/>
      <x v="40"/>
      <x v="81"/>
    </i>
    <i r="1">
      <x v="41"/>
      <x v="84"/>
    </i>
    <i r="1">
      <x v="63"/>
      <x v="122"/>
    </i>
    <i r="1">
      <x v="70"/>
      <x v="137"/>
    </i>
    <i r="1">
      <x v="80"/>
      <x v="155"/>
    </i>
    <i r="1">
      <x v="100"/>
      <x v="192"/>
    </i>
    <i r="1">
      <x v="133"/>
      <x v="60"/>
    </i>
    <i>
      <x v="22"/>
      <x v="94"/>
      <x v="184"/>
    </i>
    <i>
      <x v="24"/>
      <x v="90"/>
      <x v="173"/>
    </i>
    <i r="1">
      <x v="91"/>
      <x v="176"/>
    </i>
    <i>
      <x v="25"/>
      <x v="91"/>
      <x v="176"/>
    </i>
    <i>
      <x v="26"/>
      <x v="21"/>
      <x v="40"/>
    </i>
    <i r="1">
      <x v="80"/>
      <x v="156"/>
    </i>
    <i r="1">
      <x v="102"/>
      <x v="195"/>
    </i>
    <i>
      <x v="27"/>
      <x v="94"/>
      <x v="183"/>
    </i>
    <i>
      <x v="28"/>
      <x v="38"/>
      <x v="73"/>
    </i>
    <i r="1">
      <x v="40"/>
      <x v="81"/>
    </i>
    <i>
      <x v="29"/>
      <x v="26"/>
      <x v="49"/>
    </i>
    <i>
      <x v="30"/>
      <x v="68"/>
      <x v="131"/>
    </i>
    <i>
      <x v="31"/>
      <x v="80"/>
      <x v="156"/>
    </i>
    <i>
      <x v="32"/>
      <x v="18"/>
      <x v="33"/>
    </i>
    <i r="1">
      <x v="39"/>
      <x v="79"/>
    </i>
    <i r="1">
      <x v="40"/>
      <x v="82"/>
    </i>
    <i r="1">
      <x v="41"/>
      <x v="84"/>
    </i>
    <i r="1">
      <x v="47"/>
      <x v="92"/>
    </i>
    <i r="1">
      <x v="56"/>
      <x v="112"/>
    </i>
    <i r="1">
      <x v="63"/>
      <x v="121"/>
    </i>
    <i r="1">
      <x v="72"/>
      <x v="140"/>
    </i>
    <i r="1">
      <x v="74"/>
      <x v="144"/>
    </i>
    <i r="1">
      <x v="83"/>
      <x v="162"/>
    </i>
    <i r="1">
      <x v="89"/>
      <x v="169"/>
    </i>
    <i r="1">
      <x v="90"/>
      <x v="174"/>
    </i>
    <i r="1">
      <x v="93"/>
      <x v="180"/>
    </i>
    <i r="1">
      <x v="109"/>
      <x v="209"/>
    </i>
    <i r="1">
      <x v="110"/>
      <x v="210"/>
    </i>
    <i r="1">
      <x v="112"/>
      <x v="216"/>
    </i>
    <i r="1">
      <x v="133"/>
      <x v="115"/>
    </i>
    <i>
      <x v="34"/>
      <x v="19"/>
      <x v="35"/>
    </i>
    <i>
      <x v="35"/>
      <x v="18"/>
      <x v="33"/>
    </i>
    <i r="1">
      <x v="26"/>
      <x v="49"/>
    </i>
    <i r="1">
      <x v="50"/>
      <x v="99"/>
    </i>
    <i>
      <x v="36"/>
      <x v="25"/>
      <x v="47"/>
    </i>
    <i>
      <x v="37"/>
      <x v="37"/>
      <x v="71"/>
    </i>
    <i r="1">
      <x v="39"/>
      <x v="79"/>
    </i>
    <i r="1">
      <x v="50"/>
      <x v="97"/>
    </i>
    <i r="1">
      <x v="68"/>
      <x v="131"/>
    </i>
    <i r="1">
      <x v="80"/>
      <x v="155"/>
    </i>
    <i r="1">
      <x v="119"/>
      <x v="229"/>
    </i>
    <i r="1">
      <x v="133"/>
      <x v="23"/>
    </i>
    <i>
      <x v="38"/>
      <x v="61"/>
      <x v="117"/>
    </i>
    <i>
      <x v="39"/>
      <x v="63"/>
      <x v="124"/>
    </i>
    <i>
      <x v="40"/>
      <x v="24"/>
      <x v="45"/>
    </i>
    <i>
      <x v="41"/>
      <x v="30"/>
      <x v="55"/>
    </i>
    <i>
      <x v="42"/>
      <x v="2"/>
      <x v="5"/>
    </i>
    <i>
      <x v="43"/>
      <x v="28"/>
      <x v="52"/>
    </i>
    <i>
      <x v="44"/>
      <x v="40"/>
      <x v="82"/>
    </i>
    <i>
      <x v="45"/>
      <x v="41"/>
      <x v="84"/>
    </i>
    <i r="1">
      <x v="77"/>
      <x v="149"/>
    </i>
    <i>
      <x v="46"/>
      <x v="77"/>
      <x v="149"/>
    </i>
    <i>
      <x v="47"/>
      <x v="28"/>
      <x v="52"/>
    </i>
    <i r="1">
      <x v="39"/>
      <x v="75"/>
    </i>
    <i>
      <x v="48"/>
      <x v="39"/>
      <x v="76"/>
    </i>
    <i r="1">
      <x v="40"/>
      <x v="81"/>
    </i>
    <i r="1">
      <x v="44"/>
      <x v="88"/>
    </i>
    <i r="1">
      <x v="74"/>
      <x v="145"/>
    </i>
    <i r="1">
      <x v="116"/>
      <x v="224"/>
    </i>
    <i r="1">
      <x v="133"/>
      <x v="115"/>
    </i>
    <i>
      <x v="49"/>
      <x v="1"/>
      <x v="3"/>
    </i>
    <i r="1">
      <x v="2"/>
      <x v="5"/>
    </i>
    <i r="2">
      <x v="6"/>
    </i>
    <i r="1">
      <x v="8"/>
      <x v="15"/>
    </i>
    <i r="1">
      <x v="122"/>
      <x v="234"/>
    </i>
    <i>
      <x v="51"/>
      <x v="48"/>
      <x v="94"/>
    </i>
    <i r="1">
      <x v="64"/>
      <x v="126"/>
    </i>
    <i r="1">
      <x v="69"/>
      <x v="138"/>
    </i>
    <i r="1">
      <x v="125"/>
      <x v="238"/>
    </i>
    <i>
      <x v="52"/>
      <x v="61"/>
      <x v="117"/>
    </i>
    <i r="1">
      <x v="63"/>
      <x v="124"/>
    </i>
    <i>
      <x v="54"/>
      <x v="119"/>
      <x v="229"/>
    </i>
    <i>
      <x v="58"/>
      <x v="9"/>
      <x v="17"/>
    </i>
    <i r="1">
      <x v="14"/>
      <x v="25"/>
    </i>
    <i>
      <x v="59"/>
      <x v="47"/>
      <x v="92"/>
    </i>
    <i>
      <x v="60"/>
      <x v="1"/>
      <x v="2"/>
    </i>
    <i>
      <x v="61"/>
      <x v="70"/>
      <x v="137"/>
    </i>
    <i>
      <x v="62"/>
      <x v="68"/>
      <x v="133"/>
    </i>
    <i r="1">
      <x v="131"/>
      <x v="246"/>
    </i>
    <i>
      <x v="63"/>
      <x v="81"/>
      <x v="158"/>
    </i>
    <i>
      <x v="65"/>
      <x v="50"/>
      <x v="101"/>
    </i>
    <i r="1">
      <x v="52"/>
      <x v="104"/>
    </i>
    <i>
      <x v="67"/>
      <x v="18"/>
      <x v="33"/>
    </i>
    <i>
      <x v="71"/>
      <x v="64"/>
      <x v="126"/>
    </i>
    <i>
      <x v="72"/>
      <x v="94"/>
      <x v="183"/>
    </i>
    <i>
      <x v="73"/>
      <x v="3"/>
      <x v="8"/>
    </i>
    <i r="1">
      <x v="9"/>
      <x v="19"/>
    </i>
    <i>
      <x v="74"/>
      <x v="111"/>
      <x v="213"/>
    </i>
    <i>
      <x v="79"/>
      <x v="68"/>
      <x v="131"/>
    </i>
    <i r="1">
      <x v="80"/>
      <x v="155"/>
    </i>
    <i r="1">
      <x v="119"/>
      <x v="229"/>
    </i>
    <i>
      <x v="80"/>
      <x v="15"/>
      <x v="27"/>
    </i>
    <i r="1">
      <x v="16"/>
      <x v="30"/>
    </i>
    <i r="1">
      <x v="21"/>
      <x v="40"/>
    </i>
    <i r="1">
      <x v="36"/>
      <x v="68"/>
    </i>
    <i r="1">
      <x v="48"/>
      <x v="94"/>
    </i>
    <i r="1">
      <x v="50"/>
      <x v="98"/>
    </i>
    <i r="1">
      <x v="63"/>
      <x v="122"/>
    </i>
    <i r="2">
      <x v="123"/>
    </i>
    <i r="1">
      <x v="69"/>
      <x v="135"/>
    </i>
    <i r="1">
      <x v="70"/>
      <x v="137"/>
    </i>
    <i r="1">
      <x v="72"/>
      <x v="140"/>
    </i>
    <i r="1">
      <x v="74"/>
      <x v="146"/>
    </i>
    <i r="1">
      <x v="77"/>
      <x v="149"/>
    </i>
    <i r="2">
      <x v="154"/>
    </i>
    <i r="1">
      <x v="79"/>
      <x v="153"/>
    </i>
    <i r="1">
      <x v="81"/>
      <x v="159"/>
    </i>
    <i r="1">
      <x v="83"/>
      <x v="162"/>
    </i>
    <i r="1">
      <x v="92"/>
      <x v="178"/>
    </i>
    <i r="1">
      <x v="94"/>
      <x v="183"/>
    </i>
    <i r="1">
      <x v="133"/>
      <x v="115"/>
    </i>
    <i>
      <x v="82"/>
      <x v="133"/>
      <x v="60"/>
    </i>
    <i>
      <x v="83"/>
      <x v="1"/>
      <x v="2"/>
    </i>
    <i r="1">
      <x v="24"/>
      <x v="45"/>
    </i>
    <i r="1">
      <x v="61"/>
      <x v="117"/>
    </i>
    <i r="1">
      <x v="69"/>
      <x v="136"/>
    </i>
    <i r="1">
      <x v="79"/>
      <x v="153"/>
    </i>
    <i r="1">
      <x v="94"/>
      <x v="184"/>
    </i>
    <i r="1">
      <x v="109"/>
      <x v="208"/>
    </i>
    <i>
      <x v="85"/>
      <x v="80"/>
      <x v="155"/>
    </i>
    <i>
      <x v="86"/>
      <x v="133"/>
      <x v="115"/>
    </i>
    <i>
      <x v="87"/>
      <x v="68"/>
      <x v="131"/>
    </i>
    <i>
      <x v="89"/>
      <x v="40"/>
      <x v="82"/>
    </i>
    <i r="1">
      <x v="54"/>
      <x v="109"/>
    </i>
    <i r="1">
      <x v="77"/>
      <x v="150"/>
    </i>
    <i r="1">
      <x v="79"/>
      <x v="153"/>
    </i>
    <i r="1">
      <x v="80"/>
      <x v="155"/>
    </i>
    <i r="1">
      <x v="91"/>
      <x v="176"/>
    </i>
    <i r="1">
      <x v="113"/>
      <x v="219"/>
    </i>
    <i>
      <x v="92"/>
      <x v="3"/>
      <x v="8"/>
    </i>
    <i r="1">
      <x v="134"/>
      <x v="11"/>
    </i>
    <i>
      <x v="93"/>
      <x v="37"/>
      <x v="71"/>
    </i>
    <i r="1">
      <x v="54"/>
      <x v="107"/>
    </i>
    <i r="1">
      <x v="91"/>
      <x v="176"/>
    </i>
    <i>
      <x v="94"/>
      <x v="94"/>
      <x v="183"/>
    </i>
    <i r="1">
      <x v="119"/>
      <x v="229"/>
    </i>
    <i>
      <x v="95"/>
      <x v="1"/>
      <x v="3"/>
    </i>
    <i>
      <x v="96"/>
      <x v="50"/>
      <x v="99"/>
    </i>
    <i>
      <x v="99"/>
      <x v="1"/>
      <x v="3"/>
    </i>
    <i>
      <x v="100"/>
      <x v="22"/>
      <x v="42"/>
    </i>
    <i>
      <x v="103"/>
      <x v="40"/>
      <x v="81"/>
    </i>
    <i r="1">
      <x v="115"/>
      <x v="222"/>
    </i>
    <i>
      <x v="104"/>
      <x v="133"/>
      <x v="115"/>
    </i>
    <i>
      <x v="109"/>
      <x v="9"/>
      <x v="17"/>
    </i>
    <i>
      <x v="111"/>
      <x v="134"/>
      <x v="11"/>
    </i>
    <i>
      <x v="112"/>
      <x/>
      <x/>
    </i>
    <i r="1">
      <x v="3"/>
      <x v="8"/>
    </i>
    <i r="1">
      <x v="22"/>
      <x v="42"/>
    </i>
    <i r="1">
      <x v="40"/>
      <x v="82"/>
    </i>
    <i r="1">
      <x v="72"/>
      <x v="140"/>
    </i>
    <i r="1">
      <x v="96"/>
      <x v="187"/>
    </i>
    <i>
      <x v="113"/>
      <x v="91"/>
      <x v="176"/>
    </i>
    <i>
      <x v="114"/>
      <x v="35"/>
      <x v="61"/>
    </i>
    <i r="1">
      <x v="37"/>
      <x v="70"/>
    </i>
    <i>
      <x v="119"/>
      <x v="38"/>
      <x v="73"/>
    </i>
    <i r="1">
      <x v="64"/>
      <x v="126"/>
    </i>
    <i r="1">
      <x v="80"/>
      <x v="156"/>
    </i>
    <i>
      <x v="120"/>
      <x v="19"/>
      <x v="35"/>
    </i>
    <i r="1">
      <x v="61"/>
      <x v="117"/>
    </i>
    <i>
      <x v="122"/>
      <x v="112"/>
      <x v="215"/>
    </i>
    <i>
      <x v="125"/>
      <x v="47"/>
      <x v="92"/>
    </i>
    <i r="1">
      <x v="77"/>
      <x v="150"/>
    </i>
    <i r="1">
      <x v="90"/>
      <x v="172"/>
    </i>
    <i r="1">
      <x v="119"/>
      <x v="229"/>
    </i>
    <i>
      <x v="126"/>
      <x v="79"/>
      <x v="152"/>
    </i>
    <i r="1">
      <x v="89"/>
      <x v="169"/>
    </i>
    <i r="1">
      <x v="119"/>
      <x v="228"/>
    </i>
    <i>
      <x v="127"/>
      <x v="89"/>
      <x v="170"/>
    </i>
    <i>
      <x v="129"/>
      <x v="131"/>
      <x v="246"/>
    </i>
    <i>
      <x v="130"/>
      <x v="3"/>
      <x v="8"/>
    </i>
    <i>
      <x v="131"/>
      <x v="28"/>
      <x v="52"/>
    </i>
    <i>
      <x v="134"/>
      <x v="39"/>
      <x v="79"/>
    </i>
    <i>
      <x v="135"/>
      <x v="50"/>
      <x v="100"/>
    </i>
    <i>
      <x v="136"/>
      <x v="11"/>
      <x v="20"/>
    </i>
    <i>
      <x v="138"/>
      <x v="36"/>
      <x v="66"/>
    </i>
    <i>
      <x v="140"/>
      <x v="18"/>
      <x v="33"/>
    </i>
    <i>
      <x v="141"/>
      <x v="24"/>
      <x v="45"/>
    </i>
    <i>
      <x v="142"/>
      <x v="2"/>
      <x v="5"/>
    </i>
    <i r="1">
      <x v="28"/>
      <x v="52"/>
    </i>
    <i r="1">
      <x v="68"/>
      <x v="132"/>
    </i>
    <i r="2">
      <x v="133"/>
    </i>
    <i r="1">
      <x v="133"/>
      <x v="115"/>
    </i>
    <i>
      <x v="143"/>
      <x v="39"/>
      <x v="79"/>
    </i>
    <i>
      <x v="145"/>
      <x v="14"/>
      <x v="24"/>
    </i>
    <i>
      <x v="146"/>
      <x v="16"/>
      <x v="30"/>
    </i>
    <i r="1">
      <x v="19"/>
      <x v="35"/>
    </i>
    <i>
      <x v="147"/>
      <x v="1"/>
      <x v="2"/>
    </i>
    <i>
      <x v="148"/>
      <x v="39"/>
      <x v="79"/>
    </i>
    <i>
      <x v="149"/>
      <x v="91"/>
      <x v="176"/>
    </i>
    <i r="1">
      <x v="94"/>
      <x v="184"/>
    </i>
    <i>
      <x v="150"/>
      <x v="90"/>
      <x v="172"/>
    </i>
    <i>
      <x v="153"/>
      <x v="69"/>
      <x v="135"/>
    </i>
    <i>
      <x v="154"/>
      <x v="105"/>
      <x v="201"/>
    </i>
    <i>
      <x v="156"/>
      <x v="62"/>
      <x v="119"/>
    </i>
    <i r="1">
      <x v="68"/>
      <x v="133"/>
    </i>
    <i r="1">
      <x v="103"/>
      <x v="198"/>
    </i>
    <i>
      <x v="158"/>
      <x v="77"/>
      <x v="150"/>
    </i>
    <i>
      <x v="159"/>
      <x v="20"/>
      <x v="37"/>
    </i>
    <i r="1">
      <x v="90"/>
      <x v="172"/>
    </i>
    <i r="1">
      <x v="128"/>
      <x v="242"/>
    </i>
    <i>
      <x v="162"/>
      <x v="14"/>
      <x v="25"/>
    </i>
    <i>
      <x v="163"/>
      <x v="39"/>
      <x v="78"/>
    </i>
    <i r="2">
      <x v="79"/>
    </i>
    <i r="1">
      <x v="40"/>
      <x v="81"/>
    </i>
    <i r="1">
      <x v="63"/>
      <x v="122"/>
    </i>
    <i r="1">
      <x v="72"/>
      <x v="141"/>
    </i>
    <i t="grand">
      <x/>
    </i>
  </rowItems>
  <colItems count="1">
    <i/>
  </colItems>
  <pageFields count="1">
    <pageField fld="17" hier="-1"/>
  </pageFields>
  <formats count="13">
    <format dxfId="13648">
      <pivotArea dataOnly="0" labelOnly="1" outline="0" axis="axisValues" fieldPosition="0"/>
    </format>
    <format dxfId="13647">
      <pivotArea outline="0" collapsedLevelsAreSubtotals="1" fieldPosition="0"/>
    </format>
    <format dxfId="13646">
      <pivotArea dataOnly="0" labelOnly="1" outline="0" axis="axisValues" fieldPosition="0"/>
    </format>
    <format dxfId="13645">
      <pivotArea field="14" type="button" dataOnly="0" labelOnly="1" outline="0" axis="axisRow" fieldPosition="1"/>
    </format>
    <format dxfId="13644">
      <pivotArea type="all" dataOnly="0" outline="0" fieldPosition="0"/>
    </format>
    <format dxfId="13643">
      <pivotArea outline="0" collapsedLevelsAreSubtotals="1" fieldPosition="0"/>
    </format>
    <format dxfId="13642">
      <pivotArea field="14" type="button" dataOnly="0" labelOnly="1" outline="0" axis="axisRow" fieldPosition="1"/>
    </format>
    <format dxfId="13641">
      <pivotArea field="15" type="button" dataOnly="0" labelOnly="1" outline="0"/>
    </format>
    <format dxfId="13640">
      <pivotArea dataOnly="0" labelOnly="1" outline="0" fieldPosition="0">
        <references count="1">
          <reference field="14" count="50">
            <x v="1"/>
            <x v="3"/>
            <x v="4"/>
            <x v="7"/>
            <x v="8"/>
            <x v="11"/>
            <x v="15"/>
            <x v="17"/>
            <x v="18"/>
            <x v="19"/>
            <x v="20"/>
            <x v="21"/>
            <x v="22"/>
            <x v="24"/>
            <x v="25"/>
            <x v="29"/>
            <x v="37"/>
            <x v="39"/>
            <x v="40"/>
            <x v="41"/>
            <x v="42"/>
            <x v="43"/>
            <x v="46"/>
            <x v="47"/>
            <x v="48"/>
            <x v="50"/>
            <x v="51"/>
            <x v="52"/>
            <x v="54"/>
            <x v="55"/>
            <x v="58"/>
            <x v="61"/>
            <x v="64"/>
            <x v="66"/>
            <x v="67"/>
            <x v="68"/>
            <x v="69"/>
            <x v="72"/>
            <x v="74"/>
            <x v="77"/>
            <x v="81"/>
            <x v="85"/>
            <x v="96"/>
            <x v="97"/>
            <x v="99"/>
            <x v="105"/>
            <x v="106"/>
            <x v="118"/>
            <x v="122"/>
            <x v="131"/>
          </reference>
        </references>
      </pivotArea>
    </format>
    <format dxfId="13639">
      <pivotArea dataOnly="0" labelOnly="1" outline="0" fieldPosition="0">
        <references count="1">
          <reference field="14" count="50">
            <x v="2"/>
            <x v="5"/>
            <x v="6"/>
            <x v="9"/>
            <x v="10"/>
            <x v="14"/>
            <x v="16"/>
            <x v="23"/>
            <x v="26"/>
            <x v="27"/>
            <x v="28"/>
            <x v="31"/>
            <x v="32"/>
            <x v="35"/>
            <x v="36"/>
            <x v="38"/>
            <x v="44"/>
            <x v="45"/>
            <x v="49"/>
            <x v="53"/>
            <x v="57"/>
            <x v="60"/>
            <x v="63"/>
            <x v="65"/>
            <x v="71"/>
            <x v="73"/>
            <x v="76"/>
            <x v="78"/>
            <x v="79"/>
            <x v="80"/>
            <x v="83"/>
            <x v="86"/>
            <x v="89"/>
            <x v="90"/>
            <x v="91"/>
            <x v="94"/>
            <x v="98"/>
            <x v="103"/>
            <x v="104"/>
            <x v="107"/>
            <x v="109"/>
            <x v="113"/>
            <x v="116"/>
            <x v="117"/>
            <x v="120"/>
            <x v="121"/>
            <x v="123"/>
            <x v="125"/>
            <x v="129"/>
            <x v="130"/>
          </reference>
        </references>
      </pivotArea>
    </format>
    <format dxfId="13638">
      <pivotArea dataOnly="0" labelOnly="1" outline="0" fieldPosition="0">
        <references count="1">
          <reference field="14" count="30">
            <x v="0"/>
            <x v="12"/>
            <x v="30"/>
            <x v="33"/>
            <x v="56"/>
            <x v="62"/>
            <x v="70"/>
            <x v="75"/>
            <x v="82"/>
            <x v="84"/>
            <x v="87"/>
            <x v="88"/>
            <x v="92"/>
            <x v="93"/>
            <x v="95"/>
            <x v="100"/>
            <x v="101"/>
            <x v="102"/>
            <x v="108"/>
            <x v="110"/>
            <x v="111"/>
            <x v="112"/>
            <x v="114"/>
            <x v="115"/>
            <x v="119"/>
            <x v="124"/>
            <x v="126"/>
            <x v="127"/>
            <x v="128"/>
            <x v="132"/>
          </reference>
        </references>
      </pivotArea>
    </format>
    <format dxfId="13637">
      <pivotArea dataOnly="0" labelOnly="1" grandRow="1" outline="0" fieldPosition="0"/>
    </format>
    <format dxfId="1363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5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compact="0" compactData="0" multipleFieldFilters="0">
  <location ref="I3:J9" firstHeaderRow="1" firstDataRow="1" firstDataCol="1"/>
  <pivotFields count="5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 defaultSubtotal="0">
      <items count="135">
        <item x="102"/>
        <item x="10"/>
        <item x="9"/>
        <item x="11"/>
        <item x="127"/>
        <item x="107"/>
        <item x="8"/>
        <item x="71"/>
        <item x="55"/>
        <item x="106"/>
        <item x="56"/>
        <item x="97"/>
        <item x="90"/>
        <item m="1" x="133"/>
        <item x="24"/>
        <item x="49"/>
        <item x="18"/>
        <item x="66"/>
        <item x="57"/>
        <item x="4"/>
        <item x="59"/>
        <item x="5"/>
        <item x="82"/>
        <item x="89"/>
        <item x="6"/>
        <item x="25"/>
        <item x="104"/>
        <item x="78"/>
        <item x="32"/>
        <item x="15"/>
        <item x="64"/>
        <item x="91"/>
        <item x="108"/>
        <item x="125"/>
        <item m="1" x="132"/>
        <item x="75"/>
        <item x="72"/>
        <item x="77"/>
        <item x="42"/>
        <item x="7"/>
        <item x="47"/>
        <item x="92"/>
        <item x="114"/>
        <item x="88"/>
        <item x="79"/>
        <item x="94"/>
        <item x="93"/>
        <item x="73"/>
        <item x="37"/>
        <item x="86"/>
        <item x="16"/>
        <item x="36"/>
        <item x="13"/>
        <item x="123"/>
        <item x="45"/>
        <item x="68"/>
        <item x="124"/>
        <item x="14"/>
        <item x="12"/>
        <item m="1" x="134"/>
        <item x="85"/>
        <item x="87"/>
        <item x="28"/>
        <item x="48"/>
        <item x="21"/>
        <item x="43"/>
        <item x="27"/>
        <item x="22"/>
        <item x="20"/>
        <item x="38"/>
        <item x="54"/>
        <item x="41"/>
        <item x="74"/>
        <item x="80"/>
        <item x="51"/>
        <item x="1"/>
        <item x="52"/>
        <item x="50"/>
        <item x="81"/>
        <item x="39"/>
        <item x="23"/>
        <item x="44"/>
        <item x="113"/>
        <item x="3"/>
        <item x="130"/>
        <item x="95"/>
        <item x="110"/>
        <item x="111"/>
        <item x="62"/>
        <item x="53"/>
        <item x="0"/>
        <item x="100"/>
        <item x="103"/>
        <item x="126"/>
        <item x="67"/>
        <item x="105"/>
        <item x="98"/>
        <item x="116"/>
        <item x="118"/>
        <item x="115"/>
        <item x="2"/>
        <item x="29"/>
        <item x="129"/>
        <item x="63"/>
        <item x="30"/>
        <item x="26"/>
        <item x="17"/>
        <item x="35"/>
        <item x="40"/>
        <item x="122"/>
        <item x="112"/>
        <item x="61"/>
        <item x="31"/>
        <item x="70"/>
        <item x="60"/>
        <item x="46"/>
        <item x="58"/>
        <item x="119"/>
        <item x="117"/>
        <item x="65"/>
        <item x="101"/>
        <item x="76"/>
        <item x="96"/>
        <item x="121"/>
        <item x="131"/>
        <item x="34"/>
        <item x="84"/>
        <item x="69"/>
        <item x="19"/>
        <item x="83"/>
        <item x="99"/>
        <item x="120"/>
        <item x="33"/>
        <item h="1" x="128"/>
        <item h="1" x="10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multipleItemSelectionAllowed="1" showAll="0" sortType="descending">
      <items count="7">
        <item m="1" x="5"/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9" outline="0" showAll="0"/>
    <pivotField compact="0" numFmtId="2" outline="0" showAll="0"/>
    <pivotField compact="0" numFmtId="169" outline="0" showAll="0"/>
    <pivotField compact="0" numFmtId="2" outline="0" showAll="0"/>
    <pivotField compact="0" outline="0" showAll="0"/>
    <pivotField compact="0" numFmtId="169" outline="0" showAll="0"/>
    <pivotField compact="0" outline="0" showAll="0"/>
    <pivotField compact="0" outline="0" showAll="0"/>
    <pivotField compact="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dataField="1" compact="0" numFmtId="170" outline="0" showAll="0"/>
    <pivotField compact="0" numFmtId="170" outline="0" showAll="0"/>
    <pivotField compact="0" numFmtId="170" outline="0" showAll="0"/>
  </pivotFields>
  <rowFields count="1">
    <field x="15"/>
  </rowFields>
  <rowItems count="6">
    <i>
      <x v="5"/>
    </i>
    <i>
      <x v="3"/>
    </i>
    <i>
      <x v="4"/>
    </i>
    <i>
      <x v="1"/>
    </i>
    <i>
      <x v="2"/>
    </i>
    <i t="grand">
      <x/>
    </i>
  </rowItems>
  <colItems count="1">
    <i/>
  </colItems>
  <dataFields count="1">
    <dataField name="Summe von Forecast Quantity board MT - FY 2019" fld="47" baseField="0" baseItem="0" numFmtId="173"/>
  </dataFields>
  <formats count="18">
    <format dxfId="13492">
      <pivotArea dataOnly="0" labelOnly="1" outline="0" axis="axisValues" fieldPosition="0"/>
    </format>
    <format dxfId="13491">
      <pivotArea outline="0" collapsedLevelsAreSubtotals="1" fieldPosition="0"/>
    </format>
    <format dxfId="13490">
      <pivotArea dataOnly="0" labelOnly="1" outline="0" axis="axisValues" fieldPosition="0"/>
    </format>
    <format dxfId="13489">
      <pivotArea field="14" type="button" dataOnly="0" labelOnly="1" outline="0"/>
    </format>
    <format dxfId="13488">
      <pivotArea type="all" dataOnly="0" outline="0" fieldPosition="0"/>
    </format>
    <format dxfId="13487">
      <pivotArea outline="0" collapsedLevelsAreSubtotals="1" fieldPosition="0"/>
    </format>
    <format dxfId="13486">
      <pivotArea field="15" type="button" dataOnly="0" labelOnly="1" outline="0" axis="axisRow" fieldPosition="0"/>
    </format>
    <format dxfId="13485">
      <pivotArea dataOnly="0" labelOnly="1" outline="0" fieldPosition="0">
        <references count="1">
          <reference field="15" count="0"/>
        </references>
      </pivotArea>
    </format>
    <format dxfId="13484">
      <pivotArea dataOnly="0" labelOnly="1" grandRow="1" outline="0" fieldPosition="0"/>
    </format>
    <format dxfId="13483">
      <pivotArea dataOnly="0" labelOnly="1" outline="0" axis="axisValues" fieldPosition="0"/>
    </format>
    <format dxfId="13482">
      <pivotArea field="15" type="button" dataOnly="0" labelOnly="1" outline="0" axis="axisRow" fieldPosition="0"/>
    </format>
    <format dxfId="13481">
      <pivotArea dataOnly="0" labelOnly="1" outline="0" axis="axisValues" fieldPosition="0"/>
    </format>
    <format dxfId="13480">
      <pivotArea type="all" dataOnly="0" outline="0" fieldPosition="0"/>
    </format>
    <format dxfId="13479">
      <pivotArea outline="0" collapsedLevelsAreSubtotals="1" fieldPosition="0"/>
    </format>
    <format dxfId="13478">
      <pivotArea field="15" type="button" dataOnly="0" labelOnly="1" outline="0" axis="axisRow" fieldPosition="0"/>
    </format>
    <format dxfId="13477">
      <pivotArea dataOnly="0" labelOnly="1" outline="0" fieldPosition="0">
        <references count="1">
          <reference field="15" count="0"/>
        </references>
      </pivotArea>
    </format>
    <format dxfId="13476">
      <pivotArea dataOnly="0" labelOnly="1" grandRow="1" outline="0" fieldPosition="0"/>
    </format>
    <format dxfId="1347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5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compact="0" compactData="0" multipleFieldFilters="0">
  <location ref="A3:B135" firstHeaderRow="1" firstDataRow="1" firstDataCol="2"/>
  <pivotFields count="5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SKU" axis="axisRow" compact="0" outline="0" showAll="0" sortType="ascending" defaultSubtotal="0">
      <items count="135">
        <item x="102"/>
        <item x="10"/>
        <item x="9"/>
        <item x="11"/>
        <item x="127"/>
        <item x="109"/>
        <item x="107"/>
        <item x="8"/>
        <item x="71"/>
        <item x="55"/>
        <item x="106"/>
        <item x="56"/>
        <item x="97"/>
        <item x="90"/>
        <item m="1" x="133"/>
        <item x="24"/>
        <item x="49"/>
        <item x="18"/>
        <item x="66"/>
        <item x="57"/>
        <item x="4"/>
        <item x="59"/>
        <item x="5"/>
        <item x="82"/>
        <item x="89"/>
        <item x="6"/>
        <item x="25"/>
        <item x="104"/>
        <item x="78"/>
        <item x="32"/>
        <item x="15"/>
        <item x="64"/>
        <item x="91"/>
        <item x="108"/>
        <item x="125"/>
        <item m="1" x="132"/>
        <item x="75"/>
        <item x="72"/>
        <item x="77"/>
        <item x="42"/>
        <item x="7"/>
        <item x="47"/>
        <item x="92"/>
        <item x="114"/>
        <item x="88"/>
        <item x="79"/>
        <item x="94"/>
        <item x="93"/>
        <item x="73"/>
        <item x="37"/>
        <item x="86"/>
        <item x="16"/>
        <item x="36"/>
        <item x="13"/>
        <item x="123"/>
        <item x="45"/>
        <item x="68"/>
        <item x="124"/>
        <item x="14"/>
        <item x="12"/>
        <item m="1" x="134"/>
        <item x="85"/>
        <item x="87"/>
        <item x="28"/>
        <item x="48"/>
        <item x="21"/>
        <item x="43"/>
        <item x="27"/>
        <item x="22"/>
        <item x="20"/>
        <item x="38"/>
        <item x="54"/>
        <item x="41"/>
        <item x="74"/>
        <item x="80"/>
        <item x="51"/>
        <item x="1"/>
        <item x="52"/>
        <item x="50"/>
        <item x="81"/>
        <item x="39"/>
        <item x="23"/>
        <item x="44"/>
        <item x="113"/>
        <item x="3"/>
        <item x="130"/>
        <item x="95"/>
        <item x="110"/>
        <item x="111"/>
        <item x="62"/>
        <item x="53"/>
        <item x="0"/>
        <item x="100"/>
        <item x="103"/>
        <item x="126"/>
        <item x="67"/>
        <item x="105"/>
        <item x="98"/>
        <item x="116"/>
        <item x="118"/>
        <item x="115"/>
        <item x="2"/>
        <item x="29"/>
        <item x="129"/>
        <item x="63"/>
        <item x="30"/>
        <item x="26"/>
        <item x="17"/>
        <item x="35"/>
        <item x="40"/>
        <item x="122"/>
        <item x="112"/>
        <item x="61"/>
        <item x="31"/>
        <item x="70"/>
        <item x="60"/>
        <item x="46"/>
        <item x="58"/>
        <item x="119"/>
        <item x="117"/>
        <item x="65"/>
        <item x="101"/>
        <item x="76"/>
        <item x="96"/>
        <item x="121"/>
        <item x="131"/>
        <item x="34"/>
        <item x="84"/>
        <item x="69"/>
        <item x="19"/>
        <item x="83"/>
        <item x="99"/>
        <item x="120"/>
        <item x="33"/>
        <item h="1" x="128"/>
      </items>
    </pivotField>
    <pivotField axis="axisRow" compact="0" outline="0" multipleItemSelectionAllowed="1" showAll="0">
      <items count="7">
        <item m="1" x="5"/>
        <item x="4"/>
        <item x="1"/>
        <item x="0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9" outline="0" showAll="0"/>
    <pivotField compact="0" numFmtId="2" outline="0" showAll="0"/>
    <pivotField compact="0" numFmtId="169" outline="0" showAll="0"/>
    <pivotField compact="0" numFmtId="2" outline="0" showAll="0"/>
    <pivotField compact="0" outline="0" showAll="0"/>
    <pivotField compact="0" numFmtId="169" outline="0" showAll="0"/>
    <pivotField compact="0" outline="0" showAll="0"/>
    <pivotField compact="0" outline="0" showAll="0"/>
    <pivotField compact="0" outline="0" showAll="0">
      <items count="6">
        <item x="2"/>
        <item x="3"/>
        <item x="4"/>
        <item x="0"/>
        <item x="1"/>
        <item t="default"/>
      </items>
    </pivotField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</pivotFields>
  <rowFields count="2">
    <field x="14"/>
    <field x="15"/>
  </rowFields>
  <rowItems count="132">
    <i>
      <x/>
      <x v="2"/>
    </i>
    <i>
      <x v="1"/>
      <x v="5"/>
    </i>
    <i>
      <x v="2"/>
      <x v="3"/>
    </i>
    <i>
      <x v="3"/>
      <x v="5"/>
    </i>
    <i>
      <x v="4"/>
      <x v="3"/>
    </i>
    <i>
      <x v="5"/>
      <x v="3"/>
    </i>
    <i>
      <x v="6"/>
      <x v="3"/>
    </i>
    <i>
      <x v="7"/>
      <x v="4"/>
    </i>
    <i>
      <x v="8"/>
      <x v="3"/>
    </i>
    <i>
      <x v="9"/>
      <x v="5"/>
    </i>
    <i>
      <x v="10"/>
      <x v="3"/>
    </i>
    <i>
      <x v="11"/>
      <x v="3"/>
    </i>
    <i>
      <x v="12"/>
      <x v="3"/>
    </i>
    <i>
      <x v="13"/>
      <x v="2"/>
    </i>
    <i>
      <x v="15"/>
      <x v="3"/>
    </i>
    <i>
      <x v="16"/>
      <x v="3"/>
    </i>
    <i>
      <x v="17"/>
      <x v="3"/>
    </i>
    <i>
      <x v="18"/>
      <x v="3"/>
    </i>
    <i>
      <x v="19"/>
      <x v="3"/>
    </i>
    <i>
      <x v="20"/>
      <x v="3"/>
    </i>
    <i>
      <x v="21"/>
      <x v="5"/>
    </i>
    <i>
      <x v="22"/>
      <x v="3"/>
    </i>
    <i>
      <x v="23"/>
      <x v="5"/>
    </i>
    <i>
      <x v="24"/>
      <x v="3"/>
    </i>
    <i>
      <x v="25"/>
      <x v="3"/>
    </i>
    <i>
      <x v="26"/>
      <x v="5"/>
    </i>
    <i>
      <x v="27"/>
      <x v="3"/>
    </i>
    <i>
      <x v="28"/>
      <x v="3"/>
    </i>
    <i>
      <x v="29"/>
      <x v="3"/>
    </i>
    <i>
      <x v="30"/>
      <x v="3"/>
    </i>
    <i>
      <x v="31"/>
      <x v="2"/>
    </i>
    <i>
      <x v="32"/>
      <x v="3"/>
    </i>
    <i>
      <x v="33"/>
      <x v="4"/>
    </i>
    <i>
      <x v="34"/>
      <x v="2"/>
    </i>
    <i>
      <x v="36"/>
      <x v="3"/>
    </i>
    <i>
      <x v="37"/>
      <x v="3"/>
    </i>
    <i>
      <x v="38"/>
      <x v="5"/>
    </i>
    <i>
      <x v="39"/>
      <x v="3"/>
    </i>
    <i>
      <x v="40"/>
      <x v="3"/>
    </i>
    <i>
      <x v="41"/>
      <x v="5"/>
    </i>
    <i>
      <x v="42"/>
      <x v="5"/>
    </i>
    <i>
      <x v="43"/>
      <x v="5"/>
    </i>
    <i>
      <x v="44"/>
      <x v="5"/>
    </i>
    <i>
      <x v="45"/>
      <x v="3"/>
    </i>
    <i>
      <x v="46"/>
      <x v="4"/>
    </i>
    <i>
      <x v="47"/>
      <x v="4"/>
    </i>
    <i>
      <x v="48"/>
      <x v="3"/>
    </i>
    <i>
      <x v="49"/>
      <x v="5"/>
    </i>
    <i>
      <x v="50"/>
      <x v="3"/>
    </i>
    <i>
      <x v="51"/>
      <x v="5"/>
    </i>
    <i>
      <x v="52"/>
      <x v="4"/>
    </i>
    <i>
      <x v="53"/>
      <x v="3"/>
    </i>
    <i>
      <x v="54"/>
      <x v="4"/>
    </i>
    <i>
      <x v="55"/>
      <x v="3"/>
    </i>
    <i>
      <x v="56"/>
      <x v="5"/>
    </i>
    <i>
      <x v="57"/>
      <x v="2"/>
    </i>
    <i>
      <x v="58"/>
      <x v="3"/>
    </i>
    <i>
      <x v="59"/>
      <x v="5"/>
    </i>
    <i>
      <x v="61"/>
      <x v="4"/>
    </i>
    <i>
      <x v="62"/>
      <x v="5"/>
    </i>
    <i>
      <x v="63"/>
      <x v="3"/>
    </i>
    <i>
      <x v="64"/>
      <x v="3"/>
    </i>
    <i>
      <x v="65"/>
      <x v="3"/>
    </i>
    <i>
      <x v="66"/>
      <x v="3"/>
    </i>
    <i>
      <x v="67"/>
      <x v="5"/>
    </i>
    <i>
      <x v="68"/>
      <x v="3"/>
    </i>
    <i>
      <x v="69"/>
      <x v="5"/>
    </i>
    <i>
      <x v="70"/>
      <x v="5"/>
    </i>
    <i>
      <x v="71"/>
      <x v="2"/>
    </i>
    <i>
      <x v="72"/>
      <x v="3"/>
    </i>
    <i>
      <x v="73"/>
      <x v="3"/>
    </i>
    <i>
      <x v="74"/>
      <x v="3"/>
    </i>
    <i>
      <x v="75"/>
      <x v="5"/>
    </i>
    <i>
      <x v="76"/>
      <x v="3"/>
    </i>
    <i>
      <x v="77"/>
      <x v="4"/>
    </i>
    <i>
      <x v="78"/>
      <x v="5"/>
    </i>
    <i>
      <x v="79"/>
      <x v="3"/>
    </i>
    <i>
      <x v="80"/>
      <x v="3"/>
    </i>
    <i>
      <x v="81"/>
      <x v="3"/>
    </i>
    <i>
      <x v="82"/>
      <x v="3"/>
    </i>
    <i>
      <x v="83"/>
      <x v="2"/>
    </i>
    <i>
      <x v="84"/>
      <x v="3"/>
    </i>
    <i>
      <x v="85"/>
      <x v="2"/>
    </i>
    <i>
      <x v="86"/>
      <x v="5"/>
    </i>
    <i>
      <x v="87"/>
      <x v="4"/>
    </i>
    <i>
      <x v="88"/>
      <x v="2"/>
    </i>
    <i>
      <x v="89"/>
      <x v="2"/>
    </i>
    <i>
      <x v="90"/>
      <x v="3"/>
    </i>
    <i>
      <x v="91"/>
      <x v="3"/>
    </i>
    <i>
      <x v="92"/>
      <x v="3"/>
    </i>
    <i>
      <x v="93"/>
      <x v="3"/>
    </i>
    <i>
      <x v="94"/>
      <x v="2"/>
    </i>
    <i>
      <x v="95"/>
      <x v="3"/>
    </i>
    <i>
      <x v="96"/>
      <x v="2"/>
    </i>
    <i>
      <x v="97"/>
      <x v="3"/>
    </i>
    <i>
      <x v="98"/>
      <x v="5"/>
    </i>
    <i>
      <x v="99"/>
      <x v="4"/>
    </i>
    <i>
      <x v="100"/>
      <x v="5"/>
    </i>
    <i>
      <x v="101"/>
      <x v="2"/>
    </i>
    <i>
      <x v="102"/>
      <x v="3"/>
    </i>
    <i>
      <x v="103"/>
      <x v="4"/>
    </i>
    <i>
      <x v="104"/>
      <x v="3"/>
    </i>
    <i>
      <x v="105"/>
      <x v="3"/>
    </i>
    <i>
      <x v="106"/>
      <x v="3"/>
    </i>
    <i>
      <x v="107"/>
      <x v="3"/>
    </i>
    <i>
      <x v="108"/>
      <x v="3"/>
    </i>
    <i>
      <x v="109"/>
      <x v="2"/>
    </i>
    <i>
      <x v="110"/>
      <x v="4"/>
    </i>
    <i>
      <x v="111"/>
      <x v="2"/>
    </i>
    <i>
      <x v="112"/>
      <x v="2"/>
    </i>
    <i>
      <x v="113"/>
      <x v="3"/>
    </i>
    <i>
      <x v="114"/>
      <x v="3"/>
    </i>
    <i>
      <x v="115"/>
      <x v="3"/>
    </i>
    <i>
      <x v="116"/>
      <x v="2"/>
    </i>
    <i>
      <x v="117"/>
      <x v="3"/>
    </i>
    <i>
      <x v="118"/>
      <x v="4"/>
    </i>
    <i>
      <x v="119"/>
      <x v="4"/>
    </i>
    <i>
      <x v="120"/>
      <x v="3"/>
    </i>
    <i>
      <x v="121"/>
      <x v="3"/>
    </i>
    <i>
      <x v="122"/>
      <x v="3"/>
    </i>
    <i>
      <x v="123"/>
      <x v="5"/>
    </i>
    <i>
      <x v="124"/>
      <x v="4"/>
    </i>
    <i>
      <x v="125"/>
      <x v="2"/>
    </i>
    <i>
      <x v="126"/>
      <x v="3"/>
    </i>
    <i>
      <x v="127"/>
      <x v="4"/>
    </i>
    <i>
      <x v="128"/>
      <x v="2"/>
    </i>
    <i>
      <x v="129"/>
      <x v="3"/>
    </i>
    <i>
      <x v="130"/>
      <x v="4"/>
    </i>
    <i>
      <x v="131"/>
      <x v="4"/>
    </i>
    <i>
      <x v="132"/>
      <x v="3"/>
    </i>
    <i>
      <x v="133"/>
      <x v="4"/>
    </i>
    <i t="grand">
      <x/>
    </i>
  </rowItems>
  <colItems count="1">
    <i/>
  </colItems>
  <formats count="143">
    <format dxfId="13635">
      <pivotArea dataOnly="0" labelOnly="1" outline="0" axis="axisValues" fieldPosition="0"/>
    </format>
    <format dxfId="13634">
      <pivotArea outline="0" collapsedLevelsAreSubtotals="1" fieldPosition="0"/>
    </format>
    <format dxfId="13633">
      <pivotArea dataOnly="0" labelOnly="1" outline="0" axis="axisValues" fieldPosition="0"/>
    </format>
    <format dxfId="13632">
      <pivotArea field="14" type="button" dataOnly="0" labelOnly="1" outline="0" axis="axisRow" fieldPosition="0"/>
    </format>
    <format dxfId="13631">
      <pivotArea type="all" dataOnly="0" outline="0" fieldPosition="0"/>
    </format>
    <format dxfId="13630">
      <pivotArea outline="0" collapsedLevelsAreSubtotals="1" fieldPosition="0"/>
    </format>
    <format dxfId="13629">
      <pivotArea field="14" type="button" dataOnly="0" labelOnly="1" outline="0" axis="axisRow" fieldPosition="0"/>
    </format>
    <format dxfId="13628">
      <pivotArea field="15" type="button" dataOnly="0" labelOnly="1" outline="0" axis="axisRow" fieldPosition="1"/>
    </format>
    <format dxfId="13627">
      <pivotArea dataOnly="0" labelOnly="1" outline="0" fieldPosition="0">
        <references count="1">
          <reference field="14" count="50">
            <x v="1"/>
            <x v="3"/>
            <x v="4"/>
            <x v="8"/>
            <x v="9"/>
            <x v="12"/>
            <x v="16"/>
            <x v="18"/>
            <x v="19"/>
            <x v="20"/>
            <x v="21"/>
            <x v="22"/>
            <x v="23"/>
            <x v="25"/>
            <x v="26"/>
            <x v="30"/>
            <x v="38"/>
            <x v="40"/>
            <x v="41"/>
            <x v="42"/>
            <x v="43"/>
            <x v="44"/>
            <x v="47"/>
            <x v="48"/>
            <x v="49"/>
            <x v="51"/>
            <x v="52"/>
            <x v="53"/>
            <x v="55"/>
            <x v="56"/>
            <x v="59"/>
            <x v="62"/>
            <x v="65"/>
            <x v="67"/>
            <x v="68"/>
            <x v="69"/>
            <x v="70"/>
            <x v="73"/>
            <x v="75"/>
            <x v="78"/>
            <x v="82"/>
            <x v="86"/>
            <x v="97"/>
            <x v="98"/>
            <x v="100"/>
            <x v="106"/>
            <x v="107"/>
            <x v="119"/>
            <x v="123"/>
            <x v="132"/>
          </reference>
        </references>
      </pivotArea>
    </format>
    <format dxfId="13626">
      <pivotArea dataOnly="0" labelOnly="1" outline="0" fieldPosition="0">
        <references count="1">
          <reference field="14" count="50">
            <x v="2"/>
            <x v="6"/>
            <x v="7"/>
            <x v="10"/>
            <x v="11"/>
            <x v="15"/>
            <x v="17"/>
            <x v="24"/>
            <x v="27"/>
            <x v="28"/>
            <x v="29"/>
            <x v="32"/>
            <x v="33"/>
            <x v="36"/>
            <x v="37"/>
            <x v="39"/>
            <x v="45"/>
            <x v="46"/>
            <x v="50"/>
            <x v="54"/>
            <x v="58"/>
            <x v="61"/>
            <x v="64"/>
            <x v="66"/>
            <x v="72"/>
            <x v="74"/>
            <x v="77"/>
            <x v="79"/>
            <x v="80"/>
            <x v="81"/>
            <x v="84"/>
            <x v="87"/>
            <x v="90"/>
            <x v="91"/>
            <x v="92"/>
            <x v="95"/>
            <x v="99"/>
            <x v="104"/>
            <x v="105"/>
            <x v="108"/>
            <x v="110"/>
            <x v="114"/>
            <x v="117"/>
            <x v="118"/>
            <x v="121"/>
            <x v="122"/>
            <x v="124"/>
            <x v="126"/>
            <x v="130"/>
            <x v="131"/>
          </reference>
        </references>
      </pivotArea>
    </format>
    <format dxfId="13625">
      <pivotArea dataOnly="0" labelOnly="1" outline="0" fieldPosition="0">
        <references count="1">
          <reference field="14" count="30">
            <x v="0"/>
            <x v="13"/>
            <x v="31"/>
            <x v="34"/>
            <x v="57"/>
            <x v="63"/>
            <x v="71"/>
            <x v="76"/>
            <x v="83"/>
            <x v="85"/>
            <x v="88"/>
            <x v="89"/>
            <x v="93"/>
            <x v="94"/>
            <x v="96"/>
            <x v="101"/>
            <x v="102"/>
            <x v="103"/>
            <x v="109"/>
            <x v="111"/>
            <x v="112"/>
            <x v="113"/>
            <x v="115"/>
            <x v="116"/>
            <x v="120"/>
            <x v="125"/>
            <x v="127"/>
            <x v="128"/>
            <x v="129"/>
            <x v="133"/>
          </reference>
        </references>
      </pivotArea>
    </format>
    <format dxfId="13624">
      <pivotArea dataOnly="0" labelOnly="1" grandRow="1" outline="0" fieldPosition="0"/>
    </format>
    <format dxfId="13623">
      <pivotArea dataOnly="0" labelOnly="1" outline="0" fieldPosition="0">
        <references count="2">
          <reference field="14" count="1" selected="0">
            <x v="21"/>
          </reference>
          <reference field="15" count="1">
            <x v="5"/>
          </reference>
        </references>
      </pivotArea>
    </format>
    <format dxfId="13622">
      <pivotArea dataOnly="0" labelOnly="1" outline="0" fieldPosition="0">
        <references count="2">
          <reference field="14" count="1" selected="0">
            <x v="38"/>
          </reference>
          <reference field="15" count="1">
            <x v="5"/>
          </reference>
        </references>
      </pivotArea>
    </format>
    <format dxfId="13621">
      <pivotArea dataOnly="0" labelOnly="1" outline="0" fieldPosition="0">
        <references count="2">
          <reference field="14" count="1" selected="0">
            <x v="75"/>
          </reference>
          <reference field="15" count="1">
            <x v="5"/>
          </reference>
        </references>
      </pivotArea>
    </format>
    <format dxfId="13620">
      <pivotArea dataOnly="0" labelOnly="1" outline="0" fieldPosition="0">
        <references count="2">
          <reference field="14" count="1" selected="0">
            <x v="123"/>
          </reference>
          <reference field="15" count="1">
            <x v="5"/>
          </reference>
        </references>
      </pivotArea>
    </format>
    <format dxfId="13619">
      <pivotArea dataOnly="0" labelOnly="1" outline="0" fieldPosition="0">
        <references count="2">
          <reference field="14" count="1" selected="0">
            <x v="59"/>
          </reference>
          <reference field="15" count="1">
            <x v="5"/>
          </reference>
        </references>
      </pivotArea>
    </format>
    <format dxfId="13618">
      <pivotArea dataOnly="0" labelOnly="1" outline="0" fieldPosition="0">
        <references count="2">
          <reference field="14" count="1" selected="0">
            <x v="70"/>
          </reference>
          <reference field="15" count="1">
            <x v="5"/>
          </reference>
        </references>
      </pivotArea>
    </format>
    <format dxfId="13617">
      <pivotArea dataOnly="0" labelOnly="1" outline="0" fieldPosition="0">
        <references count="2">
          <reference field="14" count="1" selected="0">
            <x v="23"/>
          </reference>
          <reference field="15" count="1">
            <x v="5"/>
          </reference>
        </references>
      </pivotArea>
    </format>
    <format dxfId="13616">
      <pivotArea dataOnly="0" labelOnly="1" outline="0" fieldPosition="0">
        <references count="2">
          <reference field="14" count="1" selected="0">
            <x v="56"/>
          </reference>
          <reference field="15" count="1">
            <x v="5"/>
          </reference>
        </references>
      </pivotArea>
    </format>
    <format dxfId="13615">
      <pivotArea dataOnly="0" labelOnly="1" outline="0" fieldPosition="0">
        <references count="2">
          <reference field="14" count="1" selected="0">
            <x v="42"/>
          </reference>
          <reference field="15" count="1">
            <x v="5"/>
          </reference>
        </references>
      </pivotArea>
    </format>
    <format dxfId="13614">
      <pivotArea dataOnly="0" labelOnly="1" outline="0" fieldPosition="0">
        <references count="2">
          <reference field="14" count="1" selected="0">
            <x v="43"/>
          </reference>
          <reference field="15" count="1">
            <x v="5"/>
          </reference>
        </references>
      </pivotArea>
    </format>
    <format dxfId="13613">
      <pivotArea dataOnly="0" labelOnly="1" outline="0" fieldPosition="0">
        <references count="2">
          <reference field="14" count="1" selected="0">
            <x v="62"/>
          </reference>
          <reference field="15" count="1">
            <x v="5"/>
          </reference>
        </references>
      </pivotArea>
    </format>
    <format dxfId="13612">
      <pivotArea dataOnly="0" labelOnly="1" outline="0" fieldPosition="0">
        <references count="2">
          <reference field="14" count="1" selected="0">
            <x v="49"/>
          </reference>
          <reference field="15" count="1">
            <x v="5"/>
          </reference>
        </references>
      </pivotArea>
    </format>
    <format dxfId="13611">
      <pivotArea dataOnly="0" labelOnly="1" outline="0" fieldPosition="0">
        <references count="2">
          <reference field="14" count="1" selected="0">
            <x v="78"/>
          </reference>
          <reference field="15" count="1">
            <x v="5"/>
          </reference>
        </references>
      </pivotArea>
    </format>
    <format dxfId="13610">
      <pivotArea dataOnly="0" labelOnly="1" outline="0" fieldPosition="0">
        <references count="2">
          <reference field="14" count="1" selected="0">
            <x v="67"/>
          </reference>
          <reference field="15" count="1">
            <x v="5"/>
          </reference>
        </references>
      </pivotArea>
    </format>
    <format dxfId="13609">
      <pivotArea dataOnly="0" labelOnly="1" outline="0" fieldPosition="0">
        <references count="2">
          <reference field="14" count="1" selected="0">
            <x v="1"/>
          </reference>
          <reference field="15" count="1">
            <x v="5"/>
          </reference>
        </references>
      </pivotArea>
    </format>
    <format dxfId="13608">
      <pivotArea dataOnly="0" labelOnly="1" outline="0" fieldPosition="0">
        <references count="2">
          <reference field="14" count="1" selected="0">
            <x v="51"/>
          </reference>
          <reference field="15" count="1">
            <x v="5"/>
          </reference>
        </references>
      </pivotArea>
    </format>
    <format dxfId="13607">
      <pivotArea dataOnly="0" labelOnly="1" outline="0" fieldPosition="0">
        <references count="2">
          <reference field="14" count="1" selected="0">
            <x v="3"/>
          </reference>
          <reference field="15" count="1">
            <x v="5"/>
          </reference>
        </references>
      </pivotArea>
    </format>
    <format dxfId="13606">
      <pivotArea dataOnly="0" labelOnly="1" outline="0" fieldPosition="0">
        <references count="2">
          <reference field="14" count="1" selected="0">
            <x v="98"/>
          </reference>
          <reference field="15" count="1">
            <x v="5"/>
          </reference>
        </references>
      </pivotArea>
    </format>
    <format dxfId="13605">
      <pivotArea dataOnly="0" labelOnly="1" outline="0" fieldPosition="0">
        <references count="2">
          <reference field="14" count="1" selected="0">
            <x v="41"/>
          </reference>
          <reference field="15" count="1">
            <x v="5"/>
          </reference>
        </references>
      </pivotArea>
    </format>
    <format dxfId="13604">
      <pivotArea dataOnly="0" labelOnly="1" outline="0" fieldPosition="0">
        <references count="2">
          <reference field="14" count="1" selected="0">
            <x v="100"/>
          </reference>
          <reference field="15" count="1">
            <x v="5"/>
          </reference>
        </references>
      </pivotArea>
    </format>
    <format dxfId="13603">
      <pivotArea dataOnly="0" labelOnly="1" outline="0" fieldPosition="0">
        <references count="2">
          <reference field="14" count="1" selected="0">
            <x v="26"/>
          </reference>
          <reference field="15" count="1">
            <x v="5"/>
          </reference>
        </references>
      </pivotArea>
    </format>
    <format dxfId="13602">
      <pivotArea dataOnly="0" labelOnly="1" outline="0" fieldPosition="0">
        <references count="2">
          <reference field="14" count="1" selected="0">
            <x v="69"/>
          </reference>
          <reference field="15" count="1">
            <x v="5"/>
          </reference>
        </references>
      </pivotArea>
    </format>
    <format dxfId="13601">
      <pivotArea dataOnly="0" labelOnly="1" outline="0" fieldPosition="0">
        <references count="2">
          <reference field="14" count="1" selected="0">
            <x v="44"/>
          </reference>
          <reference field="15" count="1">
            <x v="5"/>
          </reference>
        </references>
      </pivotArea>
    </format>
    <format dxfId="13600">
      <pivotArea dataOnly="0" labelOnly="1" outline="0" fieldPosition="0">
        <references count="2">
          <reference field="14" count="1" selected="0">
            <x v="9"/>
          </reference>
          <reference field="15" count="1">
            <x v="5"/>
          </reference>
        </references>
      </pivotArea>
    </format>
    <format dxfId="13599">
      <pivotArea dataOnly="0" labelOnly="1" outline="0" fieldPosition="0">
        <references count="2">
          <reference field="14" count="1" selected="0">
            <x v="86"/>
          </reference>
          <reference field="15" count="1">
            <x v="5"/>
          </reference>
        </references>
      </pivotArea>
    </format>
    <format dxfId="13598">
      <pivotArea dataOnly="0" labelOnly="1" outline="0" fieldPosition="0">
        <references count="2">
          <reference field="14" count="1" selected="0">
            <x v="12"/>
          </reference>
          <reference field="15" count="1">
            <x v="3"/>
          </reference>
        </references>
      </pivotArea>
    </format>
    <format dxfId="13597">
      <pivotArea dataOnly="0" labelOnly="1" outline="0" fieldPosition="0">
        <references count="2">
          <reference field="14" count="1" selected="0">
            <x v="55"/>
          </reference>
          <reference field="15" count="1">
            <x v="3"/>
          </reference>
        </references>
      </pivotArea>
    </format>
    <format dxfId="13596">
      <pivotArea dataOnly="0" labelOnly="1" outline="0" fieldPosition="0">
        <references count="2">
          <reference field="14" count="1" selected="0">
            <x v="19"/>
          </reference>
          <reference field="15" count="1">
            <x v="3"/>
          </reference>
        </references>
      </pivotArea>
    </format>
    <format dxfId="13595">
      <pivotArea dataOnly="0" labelOnly="1" outline="0" fieldPosition="0">
        <references count="2">
          <reference field="14" count="1" selected="0">
            <x v="82"/>
          </reference>
          <reference field="15" count="1">
            <x v="3"/>
          </reference>
        </references>
      </pivotArea>
    </format>
    <format dxfId="13594">
      <pivotArea dataOnly="0" labelOnly="1" outline="0" fieldPosition="0">
        <references count="2">
          <reference field="14" count="1" selected="0">
            <x v="22"/>
          </reference>
          <reference field="15" count="1">
            <x v="3"/>
          </reference>
        </references>
      </pivotArea>
    </format>
    <format dxfId="13593">
      <pivotArea dataOnly="0" labelOnly="1" outline="0" fieldPosition="0">
        <references count="2">
          <reference field="14" count="1" selected="0">
            <x v="8"/>
          </reference>
          <reference field="15" count="1">
            <x v="3"/>
          </reference>
        </references>
      </pivotArea>
    </format>
    <format dxfId="13592">
      <pivotArea dataOnly="0" labelOnly="1" outline="0" fieldPosition="0">
        <references count="2">
          <reference field="14" count="1" selected="0">
            <x v="73"/>
          </reference>
          <reference field="15" count="1">
            <x v="3"/>
          </reference>
        </references>
      </pivotArea>
    </format>
    <format dxfId="13591">
      <pivotArea dataOnly="0" labelOnly="1" outline="0" fieldPosition="0">
        <references count="2">
          <reference field="14" count="1" selected="0">
            <x v="16"/>
          </reference>
          <reference field="15" count="1">
            <x v="3"/>
          </reference>
        </references>
      </pivotArea>
    </format>
    <format dxfId="13590">
      <pivotArea dataOnly="0" labelOnly="1" outline="0" fieldPosition="0">
        <references count="2">
          <reference field="14" count="1" selected="0">
            <x v="53"/>
          </reference>
          <reference field="15" count="1">
            <x v="3"/>
          </reference>
        </references>
      </pivotArea>
    </format>
    <format dxfId="13589">
      <pivotArea dataOnly="0" labelOnly="1" outline="0" fieldPosition="0">
        <references count="2">
          <reference field="14" count="1" selected="0">
            <x v="40"/>
          </reference>
          <reference field="15" count="1">
            <x v="3"/>
          </reference>
        </references>
      </pivotArea>
    </format>
    <format dxfId="13588">
      <pivotArea dataOnly="0" labelOnly="1" outline="0" fieldPosition="0">
        <references count="2">
          <reference field="14" count="1" selected="0">
            <x v="65"/>
          </reference>
          <reference field="15" count="1">
            <x v="3"/>
          </reference>
        </references>
      </pivotArea>
    </format>
    <format dxfId="13587">
      <pivotArea dataOnly="0" labelOnly="1" outline="0" fieldPosition="0">
        <references count="2">
          <reference field="14" count="1" selected="0">
            <x v="48"/>
          </reference>
          <reference field="15" count="1">
            <x v="3"/>
          </reference>
        </references>
      </pivotArea>
    </format>
    <format dxfId="13586">
      <pivotArea dataOnly="0" labelOnly="1" outline="0" fieldPosition="0">
        <references count="2">
          <reference field="14" count="1" selected="0">
            <x v="25"/>
          </reference>
          <reference field="15" count="1">
            <x v="3"/>
          </reference>
        </references>
      </pivotArea>
    </format>
    <format dxfId="13585">
      <pivotArea dataOnly="0" labelOnly="1" outline="0" fieldPosition="0">
        <references count="2">
          <reference field="14" count="1" selected="0">
            <x v="107"/>
          </reference>
          <reference field="15" count="1">
            <x v="3"/>
          </reference>
        </references>
      </pivotArea>
    </format>
    <format dxfId="13584">
      <pivotArea dataOnly="0" labelOnly="1" outline="0" fieldPosition="0">
        <references count="2">
          <reference field="14" count="1" selected="0">
            <x v="52"/>
          </reference>
          <reference field="15" count="1">
            <x v="4"/>
          </reference>
        </references>
      </pivotArea>
    </format>
    <format dxfId="13583">
      <pivotArea dataOnly="0" labelOnly="1" outline="0" fieldPosition="0">
        <references count="2">
          <reference field="14" count="1" selected="0">
            <x v="106"/>
          </reference>
          <reference field="15" count="1">
            <x v="3"/>
          </reference>
        </references>
      </pivotArea>
    </format>
    <format dxfId="13582">
      <pivotArea dataOnly="0" labelOnly="1" outline="0" fieldPosition="0">
        <references count="2">
          <reference field="14" count="1" selected="0">
            <x v="20"/>
          </reference>
          <reference field="15" count="1">
            <x v="3"/>
          </reference>
        </references>
      </pivotArea>
    </format>
    <format dxfId="13581">
      <pivotArea dataOnly="0" labelOnly="1" outline="0" fieldPosition="0">
        <references count="2">
          <reference field="14" count="1" selected="0">
            <x v="47"/>
          </reference>
          <reference field="15" count="1">
            <x v="4"/>
          </reference>
        </references>
      </pivotArea>
    </format>
    <format dxfId="13580">
      <pivotArea dataOnly="0" labelOnly="1" outline="0" fieldPosition="0">
        <references count="2">
          <reference field="14" count="1" selected="0">
            <x v="119"/>
          </reference>
          <reference field="15" count="1">
            <x v="4"/>
          </reference>
        </references>
      </pivotArea>
    </format>
    <format dxfId="13579">
      <pivotArea dataOnly="0" labelOnly="1" outline="0" fieldPosition="0">
        <references count="2">
          <reference field="14" count="1" selected="0">
            <x v="68"/>
          </reference>
          <reference field="15" count="1">
            <x v="3"/>
          </reference>
        </references>
      </pivotArea>
    </format>
    <format dxfId="13578">
      <pivotArea dataOnly="0" labelOnly="1" outline="0" fieldPosition="0">
        <references count="2">
          <reference field="14" count="1" selected="0">
            <x v="30"/>
          </reference>
          <reference field="15" count="1">
            <x v="3"/>
          </reference>
        </references>
      </pivotArea>
    </format>
    <format dxfId="13577">
      <pivotArea dataOnly="0" labelOnly="1" outline="0" fieldPosition="0">
        <references count="2">
          <reference field="14" count="1" selected="0">
            <x v="18"/>
          </reference>
          <reference field="15" count="1">
            <x v="3"/>
          </reference>
        </references>
      </pivotArea>
    </format>
    <format dxfId="13576">
      <pivotArea dataOnly="0" labelOnly="1" outline="0" fieldPosition="0">
        <references count="2">
          <reference field="14" count="1" selected="0">
            <x v="97"/>
          </reference>
          <reference field="15" count="1">
            <x v="3"/>
          </reference>
        </references>
      </pivotArea>
    </format>
    <format dxfId="13575">
      <pivotArea dataOnly="0" labelOnly="1" outline="0" fieldPosition="0">
        <references count="2">
          <reference field="14" count="1" selected="0">
            <x v="132"/>
          </reference>
          <reference field="15" count="1">
            <x v="3"/>
          </reference>
        </references>
      </pivotArea>
    </format>
    <format dxfId="13574">
      <pivotArea dataOnly="0" labelOnly="1" outline="0" fieldPosition="0">
        <references count="2">
          <reference field="14" count="1" selected="0">
            <x v="4"/>
          </reference>
          <reference field="15" count="1">
            <x v="3"/>
          </reference>
        </references>
      </pivotArea>
    </format>
    <format dxfId="13573">
      <pivotArea dataOnly="0" labelOnly="1" outline="0" fieldPosition="0">
        <references count="2">
          <reference field="14" count="1" selected="0">
            <x v="2"/>
          </reference>
          <reference field="15" count="1">
            <x v="3"/>
          </reference>
        </references>
      </pivotArea>
    </format>
    <format dxfId="13572">
      <pivotArea dataOnly="0" labelOnly="1" outline="0" fieldPosition="0">
        <references count="2">
          <reference field="14" count="1" selected="0">
            <x v="17"/>
          </reference>
          <reference field="15" count="1">
            <x v="3"/>
          </reference>
        </references>
      </pivotArea>
    </format>
    <format dxfId="13571">
      <pivotArea dataOnly="0" labelOnly="1" outline="0" fieldPosition="0">
        <references count="2">
          <reference field="14" count="1" selected="0">
            <x v="126"/>
          </reference>
          <reference field="15" count="1">
            <x v="3"/>
          </reference>
        </references>
      </pivotArea>
    </format>
    <format dxfId="13570">
      <pivotArea dataOnly="0" labelOnly="1" outline="0" fieldPosition="0">
        <references count="2">
          <reference field="14" count="1" selected="0">
            <x v="39"/>
          </reference>
          <reference field="15" count="1">
            <x v="3"/>
          </reference>
        </references>
      </pivotArea>
    </format>
    <format dxfId="13569">
      <pivotArea dataOnly="0" labelOnly="1" outline="0" fieldPosition="0">
        <references count="2">
          <reference field="14" count="1" selected="0">
            <x v="28"/>
          </reference>
          <reference field="15" count="1">
            <x v="3"/>
          </reference>
        </references>
      </pivotArea>
    </format>
    <format dxfId="13568">
      <pivotArea dataOnly="0" labelOnly="1" outline="0" fieldPosition="0">
        <references count="2">
          <reference field="14" count="1" selected="0">
            <x v="64"/>
          </reference>
          <reference field="15" count="1">
            <x v="3"/>
          </reference>
        </references>
      </pivotArea>
    </format>
    <format dxfId="13567">
      <pivotArea dataOnly="0" labelOnly="1" outline="0" fieldPosition="0">
        <references count="2">
          <reference field="14" count="1" selected="0">
            <x v="80"/>
          </reference>
          <reference field="15" count="1">
            <x v="3"/>
          </reference>
        </references>
      </pivotArea>
    </format>
    <format dxfId="13566">
      <pivotArea dataOnly="0" labelOnly="1" outline="0" fieldPosition="0">
        <references count="2">
          <reference field="14" count="1" selected="0">
            <x v="10"/>
          </reference>
          <reference field="15" count="1">
            <x v="3"/>
          </reference>
        </references>
      </pivotArea>
    </format>
    <format dxfId="13565">
      <pivotArea dataOnly="0" labelOnly="1" outline="0" fieldPosition="0">
        <references count="2">
          <reference field="14" count="1" selected="0">
            <x v="81"/>
          </reference>
          <reference field="15" count="1">
            <x v="3"/>
          </reference>
        </references>
      </pivotArea>
    </format>
    <format dxfId="13564">
      <pivotArea dataOnly="0" labelOnly="1" outline="0" fieldPosition="0">
        <references count="2">
          <reference field="14" count="1" selected="0">
            <x v="24"/>
          </reference>
          <reference field="15" count="1">
            <x v="3"/>
          </reference>
        </references>
      </pivotArea>
    </format>
    <format dxfId="13563">
      <pivotArea dataOnly="0" labelOnly="1" outline="0" fieldPosition="0">
        <references count="2">
          <reference field="14" count="1" selected="0">
            <x v="104"/>
          </reference>
          <reference field="15" count="1">
            <x v="3"/>
          </reference>
        </references>
      </pivotArea>
    </format>
    <format dxfId="13562">
      <pivotArea dataOnly="0" labelOnly="1" outline="0" fieldPosition="0">
        <references count="2">
          <reference field="14" count="1" selected="0">
            <x v="36"/>
          </reference>
          <reference field="15" count="1">
            <x v="3"/>
          </reference>
        </references>
      </pivotArea>
    </format>
    <format dxfId="13561">
      <pivotArea dataOnly="0" labelOnly="1" outline="0" fieldPosition="0">
        <references count="2">
          <reference field="14" count="1" selected="0">
            <x v="99"/>
          </reference>
          <reference field="15" count="1">
            <x v="4"/>
          </reference>
        </references>
      </pivotArea>
    </format>
    <format dxfId="13560">
      <pivotArea dataOnly="0" labelOnly="1" outline="0" fieldPosition="0">
        <references count="2">
          <reference field="14" count="1" selected="0">
            <x v="117"/>
          </reference>
          <reference field="15" count="1">
            <x v="3"/>
          </reference>
        </references>
      </pivotArea>
    </format>
    <format dxfId="13559">
      <pivotArea dataOnly="0" labelOnly="1" outline="0" fieldPosition="0">
        <references count="2">
          <reference field="14" count="1" selected="0">
            <x v="37"/>
          </reference>
          <reference field="15" count="1">
            <x v="3"/>
          </reference>
        </references>
      </pivotArea>
    </format>
    <format dxfId="13558">
      <pivotArea dataOnly="0" labelOnly="1" outline="0" fieldPosition="0">
        <references count="2">
          <reference field="14" count="1" selected="0">
            <x v="108"/>
          </reference>
          <reference field="15" count="1">
            <x v="3"/>
          </reference>
        </references>
      </pivotArea>
    </format>
    <format dxfId="13557">
      <pivotArea dataOnly="0" labelOnly="1" outline="0" fieldPosition="0">
        <references count="2">
          <reference field="14" count="1" selected="0">
            <x v="110"/>
          </reference>
          <reference field="15" count="1">
            <x v="4"/>
          </reference>
        </references>
      </pivotArea>
    </format>
    <format dxfId="13556">
      <pivotArea dataOnly="0" labelOnly="1" outline="0" fieldPosition="0">
        <references count="2">
          <reference field="14" count="1" selected="0">
            <x v="54"/>
          </reference>
          <reference field="15" count="1">
            <x v="4"/>
          </reference>
        </references>
      </pivotArea>
    </format>
    <format dxfId="13555">
      <pivotArea dataOnly="0" labelOnly="1" outline="0" fieldPosition="0">
        <references count="2">
          <reference field="14" count="1" selected="0">
            <x v="74"/>
          </reference>
          <reference field="15" count="1">
            <x v="3"/>
          </reference>
        </references>
      </pivotArea>
    </format>
    <format dxfId="13554">
      <pivotArea dataOnly="0" labelOnly="1" outline="0" fieldPosition="0">
        <references count="2">
          <reference field="14" count="1" selected="0">
            <x v="124"/>
          </reference>
          <reference field="15" count="1">
            <x v="4"/>
          </reference>
        </references>
      </pivotArea>
    </format>
    <format dxfId="13553">
      <pivotArea dataOnly="0" labelOnly="1" outline="0" fieldPosition="0">
        <references count="2">
          <reference field="14" count="1" selected="0">
            <x v="50"/>
          </reference>
          <reference field="15" count="1">
            <x v="3"/>
          </reference>
        </references>
      </pivotArea>
    </format>
    <format dxfId="13552">
      <pivotArea dataOnly="0" labelOnly="1" outline="0" fieldPosition="0">
        <references count="2">
          <reference field="14" count="1" selected="0">
            <x v="32"/>
          </reference>
          <reference field="15" count="1">
            <x v="3"/>
          </reference>
        </references>
      </pivotArea>
    </format>
    <format dxfId="13551">
      <pivotArea dataOnly="0" labelOnly="1" outline="0" fieldPosition="0">
        <references count="2">
          <reference field="14" count="1" selected="0">
            <x v="77"/>
          </reference>
          <reference field="15" count="1">
            <x v="4"/>
          </reference>
        </references>
      </pivotArea>
    </format>
    <format dxfId="13550">
      <pivotArea dataOnly="0" labelOnly="1" outline="0" fieldPosition="0">
        <references count="2">
          <reference field="14" count="1" selected="0">
            <x v="105"/>
          </reference>
          <reference field="15" count="1">
            <x v="3"/>
          </reference>
        </references>
      </pivotArea>
    </format>
    <format dxfId="13549">
      <pivotArea dataOnly="0" labelOnly="1" outline="0" fieldPosition="0">
        <references count="2">
          <reference field="14" count="1" selected="0">
            <x v="84"/>
          </reference>
          <reference field="15" count="1">
            <x v="3"/>
          </reference>
        </references>
      </pivotArea>
    </format>
    <format dxfId="13548">
      <pivotArea dataOnly="0" labelOnly="1" outline="0" fieldPosition="0">
        <references count="2">
          <reference field="14" count="1" selected="0">
            <x v="72"/>
          </reference>
          <reference field="15" count="1">
            <x v="3"/>
          </reference>
        </references>
      </pivotArea>
    </format>
    <format dxfId="13547">
      <pivotArea dataOnly="0" labelOnly="1" outline="0" fieldPosition="0">
        <references count="2">
          <reference field="14" count="1" selected="0">
            <x v="29"/>
          </reference>
          <reference field="15" count="1">
            <x v="3"/>
          </reference>
        </references>
      </pivotArea>
    </format>
    <format dxfId="13546">
      <pivotArea dataOnly="0" labelOnly="1" outline="0" fieldPosition="0">
        <references count="2">
          <reference field="14" count="1" selected="0">
            <x v="11"/>
          </reference>
          <reference field="15" count="1">
            <x v="3"/>
          </reference>
        </references>
      </pivotArea>
    </format>
    <format dxfId="13545">
      <pivotArea dataOnly="0" labelOnly="1" outline="0" fieldPosition="0">
        <references count="2">
          <reference field="14" count="1" selected="0">
            <x v="79"/>
          </reference>
          <reference field="15" count="1">
            <x v="3"/>
          </reference>
        </references>
      </pivotArea>
    </format>
    <format dxfId="13544">
      <pivotArea dataOnly="0" labelOnly="1" outline="0" fieldPosition="0">
        <references count="2">
          <reference field="14" count="1" selected="0">
            <x v="90"/>
          </reference>
          <reference field="15" count="1">
            <x v="3"/>
          </reference>
        </references>
      </pivotArea>
    </format>
    <format dxfId="13543">
      <pivotArea dataOnly="0" labelOnly="1" outline="0" fieldPosition="0">
        <references count="2">
          <reference field="14" count="1" selected="0">
            <x v="118"/>
          </reference>
          <reference field="15" count="1">
            <x v="4"/>
          </reference>
        </references>
      </pivotArea>
    </format>
    <format dxfId="13542">
      <pivotArea dataOnly="0" labelOnly="1" outline="0" fieldPosition="0">
        <references count="2">
          <reference field="14" count="1" selected="0">
            <x v="33"/>
          </reference>
          <reference field="15" count="1">
            <x v="4"/>
          </reference>
        </references>
      </pivotArea>
    </format>
    <format dxfId="13541">
      <pivotArea dataOnly="0" labelOnly="1" outline="0" fieldPosition="0">
        <references count="2">
          <reference field="14" count="1" selected="0">
            <x v="66"/>
          </reference>
          <reference field="15" count="1">
            <x v="3"/>
          </reference>
        </references>
      </pivotArea>
    </format>
    <format dxfId="13540">
      <pivotArea dataOnly="0" labelOnly="1" outline="0" fieldPosition="0">
        <references count="2">
          <reference field="14" count="1" selected="0">
            <x v="130"/>
          </reference>
          <reference field="15" count="1">
            <x v="4"/>
          </reference>
        </references>
      </pivotArea>
    </format>
    <format dxfId="13539">
      <pivotArea dataOnly="0" labelOnly="1" outline="0" fieldPosition="0">
        <references count="2">
          <reference field="14" count="1" selected="0">
            <x v="122"/>
          </reference>
          <reference field="15" count="1">
            <x v="3"/>
          </reference>
        </references>
      </pivotArea>
    </format>
    <format dxfId="13538">
      <pivotArea dataOnly="0" labelOnly="1" outline="0" fieldPosition="0">
        <references count="2">
          <reference field="14" count="1" selected="0">
            <x v="61"/>
          </reference>
          <reference field="15" count="1">
            <x v="4"/>
          </reference>
        </references>
      </pivotArea>
    </format>
    <format dxfId="13537">
      <pivotArea dataOnly="0" labelOnly="1" outline="0" fieldPosition="0">
        <references count="2">
          <reference field="14" count="1" selected="0">
            <x v="6"/>
          </reference>
          <reference field="15" count="1">
            <x v="3"/>
          </reference>
        </references>
      </pivotArea>
    </format>
    <format dxfId="13536">
      <pivotArea dataOnly="0" labelOnly="1" outline="0" fieldPosition="0">
        <references count="2">
          <reference field="14" count="1" selected="0">
            <x v="46"/>
          </reference>
          <reference field="15" count="1">
            <x v="4"/>
          </reference>
        </references>
      </pivotArea>
    </format>
    <format dxfId="13535">
      <pivotArea dataOnly="0" labelOnly="1" outline="0" fieldPosition="0">
        <references count="2">
          <reference field="14" count="1" selected="0">
            <x v="114"/>
          </reference>
          <reference field="15" count="1">
            <x v="3"/>
          </reference>
        </references>
      </pivotArea>
    </format>
    <format dxfId="13534">
      <pivotArea dataOnly="0" labelOnly="1" outline="0" fieldPosition="0">
        <references count="2">
          <reference field="14" count="1" selected="0">
            <x v="27"/>
          </reference>
          <reference field="15" count="1">
            <x v="3"/>
          </reference>
        </references>
      </pivotArea>
    </format>
    <format dxfId="13533">
      <pivotArea dataOnly="0" labelOnly="1" outline="0" fieldPosition="0">
        <references count="2">
          <reference field="14" count="1" selected="0">
            <x v="95"/>
          </reference>
          <reference field="15" count="1">
            <x v="3"/>
          </reference>
        </references>
      </pivotArea>
    </format>
    <format dxfId="13532">
      <pivotArea dataOnly="0" labelOnly="1" outline="0" fieldPosition="0">
        <references count="2">
          <reference field="14" count="1" selected="0">
            <x v="131"/>
          </reference>
          <reference field="15" count="1">
            <x v="4"/>
          </reference>
        </references>
      </pivotArea>
    </format>
    <format dxfId="13531">
      <pivotArea dataOnly="0" labelOnly="1" outline="0" fieldPosition="0">
        <references count="2">
          <reference field="14" count="1" selected="0">
            <x v="7"/>
          </reference>
          <reference field="15" count="1">
            <x v="4"/>
          </reference>
        </references>
      </pivotArea>
    </format>
    <format dxfId="13530">
      <pivotArea dataOnly="0" labelOnly="1" outline="0" fieldPosition="0">
        <references count="2">
          <reference field="14" count="1" selected="0">
            <x v="91"/>
          </reference>
          <reference field="15" count="1">
            <x v="3"/>
          </reference>
        </references>
      </pivotArea>
    </format>
    <format dxfId="13529">
      <pivotArea dataOnly="0" labelOnly="1" outline="0" fieldPosition="0">
        <references count="2">
          <reference field="14" count="1" selected="0">
            <x v="45"/>
          </reference>
          <reference field="15" count="1">
            <x v="3"/>
          </reference>
        </references>
      </pivotArea>
    </format>
    <format dxfId="13528">
      <pivotArea dataOnly="0" labelOnly="1" outline="0" fieldPosition="0">
        <references count="2">
          <reference field="14" count="1" selected="0">
            <x v="92"/>
          </reference>
          <reference field="15" count="1">
            <x v="3"/>
          </reference>
        </references>
      </pivotArea>
    </format>
    <format dxfId="13527">
      <pivotArea dataOnly="0" labelOnly="1" outline="0" fieldPosition="0">
        <references count="2">
          <reference field="14" count="1" selected="0">
            <x v="87"/>
          </reference>
          <reference field="15" count="1">
            <x v="4"/>
          </reference>
        </references>
      </pivotArea>
    </format>
    <format dxfId="13526">
      <pivotArea dataOnly="0" labelOnly="1" outline="0" fieldPosition="0">
        <references count="2">
          <reference field="14" count="1" selected="0">
            <x v="58"/>
          </reference>
          <reference field="15" count="1">
            <x v="3"/>
          </reference>
        </references>
      </pivotArea>
    </format>
    <format dxfId="13525">
      <pivotArea dataOnly="0" labelOnly="1" outline="0" fieldPosition="0">
        <references count="2">
          <reference field="14" count="1" selected="0">
            <x v="121"/>
          </reference>
          <reference field="15" count="1">
            <x v="3"/>
          </reference>
        </references>
      </pivotArea>
    </format>
    <format dxfId="13524">
      <pivotArea dataOnly="0" labelOnly="1" outline="0" fieldPosition="0">
        <references count="2">
          <reference field="14" count="1" selected="0">
            <x v="15"/>
          </reference>
          <reference field="15" count="1">
            <x v="3"/>
          </reference>
        </references>
      </pivotArea>
    </format>
    <format dxfId="13523">
      <pivotArea dataOnly="0" labelOnly="1" outline="0" fieldPosition="0">
        <references count="2">
          <reference field="14" count="1" selected="0">
            <x v="129"/>
          </reference>
          <reference field="15" count="1">
            <x v="3"/>
          </reference>
        </references>
      </pivotArea>
    </format>
    <format dxfId="13522">
      <pivotArea dataOnly="0" labelOnly="1" outline="0" fieldPosition="0">
        <references count="2">
          <reference field="14" count="1" selected="0">
            <x v="102"/>
          </reference>
          <reference field="15" count="1">
            <x v="3"/>
          </reference>
        </references>
      </pivotArea>
    </format>
    <format dxfId="13521">
      <pivotArea dataOnly="0" labelOnly="1" outline="0" fieldPosition="0">
        <references count="2">
          <reference field="14" count="1" selected="0">
            <x v="115"/>
          </reference>
          <reference field="15" count="1">
            <x v="3"/>
          </reference>
        </references>
      </pivotArea>
    </format>
    <format dxfId="13520">
      <pivotArea dataOnly="0" labelOnly="1" outline="0" fieldPosition="0">
        <references count="2">
          <reference field="14" count="1" selected="0">
            <x v="93"/>
          </reference>
          <reference field="15" count="1">
            <x v="3"/>
          </reference>
        </references>
      </pivotArea>
    </format>
    <format dxfId="13519">
      <pivotArea dataOnly="0" labelOnly="1" outline="0" fieldPosition="0">
        <references count="2">
          <reference field="14" count="1" selected="0">
            <x v="103"/>
          </reference>
          <reference field="15" count="1">
            <x v="4"/>
          </reference>
        </references>
      </pivotArea>
    </format>
    <format dxfId="13518">
      <pivotArea dataOnly="0" labelOnly="1" outline="0" fieldPosition="0">
        <references count="2">
          <reference field="14" count="1" selected="0">
            <x v="127"/>
          </reference>
          <reference field="15" count="1">
            <x v="4"/>
          </reference>
        </references>
      </pivotArea>
    </format>
    <format dxfId="13517">
      <pivotArea dataOnly="0" labelOnly="1" outline="0" fieldPosition="0">
        <references count="2">
          <reference field="14" count="1" selected="0">
            <x v="120"/>
          </reference>
          <reference field="15" count="1">
            <x v="3"/>
          </reference>
        </references>
      </pivotArea>
    </format>
    <format dxfId="13516">
      <pivotArea dataOnly="0" labelOnly="1" outline="0" fieldPosition="0">
        <references count="2">
          <reference field="14" count="1" selected="0">
            <x v="76"/>
          </reference>
          <reference field="15" count="1">
            <x v="3"/>
          </reference>
        </references>
      </pivotArea>
    </format>
    <format dxfId="13515">
      <pivotArea dataOnly="0" labelOnly="1" outline="0" fieldPosition="0">
        <references count="2">
          <reference field="14" count="1" selected="0">
            <x v="63"/>
          </reference>
          <reference field="15" count="1">
            <x v="3"/>
          </reference>
        </references>
      </pivotArea>
    </format>
    <format dxfId="13514">
      <pivotArea dataOnly="0" labelOnly="1" outline="0" fieldPosition="0">
        <references count="2">
          <reference field="14" count="1" selected="0">
            <x v="113"/>
          </reference>
          <reference field="15" count="1">
            <x v="3"/>
          </reference>
        </references>
      </pivotArea>
    </format>
    <format dxfId="13513">
      <pivotArea dataOnly="0" labelOnly="1" outline="0" fieldPosition="0">
        <references count="2">
          <reference field="14" count="1" selected="0">
            <x v="133"/>
          </reference>
          <reference field="15" count="1">
            <x v="4"/>
          </reference>
        </references>
      </pivotArea>
    </format>
    <format dxfId="13512">
      <pivotArea dataOnly="0" labelOnly="1" outline="0" fieldPosition="0">
        <references count="2">
          <reference field="14" count="1" selected="0">
            <x v="88"/>
          </reference>
          <reference field="15" count="1">
            <x v="2"/>
          </reference>
        </references>
      </pivotArea>
    </format>
    <format dxfId="13511">
      <pivotArea dataOnly="0" labelOnly="1" outline="0" fieldPosition="0">
        <references count="2">
          <reference field="14" count="1" selected="0">
            <x v="71"/>
          </reference>
          <reference field="15" count="1">
            <x v="2"/>
          </reference>
        </references>
      </pivotArea>
    </format>
    <format dxfId="13510">
      <pivotArea dataOnly="0" labelOnly="1" outline="0" fieldPosition="0">
        <references count="2">
          <reference field="14" count="1" selected="0">
            <x v="57"/>
          </reference>
          <reference field="15" count="1">
            <x v="2"/>
          </reference>
        </references>
      </pivotArea>
    </format>
    <format dxfId="13509">
      <pivotArea dataOnly="0" labelOnly="1" outline="0" fieldPosition="0">
        <references count="2">
          <reference field="14" count="1" selected="0">
            <x v="111"/>
          </reference>
          <reference field="15" count="1">
            <x v="2"/>
          </reference>
        </references>
      </pivotArea>
    </format>
    <format dxfId="13508">
      <pivotArea dataOnly="0" labelOnly="1" outline="0" fieldPosition="0">
        <references count="2">
          <reference field="14" count="1" selected="0">
            <x v="13"/>
          </reference>
          <reference field="15" count="1">
            <x v="2"/>
          </reference>
        </references>
      </pivotArea>
    </format>
    <format dxfId="13507">
      <pivotArea dataOnly="0" labelOnly="1" outline="0" fieldPosition="0">
        <references count="2">
          <reference field="14" count="1" selected="0">
            <x v="83"/>
          </reference>
          <reference field="15" count="1">
            <x v="2"/>
          </reference>
        </references>
      </pivotArea>
    </format>
    <format dxfId="13506">
      <pivotArea dataOnly="0" labelOnly="1" outline="0" fieldPosition="0">
        <references count="2">
          <reference field="14" count="1" selected="0">
            <x v="89"/>
          </reference>
          <reference field="15" count="1">
            <x v="2"/>
          </reference>
        </references>
      </pivotArea>
    </format>
    <format dxfId="13505">
      <pivotArea dataOnly="0" labelOnly="1" outline="0" fieldPosition="0">
        <references count="2">
          <reference field="14" count="1" selected="0">
            <x v="128"/>
          </reference>
          <reference field="15" count="1">
            <x v="2"/>
          </reference>
        </references>
      </pivotArea>
    </format>
    <format dxfId="13504">
      <pivotArea dataOnly="0" labelOnly="1" outline="0" fieldPosition="0">
        <references count="2">
          <reference field="14" count="1" selected="0">
            <x v="116"/>
          </reference>
          <reference field="15" count="1">
            <x v="2"/>
          </reference>
        </references>
      </pivotArea>
    </format>
    <format dxfId="13503">
      <pivotArea dataOnly="0" labelOnly="1" outline="0" fieldPosition="0">
        <references count="2">
          <reference field="14" count="1" selected="0">
            <x v="101"/>
          </reference>
          <reference field="15" count="1">
            <x v="2"/>
          </reference>
        </references>
      </pivotArea>
    </format>
    <format dxfId="13502">
      <pivotArea dataOnly="0" labelOnly="1" outline="0" fieldPosition="0">
        <references count="2">
          <reference field="14" count="1" selected="0">
            <x v="94"/>
          </reference>
          <reference field="15" count="1">
            <x v="2"/>
          </reference>
        </references>
      </pivotArea>
    </format>
    <format dxfId="13501">
      <pivotArea dataOnly="0" labelOnly="1" outline="0" fieldPosition="0">
        <references count="2">
          <reference field="14" count="1" selected="0">
            <x v="34"/>
          </reference>
          <reference field="15" count="1">
            <x v="2"/>
          </reference>
        </references>
      </pivotArea>
    </format>
    <format dxfId="13500">
      <pivotArea dataOnly="0" labelOnly="1" outline="0" fieldPosition="0">
        <references count="2">
          <reference field="14" count="1" selected="0">
            <x v="0"/>
          </reference>
          <reference field="15" count="1">
            <x v="2"/>
          </reference>
        </references>
      </pivotArea>
    </format>
    <format dxfId="13499">
      <pivotArea dataOnly="0" labelOnly="1" outline="0" fieldPosition="0">
        <references count="2">
          <reference field="14" count="1" selected="0">
            <x v="96"/>
          </reference>
          <reference field="15" count="1">
            <x v="2"/>
          </reference>
        </references>
      </pivotArea>
    </format>
    <format dxfId="13498">
      <pivotArea dataOnly="0" labelOnly="1" outline="0" fieldPosition="0">
        <references count="2">
          <reference field="14" count="1" selected="0">
            <x v="109"/>
          </reference>
          <reference field="15" count="1">
            <x v="2"/>
          </reference>
        </references>
      </pivotArea>
    </format>
    <format dxfId="13497">
      <pivotArea dataOnly="0" labelOnly="1" outline="0" fieldPosition="0">
        <references count="2">
          <reference field="14" count="1" selected="0">
            <x v="31"/>
          </reference>
          <reference field="15" count="1">
            <x v="2"/>
          </reference>
        </references>
      </pivotArea>
    </format>
    <format dxfId="13496">
      <pivotArea dataOnly="0" labelOnly="1" outline="0" fieldPosition="0">
        <references count="2">
          <reference field="14" count="1" selected="0">
            <x v="112"/>
          </reference>
          <reference field="15" count="1">
            <x v="2"/>
          </reference>
        </references>
      </pivotArea>
    </format>
    <format dxfId="13495">
      <pivotArea dataOnly="0" labelOnly="1" outline="0" fieldPosition="0">
        <references count="2">
          <reference field="14" count="1" selected="0">
            <x v="85"/>
          </reference>
          <reference field="15" count="1">
            <x v="2"/>
          </reference>
        </references>
      </pivotArea>
    </format>
    <format dxfId="13494">
      <pivotArea dataOnly="0" labelOnly="1" outline="0" fieldPosition="0">
        <references count="2">
          <reference field="14" count="1" selected="0">
            <x v="125"/>
          </reference>
          <reference field="15" count="1">
            <x v="2"/>
          </reference>
        </references>
      </pivotArea>
    </format>
    <format dxfId="1349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5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compact="0" compactData="0" multipleFieldFilters="0">
  <location ref="A3:C137" firstHeaderRow="1" firstDataRow="1" firstDataCol="3" rowPageCount="1" colPageCount="1"/>
  <pivotFields count="50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136">
        <item x="102"/>
        <item x="10"/>
        <item x="9"/>
        <item x="11"/>
        <item x="127"/>
        <item x="109"/>
        <item x="107"/>
        <item x="8"/>
        <item x="71"/>
        <item x="55"/>
        <item x="106"/>
        <item x="56"/>
        <item x="97"/>
        <item x="90"/>
        <item m="1" x="133"/>
        <item x="24"/>
        <item x="49"/>
        <item x="18"/>
        <item x="66"/>
        <item x="57"/>
        <item x="4"/>
        <item x="59"/>
        <item x="5"/>
        <item x="82"/>
        <item x="89"/>
        <item x="6"/>
        <item x="25"/>
        <item x="104"/>
        <item x="78"/>
        <item x="32"/>
        <item x="15"/>
        <item x="64"/>
        <item x="91"/>
        <item x="108"/>
        <item x="125"/>
        <item m="1" x="132"/>
        <item x="75"/>
        <item x="72"/>
        <item x="77"/>
        <item x="42"/>
        <item x="7"/>
        <item x="47"/>
        <item x="92"/>
        <item x="114"/>
        <item x="88"/>
        <item x="79"/>
        <item x="94"/>
        <item x="93"/>
        <item x="73"/>
        <item x="37"/>
        <item x="86"/>
        <item x="16"/>
        <item x="36"/>
        <item x="13"/>
        <item x="123"/>
        <item x="45"/>
        <item x="68"/>
        <item x="124"/>
        <item x="14"/>
        <item x="12"/>
        <item m="1" x="134"/>
        <item x="85"/>
        <item x="87"/>
        <item x="28"/>
        <item x="48"/>
        <item x="21"/>
        <item x="43"/>
        <item x="27"/>
        <item x="22"/>
        <item x="20"/>
        <item x="38"/>
        <item x="54"/>
        <item x="41"/>
        <item x="74"/>
        <item x="80"/>
        <item x="51"/>
        <item x="1"/>
        <item x="52"/>
        <item x="50"/>
        <item x="81"/>
        <item x="39"/>
        <item x="23"/>
        <item x="44"/>
        <item x="113"/>
        <item x="3"/>
        <item x="130"/>
        <item x="95"/>
        <item x="110"/>
        <item x="111"/>
        <item x="62"/>
        <item x="53"/>
        <item x="0"/>
        <item x="100"/>
        <item x="103"/>
        <item x="126"/>
        <item x="67"/>
        <item x="105"/>
        <item x="98"/>
        <item x="116"/>
        <item x="118"/>
        <item x="115"/>
        <item x="2"/>
        <item x="29"/>
        <item x="129"/>
        <item x="63"/>
        <item x="30"/>
        <item x="26"/>
        <item x="17"/>
        <item x="35"/>
        <item x="40"/>
        <item x="122"/>
        <item x="112"/>
        <item x="61"/>
        <item x="31"/>
        <item x="70"/>
        <item x="60"/>
        <item x="46"/>
        <item x="58"/>
        <item x="119"/>
        <item x="117"/>
        <item x="65"/>
        <item x="101"/>
        <item x="76"/>
        <item x="96"/>
        <item x="121"/>
        <item x="131"/>
        <item x="34"/>
        <item x="84"/>
        <item x="69"/>
        <item x="19"/>
        <item x="83"/>
        <item x="99"/>
        <item x="120"/>
        <item x="33"/>
        <item h="1" x="12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4"/>
        <item x="2"/>
        <item x="10"/>
        <item x="3"/>
        <item x="1"/>
        <item x="0"/>
        <item x="5"/>
        <item x="7"/>
        <item x="9"/>
        <item x="6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70" outline="0" showAll="0">
      <items count="765">
        <item x="471"/>
        <item x="191"/>
        <item x="133"/>
        <item x="741"/>
        <item x="25"/>
        <item x="163"/>
        <item x="367"/>
        <item x="632"/>
        <item x="468"/>
        <item x="164"/>
        <item x="338"/>
        <item x="5"/>
        <item x="740"/>
        <item x="156"/>
        <item x="403"/>
        <item x="248"/>
        <item x="733"/>
        <item x="357"/>
        <item x="171"/>
        <item x="674"/>
        <item x="1"/>
        <item x="160"/>
        <item x="2"/>
        <item x="323"/>
        <item x="7"/>
        <item x="475"/>
        <item x="470"/>
        <item x="187"/>
        <item x="185"/>
        <item x="343"/>
        <item x="600"/>
        <item x="614"/>
        <item x="158"/>
        <item x="592"/>
        <item x="87"/>
        <item x="83"/>
        <item x="607"/>
        <item x="293"/>
        <item x="434"/>
        <item x="30"/>
        <item x="396"/>
        <item x="524"/>
        <item x="24"/>
        <item x="622"/>
        <item x="372"/>
        <item x="23"/>
        <item x="742"/>
        <item x="708"/>
        <item x="200"/>
        <item x="516"/>
        <item x="33"/>
        <item x="55"/>
        <item x="177"/>
        <item x="234"/>
        <item x="429"/>
        <item x="452"/>
        <item x="454"/>
        <item x="593"/>
        <item x="630"/>
        <item x="416"/>
        <item x="53"/>
        <item x="336"/>
        <item x="720"/>
        <item x="409"/>
        <item x="430"/>
        <item x="585"/>
        <item x="176"/>
        <item x="406"/>
        <item x="81"/>
        <item x="297"/>
        <item x="362"/>
        <item x="193"/>
        <item x="138"/>
        <item x="11"/>
        <item x="88"/>
        <item x="111"/>
        <item x="145"/>
        <item x="249"/>
        <item x="643"/>
        <item x="400"/>
        <item x="183"/>
        <item x="320"/>
        <item x="10"/>
        <item x="447"/>
        <item x="19"/>
        <item x="169"/>
        <item x="726"/>
        <item x="21"/>
        <item x="147"/>
        <item x="105"/>
        <item x="152"/>
        <item x="182"/>
        <item x="473"/>
        <item x="577"/>
        <item x="101"/>
        <item x="717"/>
        <item x="650"/>
        <item x="763"/>
        <item x="669"/>
        <item x="474"/>
        <item x="402"/>
        <item x="646"/>
        <item x="20"/>
        <item x="451"/>
        <item x="675"/>
        <item x="517"/>
        <item x="294"/>
        <item x="463"/>
        <item x="485"/>
        <item x="363"/>
        <item x="405"/>
        <item x="641"/>
        <item x="673"/>
        <item x="714"/>
        <item x="457"/>
        <item x="398"/>
        <item x="465"/>
        <item x="76"/>
        <item x="530"/>
        <item x="397"/>
        <item x="40"/>
        <item x="302"/>
        <item x="649"/>
        <item x="730"/>
        <item x="204"/>
        <item x="731"/>
        <item x="476"/>
        <item x="628"/>
        <item x="90"/>
        <item x="671"/>
        <item x="648"/>
        <item x="386"/>
        <item x="324"/>
        <item x="713"/>
        <item x="712"/>
        <item x="209"/>
        <item x="426"/>
        <item x="131"/>
        <item x="413"/>
        <item x="719"/>
        <item x="466"/>
        <item x="433"/>
        <item x="462"/>
        <item x="44"/>
        <item x="26"/>
        <item x="472"/>
        <item x="698"/>
        <item x="319"/>
        <item x="255"/>
        <item x="754"/>
        <item x="139"/>
        <item x="533"/>
        <item x="242"/>
        <item x="188"/>
        <item x="104"/>
        <item x="379"/>
        <item x="391"/>
        <item x="95"/>
        <item x="100"/>
        <item x="364"/>
        <item x="578"/>
        <item x="753"/>
        <item x="467"/>
        <item x="642"/>
        <item x="455"/>
        <item x="697"/>
        <item x="588"/>
        <item x="369"/>
        <item x="264"/>
        <item x="34"/>
        <item x="85"/>
        <item x="236"/>
        <item x="122"/>
        <item x="737"/>
        <item x="748"/>
        <item x="257"/>
        <item x="342"/>
        <item x="633"/>
        <item x="113"/>
        <item x="28"/>
        <item x="383"/>
        <item x="274"/>
        <item x="743"/>
        <item x="375"/>
        <item x="612"/>
        <item x="356"/>
        <item x="490"/>
        <item x="598"/>
        <item x="750"/>
        <item x="415"/>
        <item x="644"/>
        <item x="419"/>
        <item x="603"/>
        <item x="212"/>
        <item x="222"/>
        <item x="721"/>
        <item x="666"/>
        <item x="174"/>
        <item x="154"/>
        <item x="198"/>
        <item x="627"/>
        <item x="161"/>
        <item x="575"/>
        <item x="365"/>
        <item x="360"/>
        <item x="207"/>
        <item x="417"/>
        <item x="436"/>
        <item x="73"/>
        <item x="45"/>
        <item x="3"/>
        <item x="126"/>
        <item x="449"/>
        <item x="172"/>
        <item x="745"/>
        <item x="608"/>
        <item x="211"/>
        <item x="511"/>
        <item x="408"/>
        <item x="290"/>
        <item x="604"/>
        <item x="581"/>
        <item x="213"/>
        <item x="707"/>
        <item x="0"/>
        <item x="328"/>
        <item x="259"/>
        <item x="450"/>
        <item x="109"/>
        <item x="4"/>
        <item x="373"/>
        <item x="758"/>
        <item x="684"/>
        <item x="425"/>
        <item x="623"/>
        <item x="54"/>
        <item x="660"/>
        <item x="41"/>
        <item x="179"/>
        <item x="428"/>
        <item x="382"/>
        <item x="262"/>
        <item x="181"/>
        <item x="371"/>
        <item x="155"/>
        <item x="605"/>
        <item x="203"/>
        <item x="385"/>
        <item x="148"/>
        <item x="35"/>
        <item x="332"/>
        <item x="629"/>
        <item x="180"/>
        <item x="459"/>
        <item x="460"/>
        <item x="694"/>
        <item x="606"/>
        <item x="431"/>
        <item x="307"/>
        <item x="220"/>
        <item x="702"/>
        <item x="153"/>
        <item x="670"/>
        <item x="444"/>
        <item x="137"/>
        <item x="418"/>
        <item x="453"/>
        <item x="150"/>
        <item x="295"/>
        <item x="75"/>
        <item x="89"/>
        <item x="515"/>
        <item x="22"/>
        <item x="61"/>
        <item x="414"/>
        <item x="199"/>
        <item x="239"/>
        <item x="132"/>
        <item x="587"/>
        <item x="539"/>
        <item x="114"/>
        <item x="194"/>
        <item x="676"/>
        <item x="407"/>
        <item x="599"/>
        <item x="494"/>
        <item x="602"/>
        <item x="661"/>
        <item x="18"/>
        <item x="625"/>
        <item x="735"/>
        <item x="401"/>
        <item x="77"/>
        <item x="93"/>
        <item x="654"/>
        <item x="525"/>
        <item x="82"/>
        <item x="427"/>
        <item x="84"/>
        <item x="151"/>
        <item x="31"/>
        <item x="752"/>
        <item x="438"/>
        <item x="46"/>
        <item x="208"/>
        <item x="201"/>
        <item x="157"/>
        <item x="125"/>
        <item x="519"/>
        <item x="124"/>
        <item x="49"/>
        <item x="235"/>
        <item x="523"/>
        <item x="527"/>
        <item x="613"/>
        <item x="135"/>
        <item x="529"/>
        <item x="358"/>
        <item x="282"/>
        <item x="260"/>
        <item x="240"/>
        <item x="667"/>
        <item x="305"/>
        <item x="15"/>
        <item x="384"/>
        <item x="611"/>
        <item x="266"/>
        <item x="711"/>
        <item x="197"/>
        <item x="167"/>
        <item x="102"/>
        <item x="513"/>
        <item x="705"/>
        <item x="108"/>
        <item x="210"/>
        <item x="267"/>
        <item x="637"/>
        <item x="663"/>
        <item x="500"/>
        <item x="141"/>
        <item x="665"/>
        <item x="703"/>
        <item x="739"/>
        <item x="456"/>
        <item x="677"/>
        <item x="56"/>
        <item x="543"/>
        <item x="464"/>
        <item x="461"/>
        <item x="624"/>
        <item x="652"/>
        <item x="32"/>
        <item x="51"/>
        <item x="62"/>
        <item x="67"/>
        <item x="528"/>
        <item x="47"/>
        <item x="690"/>
        <item x="106"/>
        <item x="503"/>
        <item x="493"/>
        <item x="162"/>
        <item x="276"/>
        <item x="284"/>
        <item x="718"/>
        <item x="190"/>
        <item x="346"/>
        <item x="39"/>
        <item x="327"/>
        <item x="232"/>
        <item x="518"/>
        <item x="263"/>
        <item x="640"/>
        <item x="94"/>
        <item x="351"/>
        <item x="299"/>
        <item x="278"/>
        <item x="668"/>
        <item x="738"/>
        <item x="394"/>
        <item x="279"/>
        <item x="205"/>
        <item x="541"/>
        <item x="52"/>
        <item x="380"/>
        <item x="699"/>
        <item x="441"/>
        <item x="412"/>
        <item x="544"/>
        <item x="761"/>
        <item x="631"/>
        <item x="331"/>
        <item x="395"/>
        <item x="756"/>
        <item x="178"/>
        <item x="639"/>
        <item x="134"/>
        <item x="653"/>
        <item x="325"/>
        <item x="507"/>
        <item x="486"/>
        <item x="496"/>
        <item x="579"/>
        <item x="43"/>
        <item x="495"/>
        <item x="103"/>
        <item x="144"/>
        <item x="140"/>
        <item x="265"/>
        <item x="540"/>
        <item x="755"/>
        <item x="354"/>
        <item x="664"/>
        <item x="326"/>
        <item x="246"/>
        <item x="146"/>
        <item x="685"/>
        <item x="192"/>
        <item x="443"/>
        <item x="469"/>
        <item x="546"/>
        <item x="60"/>
        <item x="381"/>
        <item x="333"/>
        <item x="389"/>
        <item x="651"/>
        <item x="510"/>
        <item x="129"/>
        <item x="591"/>
        <item x="504"/>
        <item x="489"/>
        <item x="223"/>
        <item x="143"/>
        <item x="159"/>
        <item x="377"/>
        <item x="166"/>
        <item x="110"/>
        <item x="747"/>
        <item x="71"/>
        <item x="656"/>
        <item x="285"/>
        <item x="149"/>
        <item x="9"/>
        <item x="214"/>
        <item x="538"/>
        <item x="597"/>
        <item x="520"/>
        <item x="729"/>
        <item x="439"/>
        <item x="563"/>
        <item x="368"/>
        <item x="202"/>
        <item x="724"/>
        <item x="636"/>
        <item x="78"/>
        <item x="186"/>
        <item x="704"/>
        <item x="298"/>
        <item x="38"/>
        <item x="261"/>
        <item x="218"/>
        <item x="8"/>
        <item x="734"/>
        <item x="749"/>
        <item x="300"/>
        <item x="681"/>
        <item x="352"/>
        <item x="390"/>
        <item x="706"/>
        <item x="626"/>
        <item x="91"/>
        <item x="564"/>
        <item x="123"/>
        <item x="112"/>
        <item x="736"/>
        <item x="582"/>
        <item x="269"/>
        <item x="189"/>
        <item x="696"/>
        <item x="728"/>
        <item x="195"/>
        <item x="329"/>
        <item x="480"/>
        <item x="435"/>
        <item x="340"/>
        <item x="522"/>
        <item x="505"/>
        <item x="136"/>
        <item x="283"/>
        <item x="29"/>
        <item x="50"/>
        <item x="440"/>
        <item x="322"/>
        <item x="512"/>
        <item x="635"/>
        <item x="710"/>
        <item x="341"/>
        <item x="393"/>
        <item x="184"/>
        <item x="499"/>
        <item x="301"/>
        <item x="404"/>
        <item x="308"/>
        <item x="27"/>
        <item x="168"/>
        <item x="488"/>
        <item x="601"/>
        <item x="281"/>
        <item x="757"/>
        <item x="254"/>
        <item x="229"/>
        <item x="618"/>
        <item x="96"/>
        <item x="57"/>
        <item x="66"/>
        <item x="69"/>
        <item x="487"/>
        <item x="120"/>
        <item x="233"/>
        <item x="725"/>
        <item x="580"/>
        <item x="634"/>
        <item x="535"/>
        <item x="437"/>
        <item x="746"/>
        <item x="686"/>
        <item x="388"/>
        <item x="680"/>
        <item x="701"/>
        <item x="484"/>
        <item x="506"/>
        <item x="92"/>
        <item x="662"/>
        <item x="571"/>
        <item x="175"/>
        <item x="378"/>
        <item x="72"/>
        <item x="596"/>
        <item x="321"/>
        <item x="678"/>
        <item x="658"/>
        <item x="562"/>
        <item x="555"/>
        <item x="304"/>
        <item x="128"/>
        <item x="361"/>
        <item x="682"/>
        <item x="277"/>
        <item x="545"/>
        <item x="170"/>
        <item x="280"/>
        <item x="491"/>
        <item x="497"/>
        <item x="345"/>
        <item x="709"/>
        <item x="619"/>
        <item x="621"/>
        <item x="312"/>
        <item x="344"/>
        <item x="687"/>
        <item x="655"/>
        <item x="70"/>
        <item x="558"/>
        <item x="349"/>
        <item x="521"/>
        <item x="573"/>
        <item x="683"/>
        <item x="376"/>
        <item x="63"/>
        <item x="615"/>
        <item x="610"/>
        <item x="230"/>
        <item x="59"/>
        <item x="722"/>
        <item x="760"/>
        <item x="759"/>
        <item x="423"/>
        <item x="65"/>
        <item x="647"/>
        <item x="432"/>
        <item x="355"/>
        <item x="715"/>
        <item x="142"/>
        <item x="79"/>
        <item x="387"/>
        <item x="121"/>
        <item x="537"/>
        <item x="411"/>
        <item x="695"/>
        <item x="374"/>
        <item x="723"/>
        <item x="353"/>
        <item x="534"/>
        <item x="12"/>
        <item x="672"/>
        <item x="549"/>
        <item x="58"/>
        <item x="48"/>
        <item x="318"/>
        <item x="657"/>
        <item x="311"/>
        <item x="334"/>
        <item x="659"/>
        <item x="221"/>
        <item x="689"/>
        <item x="751"/>
        <item x="217"/>
        <item x="219"/>
        <item x="442"/>
        <item x="296"/>
        <item x="570"/>
        <item x="532"/>
        <item x="420"/>
        <item x="165"/>
        <item x="271"/>
        <item x="250"/>
        <item x="14"/>
        <item x="526"/>
        <item x="693"/>
        <item x="566"/>
        <item x="542"/>
        <item x="590"/>
        <item x="492"/>
        <item x="536"/>
        <item x="583"/>
        <item x="272"/>
        <item x="392"/>
        <item x="291"/>
        <item x="309"/>
        <item x="317"/>
        <item x="617"/>
        <item x="173"/>
        <item x="316"/>
        <item x="727"/>
        <item x="399"/>
        <item x="620"/>
        <item x="313"/>
        <item x="227"/>
        <item x="275"/>
        <item x="303"/>
        <item x="335"/>
        <item x="574"/>
        <item x="6"/>
        <item x="609"/>
        <item x="251"/>
        <item x="314"/>
        <item x="13"/>
        <item x="732"/>
        <item x="688"/>
        <item x="586"/>
        <item x="228"/>
        <item x="716"/>
        <item x="244"/>
        <item x="347"/>
        <item x="252"/>
        <item x="531"/>
        <item x="216"/>
        <item x="225"/>
        <item x="86"/>
        <item x="215"/>
        <item x="350"/>
        <item x="370"/>
        <item x="692"/>
        <item x="256"/>
        <item x="422"/>
        <item x="348"/>
        <item x="616"/>
        <item x="127"/>
        <item x="514"/>
        <item x="638"/>
        <item x="315"/>
        <item x="359"/>
        <item x="288"/>
        <item x="16"/>
        <item x="567"/>
        <item x="508"/>
        <item x="691"/>
        <item x="241"/>
        <item x="502"/>
        <item x="337"/>
        <item x="231"/>
        <item x="80"/>
        <item x="206"/>
        <item x="501"/>
        <item x="559"/>
        <item x="243"/>
        <item x="479"/>
        <item x="565"/>
        <item x="224"/>
        <item x="117"/>
        <item x="238"/>
        <item x="557"/>
        <item x="762"/>
        <item x="569"/>
        <item x="292"/>
        <item x="119"/>
        <item x="64"/>
        <item x="589"/>
        <item x="458"/>
        <item x="42"/>
        <item x="247"/>
        <item x="268"/>
        <item x="330"/>
        <item x="561"/>
        <item x="421"/>
        <item x="99"/>
        <item x="17"/>
        <item x="572"/>
        <item x="253"/>
        <item x="270"/>
        <item x="107"/>
        <item x="97"/>
        <item x="556"/>
        <item x="700"/>
        <item x="553"/>
        <item x="226"/>
        <item x="37"/>
        <item x="98"/>
        <item x="509"/>
        <item x="306"/>
        <item x="237"/>
        <item x="584"/>
        <item x="478"/>
        <item x="554"/>
        <item x="424"/>
        <item x="196"/>
        <item x="287"/>
        <item x="482"/>
        <item x="286"/>
        <item x="744"/>
        <item x="560"/>
        <item x="595"/>
        <item x="74"/>
        <item x="36"/>
        <item x="339"/>
        <item x="551"/>
        <item x="594"/>
        <item x="68"/>
        <item x="481"/>
        <item x="130"/>
        <item x="245"/>
        <item x="483"/>
        <item x="289"/>
        <item x="410"/>
        <item x="498"/>
        <item x="273"/>
        <item x="679"/>
        <item x="310"/>
        <item x="552"/>
        <item x="448"/>
        <item x="548"/>
        <item x="550"/>
        <item x="645"/>
        <item x="115"/>
        <item x="568"/>
        <item x="366"/>
        <item x="258"/>
        <item x="547"/>
        <item x="477"/>
        <item x="116"/>
        <item x="576"/>
        <item x="446"/>
        <item x="118"/>
        <item x="4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1"/>
    <field x="19"/>
    <field x="14"/>
  </rowFields>
  <rowItems count="134">
    <i>
      <x/>
      <x v="1"/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1">
      <x v="3"/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4"/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1">
      <x v="5"/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1">
      <x v="6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1">
      <x v="7"/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1">
      <x v="8"/>
      <x v="125"/>
    </i>
    <i r="2">
      <x v="126"/>
    </i>
    <i r="2">
      <x v="127"/>
    </i>
    <i r="1">
      <x v="9"/>
      <x v="128"/>
    </i>
    <i r="2">
      <x v="129"/>
    </i>
    <i r="2">
      <x v="130"/>
    </i>
    <i r="2">
      <x v="131"/>
    </i>
    <i r="2">
      <x v="132"/>
    </i>
    <i r="1">
      <x v="10"/>
      <x v="133"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1"/>
      <x v="33"/>
    </i>
    <i r="1">
      <x v="2"/>
      <x v="34"/>
    </i>
    <i r="1">
      <x v="4"/>
      <x v="87"/>
    </i>
    <i r="2">
      <x v="88"/>
    </i>
    <i t="default">
      <x v="1"/>
    </i>
    <i t="grand">
      <x/>
    </i>
  </rowItems>
  <colItems count="1">
    <i/>
  </colItems>
  <pageFields count="1">
    <pageField fld="47" hier="-1"/>
  </pageFields>
  <formats count="26">
    <format dxfId="13474">
      <pivotArea dataOnly="0" labelOnly="1" outline="0" axis="axisValues" fieldPosition="0"/>
    </format>
    <format dxfId="13473">
      <pivotArea outline="0" collapsedLevelsAreSubtotals="1" fieldPosition="0"/>
    </format>
    <format dxfId="13472">
      <pivotArea field="19" type="button" dataOnly="0" labelOnly="1" outline="0" axis="axisRow" fieldPosition="1"/>
    </format>
    <format dxfId="13471">
      <pivotArea dataOnly="0" labelOnly="1" outline="0" fieldPosition="0">
        <references count="1">
          <reference field="19" count="1">
            <x v="0"/>
          </reference>
        </references>
      </pivotArea>
    </format>
    <format dxfId="13470">
      <pivotArea dataOnly="0" labelOnly="1" outline="0" fieldPosition="0">
        <references count="1">
          <reference field="19" count="1" defaultSubtotal="1">
            <x v="0"/>
          </reference>
        </references>
      </pivotArea>
    </format>
    <format dxfId="13469">
      <pivotArea dataOnly="0" labelOnly="1" outline="0" fieldPosition="0">
        <references count="1">
          <reference field="19" count="1">
            <x v="1"/>
          </reference>
        </references>
      </pivotArea>
    </format>
    <format dxfId="13468">
      <pivotArea dataOnly="0" labelOnly="1" outline="0" fieldPosition="0">
        <references count="1">
          <reference field="19" count="1" defaultSubtotal="1">
            <x v="1"/>
          </reference>
        </references>
      </pivotArea>
    </format>
    <format dxfId="13467">
      <pivotArea dataOnly="0" labelOnly="1" outline="0" fieldPosition="0">
        <references count="1">
          <reference field="19" count="1">
            <x v="2"/>
          </reference>
        </references>
      </pivotArea>
    </format>
    <format dxfId="13466">
      <pivotArea dataOnly="0" labelOnly="1" outline="0" fieldPosition="0">
        <references count="1">
          <reference field="19" count="1" defaultSubtotal="1">
            <x v="2"/>
          </reference>
        </references>
      </pivotArea>
    </format>
    <format dxfId="13465">
      <pivotArea dataOnly="0" labelOnly="1" outline="0" fieldPosition="0">
        <references count="1">
          <reference field="19" count="1">
            <x v="3"/>
          </reference>
        </references>
      </pivotArea>
    </format>
    <format dxfId="13464">
      <pivotArea dataOnly="0" labelOnly="1" outline="0" fieldPosition="0">
        <references count="1">
          <reference field="19" count="1" defaultSubtotal="1">
            <x v="3"/>
          </reference>
        </references>
      </pivotArea>
    </format>
    <format dxfId="13463">
      <pivotArea dataOnly="0" labelOnly="1" outline="0" fieldPosition="0">
        <references count="1">
          <reference field="19" count="1">
            <x v="4"/>
          </reference>
        </references>
      </pivotArea>
    </format>
    <format dxfId="13462">
      <pivotArea dataOnly="0" labelOnly="1" outline="0" fieldPosition="0">
        <references count="1">
          <reference field="19" count="1" defaultSubtotal="1">
            <x v="4"/>
          </reference>
        </references>
      </pivotArea>
    </format>
    <format dxfId="13461">
      <pivotArea dataOnly="0" labelOnly="1" outline="0" fieldPosition="0">
        <references count="1">
          <reference field="19" count="1">
            <x v="5"/>
          </reference>
        </references>
      </pivotArea>
    </format>
    <format dxfId="13460">
      <pivotArea dataOnly="0" labelOnly="1" outline="0" fieldPosition="0">
        <references count="1">
          <reference field="19" count="1" defaultSubtotal="1">
            <x v="5"/>
          </reference>
        </references>
      </pivotArea>
    </format>
    <format dxfId="13459">
      <pivotArea dataOnly="0" labelOnly="1" outline="0" fieldPosition="0">
        <references count="1">
          <reference field="19" count="1">
            <x v="6"/>
          </reference>
        </references>
      </pivotArea>
    </format>
    <format dxfId="13458">
      <pivotArea dataOnly="0" labelOnly="1" outline="0" fieldPosition="0">
        <references count="1">
          <reference field="19" count="1" defaultSubtotal="1">
            <x v="6"/>
          </reference>
        </references>
      </pivotArea>
    </format>
    <format dxfId="13457">
      <pivotArea dataOnly="0" labelOnly="1" outline="0" fieldPosition="0">
        <references count="1">
          <reference field="19" count="1">
            <x v="7"/>
          </reference>
        </references>
      </pivotArea>
    </format>
    <format dxfId="13456">
      <pivotArea dataOnly="0" labelOnly="1" outline="0" fieldPosition="0">
        <references count="1">
          <reference field="19" count="1" defaultSubtotal="1">
            <x v="7"/>
          </reference>
        </references>
      </pivotArea>
    </format>
    <format dxfId="13455">
      <pivotArea dataOnly="0" labelOnly="1" outline="0" fieldPosition="0">
        <references count="1">
          <reference field="19" count="1">
            <x v="8"/>
          </reference>
        </references>
      </pivotArea>
    </format>
    <format dxfId="13454">
      <pivotArea dataOnly="0" labelOnly="1" outline="0" fieldPosition="0">
        <references count="1">
          <reference field="19" count="1" defaultSubtotal="1">
            <x v="8"/>
          </reference>
        </references>
      </pivotArea>
    </format>
    <format dxfId="13453">
      <pivotArea dataOnly="0" labelOnly="1" outline="0" fieldPosition="0">
        <references count="1">
          <reference field="19" count="1">
            <x v="9"/>
          </reference>
        </references>
      </pivotArea>
    </format>
    <format dxfId="13452">
      <pivotArea dataOnly="0" labelOnly="1" outline="0" fieldPosition="0">
        <references count="1">
          <reference field="19" count="1" defaultSubtotal="1">
            <x v="9"/>
          </reference>
        </references>
      </pivotArea>
    </format>
    <format dxfId="13451">
      <pivotArea dataOnly="0" labelOnly="1" outline="0" fieldPosition="0">
        <references count="1">
          <reference field="19" count="1">
            <x v="10"/>
          </reference>
        </references>
      </pivotArea>
    </format>
    <format dxfId="13450">
      <pivotArea dataOnly="0" labelOnly="1" outline="0" fieldPosition="0">
        <references count="1">
          <reference field="19" count="1" defaultSubtotal="1">
            <x v="10"/>
          </reference>
        </references>
      </pivotArea>
    </format>
    <format dxfId="134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6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x="0"/>
        <item h="1"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h="1" x="10"/>
        <item h="1" x="3"/>
        <item h="1" x="1"/>
        <item h="1" x="0"/>
        <item h="1" x="5"/>
        <item h="1" x="7"/>
        <item h="1" x="9"/>
        <item h="1" x="6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2">
    <i>
      <x v="10"/>
      <x v="82"/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720">
    <format dxfId="13441">
      <pivotArea outline="0" collapsedLevelsAreSubtotals="1" fieldPosition="0"/>
    </format>
    <format dxfId="1344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439">
      <pivotArea type="all" dataOnly="0" outline="0" fieldPosition="0"/>
    </format>
    <format dxfId="13438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3437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3436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3435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3434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3433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13432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3431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3430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3429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3428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3427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3426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3425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3424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3423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3422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3421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3420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3419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3418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3417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3416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341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3414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341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3412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3411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3410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3409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3408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3407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3406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3405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3404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3403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3402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3401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3400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3399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339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3397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3396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3395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3394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3393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3392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3391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3390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3389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13388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3387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3386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3385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13384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3383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3382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3381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3380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13379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3378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3377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3376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3375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13374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3373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3372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13371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3370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3369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3368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3367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3366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1336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3364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336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3362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3361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3360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3359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3358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3357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3356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3355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3354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3353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13352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3351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3350">
      <pivotArea type="all" dataOnly="0" outline="0" fieldPosition="0"/>
    </format>
    <format dxfId="13349">
      <pivotArea outline="0" collapsedLevelsAreSubtotals="1" fieldPosition="0"/>
    </format>
    <format dxfId="13348">
      <pivotArea field="19" type="button" dataOnly="0" labelOnly="1" outline="0" axis="axisRow" fieldPosition="0"/>
    </format>
    <format dxfId="13347">
      <pivotArea field="21" type="button" dataOnly="0" labelOnly="1" outline="0" axis="axisRow" fieldPosition="1"/>
    </format>
    <format dxfId="13346">
      <pivotArea field="30" type="button" dataOnly="0" labelOnly="1" outline="0" axis="axisRow" fieldPosition="2"/>
    </format>
    <format dxfId="13345">
      <pivotArea dataOnly="0" labelOnly="1" fieldPosition="0">
        <references count="1">
          <reference field="19" count="0"/>
        </references>
      </pivotArea>
    </format>
    <format dxfId="13344">
      <pivotArea dataOnly="0" labelOnly="1" grandRow="1" outline="0" fieldPosition="0"/>
    </format>
    <format dxfId="13343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3342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334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340">
      <pivotArea field="19" type="button" dataOnly="0" labelOnly="1" outline="0" axis="axisRow" fieldPosition="0"/>
    </format>
    <format dxfId="13339">
      <pivotArea field="21" type="button" dataOnly="0" labelOnly="1" outline="0" axis="axisRow" fieldPosition="1"/>
    </format>
    <format dxfId="13338">
      <pivotArea field="30" type="button" dataOnly="0" labelOnly="1" outline="0" axis="axisRow" fieldPosition="2"/>
    </format>
    <format dxfId="133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336">
      <pivotArea field="19" type="button" dataOnly="0" labelOnly="1" outline="0" axis="axisRow" fieldPosition="0"/>
    </format>
    <format dxfId="13335">
      <pivotArea dataOnly="0" labelOnly="1" fieldPosition="0">
        <references count="1">
          <reference field="19" count="0"/>
        </references>
      </pivotArea>
    </format>
    <format dxfId="13334">
      <pivotArea dataOnly="0" labelOnly="1" grandRow="1" outline="0" offset="A256" fieldPosition="0"/>
    </format>
    <format dxfId="13333">
      <pivotArea field="19" type="button" dataOnly="0" labelOnly="1" outline="0" axis="axisRow" fieldPosition="0"/>
    </format>
    <format dxfId="13332">
      <pivotArea field="21" type="button" dataOnly="0" labelOnly="1" outline="0" axis="axisRow" fieldPosition="1"/>
    </format>
    <format dxfId="13331">
      <pivotArea field="30" type="button" dataOnly="0" labelOnly="1" outline="0" axis="axisRow" fieldPosition="2"/>
    </format>
    <format dxfId="1333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329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3328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3327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3326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13325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3324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3323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3322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13321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3320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3319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3318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13317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3316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3315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3314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3313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13312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3311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3310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3309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3308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13307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3306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3305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3304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3303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13302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3301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3300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3299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3298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3297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13296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3295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3294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3293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3292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3291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3290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3289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3288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328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3286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3285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3284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13283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3282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3281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3280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3279">
      <pivotArea dataOnly="0" labelOnly="1" fieldPosition="0">
        <references count="1">
          <reference field="19" count="0"/>
        </references>
      </pivotArea>
    </format>
    <format dxfId="13278">
      <pivotArea dataOnly="0" labelOnly="1" fieldPosition="0">
        <references count="1">
          <reference field="21" count="0"/>
        </references>
      </pivotArea>
    </format>
    <format dxfId="13277">
      <pivotArea dataOnly="0" labelOnly="1" fieldPosition="0">
        <references count="1">
          <reference field="21" count="0"/>
        </references>
      </pivotArea>
    </format>
    <format dxfId="13276">
      <pivotArea dataOnly="0" labelOnly="1" fieldPosition="0">
        <references count="1">
          <reference field="21" count="0"/>
        </references>
      </pivotArea>
    </format>
    <format dxfId="13275">
      <pivotArea collapsedLevelsAreSubtotals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13274">
      <pivotArea dataOnly="0" labelOnly="1" fieldPosition="0">
        <references count="2">
          <reference field="19" count="0" selected="0"/>
          <reference field="21" count="1">
            <x v="3"/>
          </reference>
        </references>
      </pivotArea>
    </format>
    <format dxfId="13273">
      <pivotArea dataOnly="0" labelOnly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13272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3271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3270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3269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13268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3267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3266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3265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3264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3263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3262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13261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3260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3259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3258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3257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3256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13255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3254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3253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3252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3251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13250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3249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3248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3247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13246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3245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3244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13243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3242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13241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3240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13239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13238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3237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3236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13235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3234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3233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3232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13231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3230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3229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3228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3227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13226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3225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3224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322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3222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3221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13220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321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3218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321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321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3215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13214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321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3212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3211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3210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13209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3208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3207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3206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3205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13204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3203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3202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3201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3200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3199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13198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3197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3196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3195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3194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3193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3192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13191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3190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3189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3188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3187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3186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13185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3184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3183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3182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3181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13180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3179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3178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3177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3176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13175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3174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3173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3172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3171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13170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3169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316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3167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3166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13165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3164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3163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3162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3161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13160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3159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3158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3157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3156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13155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3154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3153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3152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3151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13150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3149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3148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3147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3146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3145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13144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3143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3142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3141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3140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3139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3138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13137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3136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3135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3134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3133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3132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3131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13130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3129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3128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3127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3126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3125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3124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13123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3122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3121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3120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3119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13118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3117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3116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13115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3114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3113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3112">
      <pivotArea dataOnly="0" labelOnly="1" fieldPosition="0">
        <references count="2">
          <reference field="19" count="0" selected="0"/>
          <reference field="21" count="2">
            <x v="48"/>
            <x v="49"/>
          </reference>
        </references>
      </pivotArea>
    </format>
    <format dxfId="13111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3110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3109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3108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3107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3106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3105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3104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3103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3102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3101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3100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3099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3098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3097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3096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3095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3094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3093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3092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3091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3090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3089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3088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3087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3086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3085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3084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3083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3082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3081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3080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3079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3078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307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3076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3075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3074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307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3072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307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307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3069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3068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3067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3066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3065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3064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3063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3062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3061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3060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3059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3058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3057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3056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3055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13054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13053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13052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3051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3050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3049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3048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3047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3046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3045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3044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3043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3042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3041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3040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3039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3038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3037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3036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3035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3034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3033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3032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3031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3030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3029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3028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3027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3026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3025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3024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3023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3022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3021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302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3019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3018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3017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3016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3015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3014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301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3012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3011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3010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3009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3008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3007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3006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3005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3004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3003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3002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3001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3000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2999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2998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12997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2996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2995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2994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2993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2992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2991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2990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2989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2988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2987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986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2985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2984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2983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2982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12981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12980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2979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2978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2977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2976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2975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2974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2973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2972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2971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2970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969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2968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2967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2966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2965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2964">
      <pivotArea dataOnly="0" labelOnly="1" fieldPosition="0">
        <references count="2">
          <reference field="19" count="0" selected="0"/>
          <reference field="21" count="1">
            <x v="0"/>
          </reference>
        </references>
      </pivotArea>
    </format>
    <format dxfId="12963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2962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2961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2960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12959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2958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2957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2956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2955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12954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2953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2952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2951">
      <pivotArea dataOnly="0" labelOnly="1" fieldPosition="0">
        <references count="2">
          <reference field="19" count="0" selected="0"/>
          <reference field="21" count="1">
            <x v="17"/>
          </reference>
        </references>
      </pivotArea>
    </format>
    <format dxfId="12950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2949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2948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2947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2946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2945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2944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12943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2942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2941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2940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2939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2938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2937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2936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2935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2934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2933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12932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2931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2930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2929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2928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2927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2926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2925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12924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2923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2922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2921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2920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12919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2918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2917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2916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2915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2914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2913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2912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2911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12910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2909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2908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2907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2906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2905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2904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2903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2902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2901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2900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2899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2898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12897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2896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2895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2894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2893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2892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2891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2890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2889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12888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2887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2886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2885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12884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2883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2882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2881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12880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2879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2878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2877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2876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12875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2874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2873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2872">
      <pivotArea dataOnly="0" labelOnly="1" fieldPosition="0">
        <references count="2">
          <reference field="19" count="0" selected="0"/>
          <reference field="21" count="1">
            <x v="93"/>
          </reference>
        </references>
      </pivotArea>
    </format>
    <format dxfId="12871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2870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2869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2868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12867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2866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2865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2864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2863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12862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2861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2860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2859">
      <pivotArea dataOnly="0" labelOnly="1" fieldPosition="0">
        <references count="2">
          <reference field="19" count="0" selected="0"/>
          <reference field="21" count="1">
            <x v="109"/>
          </reference>
        </references>
      </pivotArea>
    </format>
    <format dxfId="12858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2857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2856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2855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12854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2853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2852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2851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2850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12849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2848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2847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2846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284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2844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12843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2842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284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2840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2839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283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2837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12836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2835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283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2833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2832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2831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2830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2829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2828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2827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12826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2825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2824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2823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2822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2821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2820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2819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2818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2817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2816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2815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12814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2813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2812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2811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2810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2809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2808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807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1280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2805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80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2803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12802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2801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2800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2799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2798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12797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2796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2795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2794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2793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2792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2791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12790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2789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2788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2787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2786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2785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2784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2783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12782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2781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2780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2779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2778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2777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2776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2775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12774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2773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2772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2771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2770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2769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2768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2767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2766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12765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2764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2763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2762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2761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2760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2759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2758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2757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2756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2755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12754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2753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2752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2751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2750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2749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2748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2747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2746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2745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2744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2743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2742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2741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2740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2739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738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2737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2736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2735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12734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2733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2732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2731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2730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2729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2728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2727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2726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12725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2724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2723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2722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272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2720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2719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2718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2717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2716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2715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2714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2713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712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2711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2710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709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2708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2707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2706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2705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2704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2703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12702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2701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12700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12699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12698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12697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12696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12695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12694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12693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12692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2691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2690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2689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2688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2687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2686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2685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2684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2683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2682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681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2680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2679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2678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12677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2676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2675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2674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2673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267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2671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2670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2669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12668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2667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2666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2665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266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2663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2662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2661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2660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2659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2658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265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2656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655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265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2653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652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2651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2650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2649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2648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2647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2646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12645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2644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12643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12642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12641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12640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12639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12638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12637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12636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12635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12634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12633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12632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12631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12630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12629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12628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12627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12626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12625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12624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12623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12622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12621">
      <pivotArea field="19" type="button" dataOnly="0" labelOnly="1" outline="0" axis="axisRow" fieldPosition="0"/>
    </format>
    <format dxfId="12620">
      <pivotArea field="21" type="button" dataOnly="0" labelOnly="1" outline="0" axis="axisRow" fieldPosition="1"/>
    </format>
    <format dxfId="12619">
      <pivotArea field="30" type="button" dataOnly="0" labelOnly="1" outline="0" axis="axisRow" fieldPosition="2"/>
    </format>
    <format dxfId="126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617">
      <pivotArea grandRow="1" outline="0" collapsedLevelsAreSubtotals="1" fieldPosition="0"/>
    </format>
    <format dxfId="12616">
      <pivotArea dataOnly="0" labelOnly="1" grandRow="1" outline="0" fieldPosition="0"/>
    </format>
    <format dxfId="12615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2614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12613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2612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2611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2610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2609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2608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2607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2606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2605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2604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2603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2602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601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2600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2599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2598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12597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2596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2595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2594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2593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2592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2591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2590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2589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12588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2587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2586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258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258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2583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2582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2581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2580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2579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2578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2577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576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257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257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573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2572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2571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2570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2569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2568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2567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2566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12565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9"/>
          </reference>
        </references>
      </pivotArea>
    </format>
    <format dxfId="12564">
      <pivotArea dataOnly="0" labelOnly="1" fieldPosition="0">
        <references count="2">
          <reference field="19" count="0" selected="0"/>
          <reference field="21" count="1">
            <x v="205"/>
          </reference>
        </references>
      </pivotArea>
    </format>
    <format dxfId="12563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2562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12561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2560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2559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2558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2557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2556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2555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2554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2553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2552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2551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2550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549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2548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2547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2546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12545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2544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2543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2542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2541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2540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2539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2538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2537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12536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2535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2534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253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2532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2531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2530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2529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2528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252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2526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2525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524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2523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252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521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2520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2519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2518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2517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2516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2515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2514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12513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2512">
      <pivotArea dataOnly="0" labelOnly="1" fieldPosition="0">
        <references count="2">
          <reference field="19" count="0" selected="0"/>
          <reference field="21" count="1">
            <x v="2"/>
          </reference>
        </references>
      </pivotArea>
    </format>
    <format dxfId="12511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2510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12509">
      <pivotArea dataOnly="0" labelOnly="1" fieldPosition="0">
        <references count="2">
          <reference field="19" count="0" selected="0"/>
          <reference field="21" count="1">
            <x v="5"/>
          </reference>
        </references>
      </pivotArea>
    </format>
    <format dxfId="12508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12507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2506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2505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12504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2503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2502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2501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2500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12499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2498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2497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2496">
      <pivotArea dataOnly="0" labelOnly="1" fieldPosition="0">
        <references count="2">
          <reference field="19" count="0" selected="0"/>
          <reference field="21" count="1">
            <x v="24"/>
          </reference>
        </references>
      </pivotArea>
    </format>
    <format dxfId="12495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2494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2493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2492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2491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12490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2489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2488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2487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2486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2485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2484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12483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2482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2481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2480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2479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2478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2477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12476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2475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2474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2473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2472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2471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2470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12469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2468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2467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2466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2465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2464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463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12462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2461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2460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459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2458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2457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12456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2455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2454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2453">
      <pivotArea dataOnly="0" labelOnly="1" fieldPosition="0">
        <references count="2">
          <reference field="19" count="0" selected="0"/>
          <reference field="21" count="1">
            <x v="69"/>
          </reference>
        </references>
      </pivotArea>
    </format>
    <format dxfId="12452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2451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2450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2449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12448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2447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2446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2445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2444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12443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2442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2441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2440">
      <pivotArea dataOnly="0" labelOnly="1" fieldPosition="0">
        <references count="2">
          <reference field="19" count="0" selected="0"/>
          <reference field="21" count="1">
            <x v="89"/>
          </reference>
        </references>
      </pivotArea>
    </format>
    <format dxfId="12439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2438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2437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2436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2435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12434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2433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2432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2431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2430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2429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2428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12427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2426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2425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2424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2423">
      <pivotArea dataOnly="0" labelOnly="1" fieldPosition="0">
        <references count="2">
          <reference field="19" count="0" selected="0"/>
          <reference field="21" count="1">
            <x v="98"/>
          </reference>
        </references>
      </pivotArea>
    </format>
    <format dxfId="12422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2421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2420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2419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2418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12417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2416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2415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2414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2413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2412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2411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12410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2409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2408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2407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2406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2405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2404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12403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2402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2401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2400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2399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2398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2397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12396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2395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2394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239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2392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2391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2390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2389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1238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2387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2386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2385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238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2383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2382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2381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12380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2379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2378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2377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2376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12375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2374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2373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2372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2371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12370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2369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2368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12367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2366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2365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2364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2363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236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2361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360">
      <pivotArea dataOnly="0" labelOnly="1" fieldPosition="0">
        <references count="2">
          <reference field="19" count="0" selected="0"/>
          <reference field="21" count="2">
            <x v="144"/>
            <x v="147"/>
          </reference>
        </references>
      </pivotArea>
    </format>
    <format dxfId="1235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2358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357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2356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2355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354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2353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2352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12351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2350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234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348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2347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2346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234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234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343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2342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2341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12340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2339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2338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337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2336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2335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2334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2333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12332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2331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2330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2329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12328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2327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2326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2325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12324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2323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2322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2321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2320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12319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2318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2317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2316">
      <pivotArea dataOnly="0" labelOnly="1" fieldPosition="0">
        <references count="2">
          <reference field="19" count="0" selected="0"/>
          <reference field="21" count="1">
            <x v="189"/>
          </reference>
        </references>
      </pivotArea>
    </format>
    <format dxfId="12315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2314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313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312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2311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2310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2309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308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307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306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305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304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303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2302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301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300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299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298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29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296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295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294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293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292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291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290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289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2288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12287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286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285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2284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2283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2282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281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280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279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278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277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276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2275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274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273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272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271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27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269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268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267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266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265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264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263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262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2261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260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259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2258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2257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2256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255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254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253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252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251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250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2249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248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247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246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245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24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243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242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241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240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23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238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237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236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2235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12234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233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232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2231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2230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2229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228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227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226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225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224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223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2222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221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220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219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218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217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216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215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214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213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212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211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210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209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2208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207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206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2205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2204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2203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202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201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200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199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198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197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2196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195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194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193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192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19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190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189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188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187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186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185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184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183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2182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12181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180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179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2178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2177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2176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175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174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173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172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171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170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2169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168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167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166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165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16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163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162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161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160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159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158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157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156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2155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154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153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12152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151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150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149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148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12147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146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2145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144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143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142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12141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140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139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138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137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136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135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12134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2133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2132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2131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2130">
      <pivotArea dataOnly="0" labelOnly="1" fieldPosition="0">
        <references count="2">
          <reference field="19" count="0" selected="0"/>
          <reference field="21" count="1">
            <x v="21"/>
          </reference>
        </references>
      </pivotArea>
    </format>
    <format dxfId="12129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2128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127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126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125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2124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12123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122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121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120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2119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118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117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116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12115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2114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2113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2112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111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110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12109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108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107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106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105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12104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2103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2102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101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100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12099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098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097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096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095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12094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2093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2092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09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090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12089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08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087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08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085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12084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208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2082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081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080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079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078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12077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076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075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074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073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072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071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070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069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12068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2067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2066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2065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2064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063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062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061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12060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059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058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057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056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055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054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12053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2052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2051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2050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049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2048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2047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2046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2045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2044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2043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2042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2041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2040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2039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2038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2037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2036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2035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203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033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2032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12031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12030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029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2028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2027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2026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2025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2024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2023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2022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2021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2020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201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2018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2017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2016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2015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2014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2013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2012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12011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2010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2009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2008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2007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2006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2005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2004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200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2002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2001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2000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1999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1998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1997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1996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995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1994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1993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11992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11991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1990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1989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1988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1987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1986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1985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1984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198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1982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1981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1980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1979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1978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1977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1976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975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1974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1973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11972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1971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1970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1969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1968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1967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1966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1965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196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1963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1962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196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196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1959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195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95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1956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1955">
      <pivotArea dataOnly="0" labelOnly="1" fieldPosition="0">
        <references count="2">
          <reference field="19" count="0" selected="0"/>
          <reference field="21" count="18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</reference>
        </references>
      </pivotArea>
    </format>
    <format dxfId="11954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1953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1952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1951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1950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1949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1948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1947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194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1945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1944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1943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1942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1941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1940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93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1938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1937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1936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1935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1934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1933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1932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1931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1930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1929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1928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1927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1926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1925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1924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1923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1922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921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1920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1919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1918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1917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1916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1915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1914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1913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1912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11911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1910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1909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1908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1907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1906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1905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1904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1903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1902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1901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1900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1899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1898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1897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1896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895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1894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189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1892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1891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1890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1889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1888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1887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1886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1885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1884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1883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1882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1881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1880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1879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1878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1877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1876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1875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1874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1873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1872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1871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870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1869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1868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1867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1866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1865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1864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1863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1862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1861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11860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1859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1858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1857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1856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1855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1854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1853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1852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1851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1850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1849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1848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1847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1846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1845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844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1843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1842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1841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1840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1839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1838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1837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1836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1835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1834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1833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1832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1831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1830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1829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1828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1827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1826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1825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1824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1823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1822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1821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1820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1819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1818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1817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1816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1815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1814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1813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1812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11811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1810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1809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1808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1807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1806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1805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1804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1803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1802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1801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1800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179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1798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1797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1796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179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1794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1793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1792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1791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1790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1789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1788">
      <pivotArea collapsedLevelsAreSubtotals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11787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1786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1785">
      <pivotArea collapsedLevelsAreSubtotals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11784">
      <pivotArea dataOnly="0" labelOnly="1" fieldPosition="0">
        <references count="2">
          <reference field="19" count="0" selected="0"/>
          <reference field="21" count="4">
            <x v="81"/>
            <x v="134"/>
            <x v="152"/>
            <x v="177"/>
          </reference>
        </references>
      </pivotArea>
    </format>
    <format dxfId="11783">
      <pivotArea dataOnly="0" labelOnly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11782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1781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1780">
      <pivotArea dataOnly="0" labelOnly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11779">
      <pivotArea collapsedLevelsAreSubtotals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11778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1777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1776">
      <pivotArea collapsedLevelsAreSubtotals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11775">
      <pivotArea dataOnly="0" labelOnly="1" fieldPosition="0">
        <references count="2">
          <reference field="19" count="0" selected="0"/>
          <reference field="21" count="4">
            <x v="81"/>
            <x v="134"/>
            <x v="152"/>
            <x v="177"/>
          </reference>
        </references>
      </pivotArea>
    </format>
    <format dxfId="11774">
      <pivotArea dataOnly="0" labelOnly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11773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1772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1771">
      <pivotArea dataOnly="0" labelOnly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11770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1769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1768">
      <pivotArea dataOnly="0" labelOnly="1" fieldPosition="0">
        <references count="2">
          <reference field="19" count="0" selected="0"/>
          <reference field="21" count="2">
            <x v="134"/>
            <x v="152"/>
          </reference>
        </references>
      </pivotArea>
    </format>
    <format dxfId="11767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1766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1765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1764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1763">
      <pivotArea dataOnly="0" labelOnly="1" fieldPosition="0">
        <references count="2">
          <reference field="19" count="0" selected="0"/>
          <reference field="21" count="2">
            <x v="134"/>
            <x v="152"/>
          </reference>
        </references>
      </pivotArea>
    </format>
    <format dxfId="11762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1761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1760">
      <pivotArea collapsedLevelsAreSubtotals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1759">
      <pivotArea collapsedLevelsAreSubtotals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1758">
      <pivotArea collapsedLevelsAreSubtotals="1" fieldPosition="0">
        <references count="3">
          <reference field="19" count="0" selected="0"/>
          <reference field="21" count="1" selected="0">
            <x v="80"/>
          </reference>
          <reference field="30" count="1">
            <x v="3"/>
          </reference>
        </references>
      </pivotArea>
    </format>
    <format dxfId="11757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1756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755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1754">
      <pivotArea collapsedLevelsAreSubtotals="1" fieldPosition="0">
        <references count="3">
          <reference field="19" count="0" selected="0"/>
          <reference field="21" count="1" selected="0">
            <x v="202"/>
          </reference>
          <reference field="30" count="1">
            <x v="2"/>
          </reference>
        </references>
      </pivotArea>
    </format>
    <format dxfId="11753">
      <pivotArea dataOnly="0" labelOnly="1" fieldPosition="0">
        <references count="2">
          <reference field="19" count="0" selected="0"/>
          <reference field="21" count="7">
            <x v="55"/>
            <x v="60"/>
            <x v="80"/>
            <x v="107"/>
            <x v="136"/>
            <x v="141"/>
            <x v="202"/>
          </reference>
        </references>
      </pivotArea>
    </format>
    <format dxfId="11752">
      <pivotArea dataOnly="0" labelOnly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1751">
      <pivotArea dataOnly="0" labelOnly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1750">
      <pivotArea dataOnly="0" labelOnly="1" fieldPosition="0">
        <references count="3">
          <reference field="19" count="0" selected="0"/>
          <reference field="21" count="1" selected="0">
            <x v="80"/>
          </reference>
          <reference field="30" count="1">
            <x v="3"/>
          </reference>
        </references>
      </pivotArea>
    </format>
    <format dxfId="11749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1748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747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1746">
      <pivotArea dataOnly="0" labelOnly="1" fieldPosition="0">
        <references count="3">
          <reference field="19" count="0" selected="0"/>
          <reference field="21" count="1" selected="0">
            <x v="202"/>
          </reference>
          <reference field="30" count="1">
            <x v="2"/>
          </reference>
        </references>
      </pivotArea>
    </format>
    <format dxfId="11745">
      <pivotArea collapsedLevelsAreSubtotals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1744">
      <pivotArea collapsedLevelsAreSubtotals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1743">
      <pivotArea dataOnly="0" labelOnly="1" fieldPosition="0">
        <references count="2">
          <reference field="19" count="0" selected="0"/>
          <reference field="21" count="2">
            <x v="55"/>
            <x v="60"/>
          </reference>
        </references>
      </pivotArea>
    </format>
    <format dxfId="11742">
      <pivotArea dataOnly="0" labelOnly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1741">
      <pivotArea dataOnly="0" labelOnly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1740">
      <pivotArea collapsedLevelsAreSubtotals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1739">
      <pivotArea collapsedLevelsAreSubtotals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1738">
      <pivotArea dataOnly="0" labelOnly="1" fieldPosition="0">
        <references count="2">
          <reference field="19" count="0" selected="0"/>
          <reference field="21" count="2">
            <x v="55"/>
            <x v="60"/>
          </reference>
        </references>
      </pivotArea>
    </format>
    <format dxfId="11737">
      <pivotArea dataOnly="0" labelOnly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1736">
      <pivotArea dataOnly="0" labelOnly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1735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734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1733">
      <pivotArea dataOnly="0" labelOnly="1" fieldPosition="0">
        <references count="2">
          <reference field="19" count="0" selected="0"/>
          <reference field="21" count="2">
            <x v="136"/>
            <x v="141"/>
          </reference>
        </references>
      </pivotArea>
    </format>
    <format dxfId="11732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731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1730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1729">
      <pivotArea dataOnly="0" labelOnly="1" fieldPosition="0">
        <references count="2">
          <reference field="19" count="0" selected="0"/>
          <reference field="21" count="1">
            <x v="107"/>
          </reference>
        </references>
      </pivotArea>
    </format>
    <format dxfId="11728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1727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726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1725">
      <pivotArea dataOnly="0" labelOnly="1" fieldPosition="0">
        <references count="2">
          <reference field="19" count="0" selected="0"/>
          <reference field="21" count="2">
            <x v="136"/>
            <x v="141"/>
          </reference>
        </references>
      </pivotArea>
    </format>
    <format dxfId="11724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1723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1722">
      <pivotArea dataOnly="0" labelOnly="1" fieldPosition="0">
        <references count="2">
          <reference field="19" count="0" selected="0"/>
          <reference field="21" count="1">
            <x v="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46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9:F14" firstHeaderRow="1" firstDataRow="2" firstDataCol="2"/>
  <pivotFields count="8">
    <pivotField numFmtId="173" showAll="0"/>
    <pivotField axis="axisCol" numFmtId="173" showAll="0">
      <items count="3">
        <item x="0"/>
        <item x="1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4">
    <i>
      <x/>
      <x/>
    </i>
    <i r="1" i="1">
      <x v="1"/>
    </i>
    <i t="grand">
      <x/>
    </i>
    <i t="grand" i="1">
      <x/>
    </i>
  </rowItems>
  <colFields count="1">
    <field x="1"/>
  </colFields>
  <colItems count="3">
    <i>
      <x/>
    </i>
    <i>
      <x v="1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3">
    <format dxfId="13444">
      <pivotArea outline="0" collapsedLevelsAreSubtotals="1" fieldPosition="0"/>
    </format>
    <format dxfId="13443">
      <pivotArea dataOnly="0" labelOnly="1" fieldPosition="0">
        <references count="1">
          <reference field="5" count="0"/>
        </references>
      </pivotArea>
    </format>
    <format dxfId="13442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12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x="0"/>
        <item h="1"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h="1" x="10"/>
        <item h="1" x="3"/>
        <item h="1" x="1"/>
        <item h="1" x="0"/>
        <item h="1" x="5"/>
        <item h="1" x="7"/>
        <item h="1" x="9"/>
        <item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8">
    <i>
      <x v="9"/>
      <x v="55"/>
      <x v="4"/>
    </i>
    <i r="1">
      <x v="60"/>
      <x/>
    </i>
    <i r="1">
      <x v="80"/>
      <x v="3"/>
    </i>
    <i r="1">
      <x v="107"/>
      <x v="3"/>
    </i>
    <i r="1">
      <x v="136"/>
      <x v="3"/>
    </i>
    <i r="1">
      <x v="141"/>
      <x v="3"/>
    </i>
    <i r="1">
      <x v="202"/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720">
    <format dxfId="11713">
      <pivotArea outline="0" collapsedLevelsAreSubtotals="1" fieldPosition="0"/>
    </format>
    <format dxfId="117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711">
      <pivotArea type="all" dataOnly="0" outline="0" fieldPosition="0"/>
    </format>
    <format dxfId="11710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1709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1708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1707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1706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1705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11704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1703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1702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1701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700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699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698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69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696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695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694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1693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1692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691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690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689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688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687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686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685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684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683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682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1681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680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679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678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677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676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675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674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673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67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671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67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669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668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66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666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665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664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663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662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661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11660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659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658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657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11656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655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654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653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652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11651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650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649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64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647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11646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645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644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11643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642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64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640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639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638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1163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636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63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634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633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632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631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1630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629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628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627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626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625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11624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623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622">
      <pivotArea type="all" dataOnly="0" outline="0" fieldPosition="0"/>
    </format>
    <format dxfId="11621">
      <pivotArea outline="0" collapsedLevelsAreSubtotals="1" fieldPosition="0"/>
    </format>
    <format dxfId="11620">
      <pivotArea field="19" type="button" dataOnly="0" labelOnly="1" outline="0" axis="axisRow" fieldPosition="0"/>
    </format>
    <format dxfId="11619">
      <pivotArea field="21" type="button" dataOnly="0" labelOnly="1" outline="0" axis="axisRow" fieldPosition="1"/>
    </format>
    <format dxfId="11618">
      <pivotArea field="30" type="button" dataOnly="0" labelOnly="1" outline="0" axis="axisRow" fieldPosition="2"/>
    </format>
    <format dxfId="11617">
      <pivotArea dataOnly="0" labelOnly="1" fieldPosition="0">
        <references count="1">
          <reference field="19" count="0"/>
        </references>
      </pivotArea>
    </format>
    <format dxfId="11616">
      <pivotArea dataOnly="0" labelOnly="1" grandRow="1" outline="0" fieldPosition="0"/>
    </format>
    <format dxfId="11615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1614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16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612">
      <pivotArea field="19" type="button" dataOnly="0" labelOnly="1" outline="0" axis="axisRow" fieldPosition="0"/>
    </format>
    <format dxfId="11611">
      <pivotArea field="21" type="button" dataOnly="0" labelOnly="1" outline="0" axis="axisRow" fieldPosition="1"/>
    </format>
    <format dxfId="11610">
      <pivotArea field="30" type="button" dataOnly="0" labelOnly="1" outline="0" axis="axisRow" fieldPosition="2"/>
    </format>
    <format dxfId="1160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608">
      <pivotArea field="19" type="button" dataOnly="0" labelOnly="1" outline="0" axis="axisRow" fieldPosition="0"/>
    </format>
    <format dxfId="11607">
      <pivotArea dataOnly="0" labelOnly="1" fieldPosition="0">
        <references count="1">
          <reference field="19" count="0"/>
        </references>
      </pivotArea>
    </format>
    <format dxfId="11606">
      <pivotArea dataOnly="0" labelOnly="1" grandRow="1" outline="0" offset="A256" fieldPosition="0"/>
    </format>
    <format dxfId="11605">
      <pivotArea field="19" type="button" dataOnly="0" labelOnly="1" outline="0" axis="axisRow" fieldPosition="0"/>
    </format>
    <format dxfId="11604">
      <pivotArea field="21" type="button" dataOnly="0" labelOnly="1" outline="0" axis="axisRow" fieldPosition="1"/>
    </format>
    <format dxfId="11603">
      <pivotArea field="30" type="button" dataOnly="0" labelOnly="1" outline="0" axis="axisRow" fieldPosition="2"/>
    </format>
    <format dxfId="1160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601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1600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1599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1598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11597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1596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1595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594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1159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592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591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590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11589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588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587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586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585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11584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583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582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581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580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11579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57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577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576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575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11574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573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57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571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57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569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1156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567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56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56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564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56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562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156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560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55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558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557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556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11555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554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553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1552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1551">
      <pivotArea dataOnly="0" labelOnly="1" fieldPosition="0">
        <references count="1">
          <reference field="19" count="0"/>
        </references>
      </pivotArea>
    </format>
    <format dxfId="11550">
      <pivotArea dataOnly="0" labelOnly="1" fieldPosition="0">
        <references count="1">
          <reference field="21" count="0"/>
        </references>
      </pivotArea>
    </format>
    <format dxfId="11549">
      <pivotArea dataOnly="0" labelOnly="1" fieldPosition="0">
        <references count="1">
          <reference field="21" count="0"/>
        </references>
      </pivotArea>
    </format>
    <format dxfId="11548">
      <pivotArea dataOnly="0" labelOnly="1" fieldPosition="0">
        <references count="1">
          <reference field="21" count="0"/>
        </references>
      </pivotArea>
    </format>
    <format dxfId="11547">
      <pivotArea collapsedLevelsAreSubtotals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11546">
      <pivotArea dataOnly="0" labelOnly="1" fieldPosition="0">
        <references count="2">
          <reference field="19" count="0" selected="0"/>
          <reference field="21" count="1">
            <x v="3"/>
          </reference>
        </references>
      </pivotArea>
    </format>
    <format dxfId="11545">
      <pivotArea dataOnly="0" labelOnly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11544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1543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1542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1541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11540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1539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1538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1537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1536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1535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1534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11533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1532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1531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1530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1529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1528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11527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1526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1525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1524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1523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11522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1521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1520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1519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1151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1517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1516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11515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1514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11513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1512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11511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11510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1509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1508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11507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1506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1505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1504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11503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1502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1501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1500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1499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11498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1497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1496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149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1494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1493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11492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149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1490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1489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148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1487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11486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148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1484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1483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1482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11481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1480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1479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1478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1477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11476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1475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1474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1473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1472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1471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11470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1469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1468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1467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1466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1465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1464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11463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1462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1461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1460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1459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1458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11457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1456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1455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1454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1453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11452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1451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1450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1449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1448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11447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1446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1445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1444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1443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11442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1441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1440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439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1438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11437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436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1435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434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1433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11432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431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1430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429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1428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11427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426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1425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424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1423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11422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421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1420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1419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1418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1417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11416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1415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1414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1413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1412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1411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1410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11409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1408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1407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1406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1405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1404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1403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11402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1401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1400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1399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1398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1397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1396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11395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1394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1393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1392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1391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11390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1389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1388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11387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1386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1385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1384">
      <pivotArea dataOnly="0" labelOnly="1" fieldPosition="0">
        <references count="2">
          <reference field="19" count="0" selected="0"/>
          <reference field="21" count="2">
            <x v="48"/>
            <x v="49"/>
          </reference>
        </references>
      </pivotArea>
    </format>
    <format dxfId="11383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1382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1381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1380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1379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1378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1377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1376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1375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1374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1373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1372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1371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1370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1369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1368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1367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1366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1365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1364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1363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1362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1361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1360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1359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1358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1357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1356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1355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1354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1353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1352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1351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1350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134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1348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1347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1346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1345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1344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1343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1342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1341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1340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133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1338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1337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336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1335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1334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333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1332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1331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1330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1329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1328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1327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11326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11325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11324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1323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1322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1321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1320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1319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1318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1317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1316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1315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1314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1313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1312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1311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1310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1309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1308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1307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1306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1305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1304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1303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1302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1301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1300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1299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1298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1297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1296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1295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1294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1293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1292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1291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1290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1289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1288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1287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1286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128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1284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1283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1282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1281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1280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279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1278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1277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276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1275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1274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1273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1272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1271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1270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11269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1268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1267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1266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1265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1264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1263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1262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1261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126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1259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1258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1257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1256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1255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1254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11253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11252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1251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1250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1249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1248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1247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1246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1245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1244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124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1242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1241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1240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1239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1238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1237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1236">
      <pivotArea dataOnly="0" labelOnly="1" fieldPosition="0">
        <references count="2">
          <reference field="19" count="0" selected="0"/>
          <reference field="21" count="1">
            <x v="0"/>
          </reference>
        </references>
      </pivotArea>
    </format>
    <format dxfId="11235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1234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1233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1232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11231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1230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1229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1228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1227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11226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1225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1224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1223">
      <pivotArea dataOnly="0" labelOnly="1" fieldPosition="0">
        <references count="2">
          <reference field="19" count="0" selected="0"/>
          <reference field="21" count="1">
            <x v="17"/>
          </reference>
        </references>
      </pivotArea>
    </format>
    <format dxfId="11222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1221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1220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1219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1218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1217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1216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11215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1214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1213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1212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1211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1210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1209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1208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1207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1206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1205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11204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1203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1202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1201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1200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1199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1198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1197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11196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1195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1194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1193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1192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11191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1190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1189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1188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1187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1186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1185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1184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1183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11182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1181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1180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1179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1178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1177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1176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1175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1174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1173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1172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1171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1170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11169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1168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1167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1166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1165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1164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1163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1162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1161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11160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1159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1158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1157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11156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1155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1154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1153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11152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1151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1150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1149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1148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11147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1146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1145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1144">
      <pivotArea dataOnly="0" labelOnly="1" fieldPosition="0">
        <references count="2">
          <reference field="19" count="0" selected="0"/>
          <reference field="21" count="1">
            <x v="93"/>
          </reference>
        </references>
      </pivotArea>
    </format>
    <format dxfId="11143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1142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1141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1140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11139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1138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1137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1136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1135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11134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1133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1132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1131">
      <pivotArea dataOnly="0" labelOnly="1" fieldPosition="0">
        <references count="2">
          <reference field="19" count="0" selected="0"/>
          <reference field="21" count="1">
            <x v="109"/>
          </reference>
        </references>
      </pivotArea>
    </format>
    <format dxfId="11130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1129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1128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1127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11126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1125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1124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1123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1122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11121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1120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1119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1118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111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1116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11115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1114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111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1112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1111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1110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1109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11108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1107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110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1105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1104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1103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1102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1101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1100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1099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11098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1097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1096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1095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1094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1093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1092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1091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1090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1089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1088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1087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11086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1085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1084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1083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1082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108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108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1079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1107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107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1076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1075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11074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1073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1072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1071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1070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11069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1068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1067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1066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1065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1064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1063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11062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1061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1060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1059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058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1057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1056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055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11054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1053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1052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1051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050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1049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1048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047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11046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1045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1044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1043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1042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1041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1040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1039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1038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11037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1036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1035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1034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1033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1032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1031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1030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1029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1028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1027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11026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1025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1024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1023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1022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1021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1020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1019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1018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1017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1016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1015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1014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1013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1012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1011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1010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1009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1008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1007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11006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1005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1004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1003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1002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1001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1000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0999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0998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10997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0996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0995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0994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099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0992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0991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0990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0989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0988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0987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098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985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0984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0983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0982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981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0980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0979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978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0977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0976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0975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10974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0973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10972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10971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10970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10969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10968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10967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10966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10965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10964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0963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0962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0961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0960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0959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0958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0957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0956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0955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0954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953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0952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0951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0950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10949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0948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0947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0946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0945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0944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0943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0942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0941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10940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0939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0938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0937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093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0935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0934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0933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0932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0931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0930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092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928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0927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0926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0925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924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0923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0922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921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0920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0919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0918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10917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0916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10915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10914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10913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10912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10911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10910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10909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10908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10907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10906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10905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10904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10903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10902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10901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10900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10899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10898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10897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10896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10895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10894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10893">
      <pivotArea field="19" type="button" dataOnly="0" labelOnly="1" outline="0" axis="axisRow" fieldPosition="0"/>
    </format>
    <format dxfId="10892">
      <pivotArea field="21" type="button" dataOnly="0" labelOnly="1" outline="0" axis="axisRow" fieldPosition="1"/>
    </format>
    <format dxfId="10891">
      <pivotArea field="30" type="button" dataOnly="0" labelOnly="1" outline="0" axis="axisRow" fieldPosition="2"/>
    </format>
    <format dxfId="1089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889">
      <pivotArea grandRow="1" outline="0" collapsedLevelsAreSubtotals="1" fieldPosition="0"/>
    </format>
    <format dxfId="10888">
      <pivotArea dataOnly="0" labelOnly="1" grandRow="1" outline="0" fieldPosition="0"/>
    </format>
    <format dxfId="10887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0886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10885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0884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0883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0882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0881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0880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0879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0878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0877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0876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0875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0874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873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0872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0871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0870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10869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0868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0867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0866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0865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0864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0863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0862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0861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10860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0859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0858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085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0856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0855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0854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0853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0852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085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0850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849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0848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0847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084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845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0844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0843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842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0841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0840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0839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0838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10837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9"/>
          </reference>
        </references>
      </pivotArea>
    </format>
    <format dxfId="10836">
      <pivotArea dataOnly="0" labelOnly="1" fieldPosition="0">
        <references count="2">
          <reference field="19" count="0" selected="0"/>
          <reference field="21" count="1">
            <x v="205"/>
          </reference>
        </references>
      </pivotArea>
    </format>
    <format dxfId="10835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0834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10833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0832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0831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0830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0829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0828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0827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0826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0825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0824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0823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0822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821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0820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0819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0818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10817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0816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0815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0814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0813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081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0811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0810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0809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10808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0807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0806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080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0804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0803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0802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0801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0800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079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079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79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0796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0795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0794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793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0792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0791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790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0789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0788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0787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0786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10785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0784">
      <pivotArea dataOnly="0" labelOnly="1" fieldPosition="0">
        <references count="2">
          <reference field="19" count="0" selected="0"/>
          <reference field="21" count="1">
            <x v="2"/>
          </reference>
        </references>
      </pivotArea>
    </format>
    <format dxfId="10783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10782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10781">
      <pivotArea dataOnly="0" labelOnly="1" fieldPosition="0">
        <references count="2">
          <reference field="19" count="0" selected="0"/>
          <reference field="21" count="1">
            <x v="5"/>
          </reference>
        </references>
      </pivotArea>
    </format>
    <format dxfId="10780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10779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0778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0777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10776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0775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0774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0773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0772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10771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10770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10769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0768">
      <pivotArea dataOnly="0" labelOnly="1" fieldPosition="0">
        <references count="2">
          <reference field="19" count="0" selected="0"/>
          <reference field="21" count="1">
            <x v="24"/>
          </reference>
        </references>
      </pivotArea>
    </format>
    <format dxfId="10767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10766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0765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0764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0763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10762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0761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0760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0759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0758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0757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0756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10755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10754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10753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10752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0751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0750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0749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10748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0747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0746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0745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0744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0743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0742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10741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10740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10739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10738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0737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0736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735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10734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0733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0732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731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0730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0729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10728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10727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10726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0725">
      <pivotArea dataOnly="0" labelOnly="1" fieldPosition="0">
        <references count="2">
          <reference field="19" count="0" selected="0"/>
          <reference field="21" count="1">
            <x v="69"/>
          </reference>
        </references>
      </pivotArea>
    </format>
    <format dxfId="10724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10723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0722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0721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10720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0719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0718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0717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0716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10715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10714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10713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0712">
      <pivotArea dataOnly="0" labelOnly="1" fieldPosition="0">
        <references count="2">
          <reference field="19" count="0" selected="0"/>
          <reference field="21" count="1">
            <x v="89"/>
          </reference>
        </references>
      </pivotArea>
    </format>
    <format dxfId="10711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10710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0709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0708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0707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10706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0705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0704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0703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0702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0701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0700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10699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10698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10697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10696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0695">
      <pivotArea dataOnly="0" labelOnly="1" fieldPosition="0">
        <references count="2">
          <reference field="19" count="0" selected="0"/>
          <reference field="21" count="1">
            <x v="98"/>
          </reference>
        </references>
      </pivotArea>
    </format>
    <format dxfId="10694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10693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0692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0691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0690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10689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0688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0687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0686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0685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0684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0683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1068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10681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10680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0679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0678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0677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0676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10675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0674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0673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0672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0671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0670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0669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10668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10667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10666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1066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066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0663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0662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0661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1066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10659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0658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0657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0656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0655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0654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0653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10652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10651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10650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10649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0648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10647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0646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0645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10644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0643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10642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0641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0640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10639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10638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063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0636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0635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10634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633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0632">
      <pivotArea dataOnly="0" labelOnly="1" fieldPosition="0">
        <references count="2">
          <reference field="19" count="0" selected="0"/>
          <reference field="21" count="2">
            <x v="144"/>
            <x v="147"/>
          </reference>
        </references>
      </pivotArea>
    </format>
    <format dxfId="10631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630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0629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062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062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626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0625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0624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10623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0622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0621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620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0619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0618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0617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061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615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0614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0613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10612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1061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1061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609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10608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10607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606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0605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10604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603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0602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0601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10600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10599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0598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0597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10596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0595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0594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0593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0592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10591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0590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0589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0588">
      <pivotArea dataOnly="0" labelOnly="1" fieldPosition="0">
        <references count="2">
          <reference field="19" count="0" selected="0"/>
          <reference field="21" count="1">
            <x v="189"/>
          </reference>
        </references>
      </pivotArea>
    </format>
    <format dxfId="10587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10586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585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584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0583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0582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0581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580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579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578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577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576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575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574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573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572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571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570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56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568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567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566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565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564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563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562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561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0560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10559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558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557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0556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0555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0554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553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552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551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550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549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548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547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546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545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544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543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542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541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540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539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538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537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536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535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534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0533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532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531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0530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0529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0528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527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526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525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524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523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522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521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520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519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518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517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51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515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514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513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512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511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510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509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508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0507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10506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505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504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0503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0502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0501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500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499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498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497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496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495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494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493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492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491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490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48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488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487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486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485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484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483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482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481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0480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479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478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0477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0476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0475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474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473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472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471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470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469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468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467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466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465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464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46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462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461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460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459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458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457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456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455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0454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10453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452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451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10450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0449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10448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447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446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445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444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443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442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441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440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439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438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437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43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435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434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433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432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431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430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429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428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10427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426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425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10424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423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422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421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420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10419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418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10417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416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415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414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10413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412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411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410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409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408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407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10406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10405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10404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10403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0402">
      <pivotArea dataOnly="0" labelOnly="1" fieldPosition="0">
        <references count="2">
          <reference field="19" count="0" selected="0"/>
          <reference field="21" count="1">
            <x v="21"/>
          </reference>
        </references>
      </pivotArea>
    </format>
    <format dxfId="10401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10400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399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398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397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396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10395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394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393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392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391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390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389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388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10387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10386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10385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10384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383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382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10381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380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379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378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377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10376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10375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10374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373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372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10371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370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369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368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367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10366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10365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10364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36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362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10361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36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359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35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357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10356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1035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0354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353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352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35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350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10349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348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347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346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345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344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343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342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341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10340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10339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10338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1033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10336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335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334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333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10332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331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330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32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328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327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326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10325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10324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10323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10322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321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0320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0319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0318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0317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0316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0315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031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0313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0312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031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31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0309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0308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307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030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305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304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10303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10302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301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0300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0299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0298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0297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0296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0295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029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0293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0292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0291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290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0289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0288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287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0286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285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284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10283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282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0281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0280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0279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0278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0277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0276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027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027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027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027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271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0270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0269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26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026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266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265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10264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10263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262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0261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0260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0259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0258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0257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0256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025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0254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0253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025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251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0250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0249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248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024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246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245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10244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243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0242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0241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0240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0239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0238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023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023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0235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0234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023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23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0231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0230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0229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228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227">
      <pivotArea dataOnly="0" labelOnly="1" fieldPosition="0">
        <references count="2">
          <reference field="19" count="0" selected="0"/>
          <reference field="21" count="18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</reference>
        </references>
      </pivotArea>
    </format>
    <format dxfId="10226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10225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10224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1022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10222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0221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10220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1021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1021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10217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10216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021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10214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10213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10212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0211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10210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10209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0208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0207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0206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0205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0204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0203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0202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0201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200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0199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0198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0197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0196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0195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0194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0193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019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019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0190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189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0188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0187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0186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0185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0184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10183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0182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0181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0180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0179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0178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0177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0176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0175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174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0173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0172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0171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0170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0169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0168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0167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0166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016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0164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163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0162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0161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0160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0159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0158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0157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0156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0155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0154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0153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0152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0151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0150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149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0148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0147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0146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0145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0144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0143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0142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014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014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0139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138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0137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0136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0135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0134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0133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10132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0131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0130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0129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0128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0127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0126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0125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0124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123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0122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0121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0120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011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0118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0117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0116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011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0114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0113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112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0111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0110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0109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0108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0107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0106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0105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0104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0103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0102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0101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0100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0099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098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0097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0096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0095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0094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0093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009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009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0090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089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0088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0087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0086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0085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0084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10083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10082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10081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10080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10079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10078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10077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10076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10075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10074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10073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10072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10071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10070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10069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1006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10067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10066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10065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10064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10063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10062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10061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10060">
      <pivotArea collapsedLevelsAreSubtotals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10059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0058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0057">
      <pivotArea collapsedLevelsAreSubtotals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10056">
      <pivotArea dataOnly="0" labelOnly="1" fieldPosition="0">
        <references count="2">
          <reference field="19" count="0" selected="0"/>
          <reference field="21" count="4">
            <x v="81"/>
            <x v="134"/>
            <x v="152"/>
            <x v="177"/>
          </reference>
        </references>
      </pivotArea>
    </format>
    <format dxfId="10055">
      <pivotArea dataOnly="0" labelOnly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10054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0053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0052">
      <pivotArea dataOnly="0" labelOnly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10051">
      <pivotArea collapsedLevelsAreSubtotals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10050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0049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0048">
      <pivotArea collapsedLevelsAreSubtotals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10047">
      <pivotArea dataOnly="0" labelOnly="1" fieldPosition="0">
        <references count="2">
          <reference field="19" count="0" selected="0"/>
          <reference field="21" count="4">
            <x v="81"/>
            <x v="134"/>
            <x v="152"/>
            <x v="177"/>
          </reference>
        </references>
      </pivotArea>
    </format>
    <format dxfId="10046">
      <pivotArea dataOnly="0" labelOnly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10045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0044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0043">
      <pivotArea dataOnly="0" labelOnly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10042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0041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0040">
      <pivotArea dataOnly="0" labelOnly="1" fieldPosition="0">
        <references count="2">
          <reference field="19" count="0" selected="0"/>
          <reference field="21" count="2">
            <x v="134"/>
            <x v="152"/>
          </reference>
        </references>
      </pivotArea>
    </format>
    <format dxfId="10039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0038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0037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0036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0035">
      <pivotArea dataOnly="0" labelOnly="1" fieldPosition="0">
        <references count="2">
          <reference field="19" count="0" selected="0"/>
          <reference field="21" count="2">
            <x v="134"/>
            <x v="152"/>
          </reference>
        </references>
      </pivotArea>
    </format>
    <format dxfId="10034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10033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10032">
      <pivotArea collapsedLevelsAreSubtotals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0031">
      <pivotArea collapsedLevelsAreSubtotals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0030">
      <pivotArea collapsedLevelsAreSubtotals="1" fieldPosition="0">
        <references count="3">
          <reference field="19" count="0" selected="0"/>
          <reference field="21" count="1" selected="0">
            <x v="80"/>
          </reference>
          <reference field="30" count="1">
            <x v="3"/>
          </reference>
        </references>
      </pivotArea>
    </format>
    <format dxfId="10029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0028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0027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0026">
      <pivotArea collapsedLevelsAreSubtotals="1" fieldPosition="0">
        <references count="3">
          <reference field="19" count="0" selected="0"/>
          <reference field="21" count="1" selected="0">
            <x v="202"/>
          </reference>
          <reference field="30" count="1">
            <x v="2"/>
          </reference>
        </references>
      </pivotArea>
    </format>
    <format dxfId="10025">
      <pivotArea dataOnly="0" labelOnly="1" fieldPosition="0">
        <references count="2">
          <reference field="19" count="0" selected="0"/>
          <reference field="21" count="7">
            <x v="55"/>
            <x v="60"/>
            <x v="80"/>
            <x v="107"/>
            <x v="136"/>
            <x v="141"/>
            <x v="202"/>
          </reference>
        </references>
      </pivotArea>
    </format>
    <format dxfId="10024">
      <pivotArea dataOnly="0" labelOnly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0023">
      <pivotArea dataOnly="0" labelOnly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0022">
      <pivotArea dataOnly="0" labelOnly="1" fieldPosition="0">
        <references count="3">
          <reference field="19" count="0" selected="0"/>
          <reference field="21" count="1" selected="0">
            <x v="80"/>
          </reference>
          <reference field="30" count="1">
            <x v="3"/>
          </reference>
        </references>
      </pivotArea>
    </format>
    <format dxfId="10021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0020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0019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0018">
      <pivotArea dataOnly="0" labelOnly="1" fieldPosition="0">
        <references count="3">
          <reference field="19" count="0" selected="0"/>
          <reference field="21" count="1" selected="0">
            <x v="202"/>
          </reference>
          <reference field="30" count="1">
            <x v="2"/>
          </reference>
        </references>
      </pivotArea>
    </format>
    <format dxfId="10017">
      <pivotArea collapsedLevelsAreSubtotals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0016">
      <pivotArea collapsedLevelsAreSubtotals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0015">
      <pivotArea dataOnly="0" labelOnly="1" fieldPosition="0">
        <references count="2">
          <reference field="19" count="0" selected="0"/>
          <reference field="21" count="2">
            <x v="55"/>
            <x v="60"/>
          </reference>
        </references>
      </pivotArea>
    </format>
    <format dxfId="10014">
      <pivotArea dataOnly="0" labelOnly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0013">
      <pivotArea dataOnly="0" labelOnly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0012">
      <pivotArea collapsedLevelsAreSubtotals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0011">
      <pivotArea collapsedLevelsAreSubtotals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0010">
      <pivotArea dataOnly="0" labelOnly="1" fieldPosition="0">
        <references count="2">
          <reference field="19" count="0" selected="0"/>
          <reference field="21" count="2">
            <x v="55"/>
            <x v="60"/>
          </reference>
        </references>
      </pivotArea>
    </format>
    <format dxfId="10009">
      <pivotArea dataOnly="0" labelOnly="1" fieldPosition="0">
        <references count="3">
          <reference field="19" count="0" selected="0"/>
          <reference field="21" count="1" selected="0">
            <x v="55"/>
          </reference>
          <reference field="30" count="1">
            <x v="4"/>
          </reference>
        </references>
      </pivotArea>
    </format>
    <format dxfId="10008">
      <pivotArea dataOnly="0" labelOnly="1" fieldPosition="0">
        <references count="3">
          <reference field="19" count="0" selected="0"/>
          <reference field="21" count="1" selected="0">
            <x v="60"/>
          </reference>
          <reference field="30" count="1">
            <x v="0"/>
          </reference>
        </references>
      </pivotArea>
    </format>
    <format dxfId="10007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0006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0005">
      <pivotArea dataOnly="0" labelOnly="1" fieldPosition="0">
        <references count="2">
          <reference field="19" count="0" selected="0"/>
          <reference field="21" count="2">
            <x v="136"/>
            <x v="141"/>
          </reference>
        </references>
      </pivotArea>
    </format>
    <format dxfId="10004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10003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10002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10001">
      <pivotArea dataOnly="0" labelOnly="1" fieldPosition="0">
        <references count="2">
          <reference field="19" count="0" selected="0"/>
          <reference field="21" count="1">
            <x v="107"/>
          </reference>
        </references>
      </pivotArea>
    </format>
    <format dxfId="10000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9999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9998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9997">
      <pivotArea dataOnly="0" labelOnly="1" fieldPosition="0">
        <references count="2">
          <reference field="19" count="0" selected="0"/>
          <reference field="21" count="2">
            <x v="136"/>
            <x v="141"/>
          </reference>
        </references>
      </pivotArea>
    </format>
    <format dxfId="9996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9995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3"/>
          </reference>
        </references>
      </pivotArea>
    </format>
    <format dxfId="9994">
      <pivotArea dataOnly="0" labelOnly="1" fieldPosition="0">
        <references count="1">
          <reference field="2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45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14:G21" firstHeaderRow="1" firstDataRow="2" firstDataCol="2"/>
  <pivotFields count="8">
    <pivotField numFmtId="173" showAll="0"/>
    <pivotField axis="axisCol" numFmtId="173" showAll="0">
      <items count="5">
        <item x="2"/>
        <item x="0"/>
        <item x="1"/>
        <item x="3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4">
        <item h="1"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6">
    <i>
      <x v="1"/>
      <x/>
    </i>
    <i r="1" i="1">
      <x v="1"/>
    </i>
    <i>
      <x v="2"/>
      <x/>
    </i>
    <i r="1" i="1">
      <x v="1"/>
    </i>
    <i t="grand">
      <x/>
    </i>
    <i t="grand" i="1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4">
    <format dxfId="11717">
      <pivotArea outline="0" collapsedLevelsAreSubtotals="1" fieldPosition="0"/>
    </format>
    <format dxfId="11716">
      <pivotArea dataOnly="0" labelOnly="1" fieldPosition="0">
        <references count="1">
          <reference field="5" count="0"/>
        </references>
      </pivotArea>
    </format>
    <format dxfId="11715">
      <pivotArea dataOnly="0" labelOnly="1" fieldPosition="0">
        <references count="1">
          <reference field="5" count="0"/>
        </references>
      </pivotArea>
    </format>
    <format dxfId="11714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9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x="0"/>
        <item h="1"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h="1" x="10"/>
        <item h="1" x="3"/>
        <item h="1" x="1"/>
        <item h="1" x="0"/>
        <item h="1" x="5"/>
        <item h="1" x="7"/>
        <item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5">
    <i>
      <x v="8"/>
      <x v="81"/>
      <x v="3"/>
    </i>
    <i r="1">
      <x v="134"/>
      <x v="1"/>
    </i>
    <i r="1">
      <x v="152"/>
      <x v="1"/>
    </i>
    <i r="1">
      <x v="177"/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686">
    <format dxfId="9984">
      <pivotArea outline="0" collapsedLevelsAreSubtotals="1" fieldPosition="0"/>
    </format>
    <format dxfId="998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982">
      <pivotArea type="all" dataOnly="0" outline="0" fieldPosition="0"/>
    </format>
    <format dxfId="9981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9980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9979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9978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9977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9976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9975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9974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9973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9972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9971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9970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9969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9968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9967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9966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9965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9964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9963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9962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996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9960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9959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995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9957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995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9955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9954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9953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9952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9951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9950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9949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9948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9947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9946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9945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9944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9943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9942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9941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9940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9939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9938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9937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9936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9935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9934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9933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9932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9931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9930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9929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9928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9927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9926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9925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9924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9923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9922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9921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9920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9919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9918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9917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9916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9915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9914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9913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991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9911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991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9909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990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9907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990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990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9904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990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9902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990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9900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989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9898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9897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9896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9895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9894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9893">
      <pivotArea type="all" dataOnly="0" outline="0" fieldPosition="0"/>
    </format>
    <format dxfId="9892">
      <pivotArea outline="0" collapsedLevelsAreSubtotals="1" fieldPosition="0"/>
    </format>
    <format dxfId="9891">
      <pivotArea field="19" type="button" dataOnly="0" labelOnly="1" outline="0" axis="axisRow" fieldPosition="0"/>
    </format>
    <format dxfId="9890">
      <pivotArea field="21" type="button" dataOnly="0" labelOnly="1" outline="0" axis="axisRow" fieldPosition="1"/>
    </format>
    <format dxfId="9889">
      <pivotArea field="30" type="button" dataOnly="0" labelOnly="1" outline="0" axis="axisRow" fieldPosition="2"/>
    </format>
    <format dxfId="9888">
      <pivotArea dataOnly="0" labelOnly="1" fieldPosition="0">
        <references count="1">
          <reference field="19" count="0"/>
        </references>
      </pivotArea>
    </format>
    <format dxfId="9887">
      <pivotArea dataOnly="0" labelOnly="1" grandRow="1" outline="0" fieldPosition="0"/>
    </format>
    <format dxfId="9886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9885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988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883">
      <pivotArea field="19" type="button" dataOnly="0" labelOnly="1" outline="0" axis="axisRow" fieldPosition="0"/>
    </format>
    <format dxfId="9882">
      <pivotArea field="21" type="button" dataOnly="0" labelOnly="1" outline="0" axis="axisRow" fieldPosition="1"/>
    </format>
    <format dxfId="9881">
      <pivotArea field="30" type="button" dataOnly="0" labelOnly="1" outline="0" axis="axisRow" fieldPosition="2"/>
    </format>
    <format dxfId="988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879">
      <pivotArea field="19" type="button" dataOnly="0" labelOnly="1" outline="0" axis="axisRow" fieldPosition="0"/>
    </format>
    <format dxfId="9878">
      <pivotArea dataOnly="0" labelOnly="1" fieldPosition="0">
        <references count="1">
          <reference field="19" count="0"/>
        </references>
      </pivotArea>
    </format>
    <format dxfId="9877">
      <pivotArea dataOnly="0" labelOnly="1" grandRow="1" outline="0" offset="A256" fieldPosition="0"/>
    </format>
    <format dxfId="9876">
      <pivotArea field="19" type="button" dataOnly="0" labelOnly="1" outline="0" axis="axisRow" fieldPosition="0"/>
    </format>
    <format dxfId="9875">
      <pivotArea field="21" type="button" dataOnly="0" labelOnly="1" outline="0" axis="axisRow" fieldPosition="1"/>
    </format>
    <format dxfId="9874">
      <pivotArea field="30" type="button" dataOnly="0" labelOnly="1" outline="0" axis="axisRow" fieldPosition="2"/>
    </format>
    <format dxfId="987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872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9871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9870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9869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9868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9867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9866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9865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9864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9863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9862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9861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9860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9859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9858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985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9856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9855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9854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9853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9852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9851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9850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9849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9848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9847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9846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9845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9844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984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9842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984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9840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983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9838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9837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9836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9835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983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9833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9832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9831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983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9829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9828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9827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9826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9825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9824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9823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9822">
      <pivotArea dataOnly="0" labelOnly="1" fieldPosition="0">
        <references count="1">
          <reference field="19" count="0"/>
        </references>
      </pivotArea>
    </format>
    <format dxfId="9821">
      <pivotArea dataOnly="0" labelOnly="1" fieldPosition="0">
        <references count="1">
          <reference field="21" count="0"/>
        </references>
      </pivotArea>
    </format>
    <format dxfId="9820">
      <pivotArea dataOnly="0" labelOnly="1" fieldPosition="0">
        <references count="1">
          <reference field="21" count="0"/>
        </references>
      </pivotArea>
    </format>
    <format dxfId="9819">
      <pivotArea dataOnly="0" labelOnly="1" fieldPosition="0">
        <references count="1">
          <reference field="21" count="0"/>
        </references>
      </pivotArea>
    </format>
    <format dxfId="9818">
      <pivotArea collapsedLevelsAreSubtotals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9817">
      <pivotArea dataOnly="0" labelOnly="1" fieldPosition="0">
        <references count="2">
          <reference field="19" count="0" selected="0"/>
          <reference field="21" count="1">
            <x v="3"/>
          </reference>
        </references>
      </pivotArea>
    </format>
    <format dxfId="9816">
      <pivotArea dataOnly="0" labelOnly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9815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9814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9813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9812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9811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9810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9809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9808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9807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9806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9805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9804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9803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9802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9801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9800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9799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9798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9797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9796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9795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9794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9793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9792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9791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9790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9789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9788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9787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9786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9785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9784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9783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9782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9781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9780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9779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9778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9777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9776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9775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9774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9773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9772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9771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9770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9769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9768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976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976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9765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9764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9763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9762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9761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9760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975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9758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9757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975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9755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9754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9753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9752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9751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9750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9749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9748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9747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9746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9745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9744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9743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9742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9741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9740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9739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9738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9737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9736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9735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9734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9733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9732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9731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9730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9729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9728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9727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9726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9725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9724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9723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9722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9721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9720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9719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9718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9717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9716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9715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9714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9713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9712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9711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710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9709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9708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707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9706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705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9704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9703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702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9701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700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9699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9698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697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9696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695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9694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9693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692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9691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9690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9689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9688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9687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9686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9685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9684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9683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9682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9681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9680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9679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9678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9677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9676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9675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9674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9673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9672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9671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9670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9669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9668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9667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9666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9665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9664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9663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9662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9661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9660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9659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9658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9657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9656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9655">
      <pivotArea dataOnly="0" labelOnly="1" fieldPosition="0">
        <references count="2">
          <reference field="19" count="0" selected="0"/>
          <reference field="21" count="2">
            <x v="48"/>
            <x v="49"/>
          </reference>
        </references>
      </pivotArea>
    </format>
    <format dxfId="9654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9653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9652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9651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9650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9649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9648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9647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9646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9645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9644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9643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9642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9641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9640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9639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9638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9637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9636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9635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9634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9633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9632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9631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9630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9629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9628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9627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9626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9625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9624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9623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9622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9621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9620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9619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9618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9617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9616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9615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9614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961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961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611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9610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9609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960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607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9606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9605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604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9603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9602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9601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9600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9599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9598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9597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9596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9595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9594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9593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9592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9591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9590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9589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9588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9587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9586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9585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9584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9583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9582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9581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9580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9579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9578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9577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9576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9575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9574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9573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9572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9571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9570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9569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9568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9567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9566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9565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9564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956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9562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9561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9560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9559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9558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955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955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9555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554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9553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9552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9551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550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9549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9548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547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9546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9545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9544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9543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9542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9541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9540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9539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9538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9537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9536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9535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9534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9533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9532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953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953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529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9528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9527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9526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9525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9524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9523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9522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9521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9520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9519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9518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9517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9516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9515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9514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9513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512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9511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9510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9509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9508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9507">
      <pivotArea dataOnly="0" labelOnly="1" fieldPosition="0">
        <references count="2">
          <reference field="19" count="0" selected="0"/>
          <reference field="21" count="1">
            <x v="0"/>
          </reference>
        </references>
      </pivotArea>
    </format>
    <format dxfId="9506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9505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9504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9503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9502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9501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9500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9499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9498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9497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9496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9495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9494">
      <pivotArea dataOnly="0" labelOnly="1" fieldPosition="0">
        <references count="2">
          <reference field="19" count="0" selected="0"/>
          <reference field="21" count="1">
            <x v="17"/>
          </reference>
        </references>
      </pivotArea>
    </format>
    <format dxfId="9493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9492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9491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9490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9489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9488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9487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9486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9485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9484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9483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9482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9481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9480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9479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9478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9477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9476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9475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9474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9473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9472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9471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9470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9469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9468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9467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9466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9465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9464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9463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9462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9461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9460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9459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9458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9457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9456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9455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9454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9453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9452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9451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9450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9449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9448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9447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9446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9445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9444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9443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9442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9441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9440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9439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9438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9437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9436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9435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9434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9433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9432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9431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9430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9429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9428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9427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9426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9425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9424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9423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9422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9421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9420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9419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9418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9417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9416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9415">
      <pivotArea dataOnly="0" labelOnly="1" fieldPosition="0">
        <references count="2">
          <reference field="19" count="0" selected="0"/>
          <reference field="21" count="1">
            <x v="93"/>
          </reference>
        </references>
      </pivotArea>
    </format>
    <format dxfId="9414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9413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9412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9411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9410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9409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9408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9407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9406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9405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9404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9403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9402">
      <pivotArea dataOnly="0" labelOnly="1" fieldPosition="0">
        <references count="2">
          <reference field="19" count="0" selected="0"/>
          <reference field="21" count="1">
            <x v="109"/>
          </reference>
        </references>
      </pivotArea>
    </format>
    <format dxfId="9401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9400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9399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9398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9397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9396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9395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9394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9393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9392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9391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9390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9389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938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9387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9386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9385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938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9383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9382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938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9380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9379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9378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9377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9376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9375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9374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937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9372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937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9370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9369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9368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9367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9366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9365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9364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9363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9362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9361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9360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9359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9358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9357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9356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9355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9354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9353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9352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9351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350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9349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9348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347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9346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934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9344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9343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9342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9341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9340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9339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9338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9337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9336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9335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9334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9333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9332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9331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9330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329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9328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9327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326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9325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324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9323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9322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321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9320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9319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318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9317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9316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9315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314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9313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9312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9311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9310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9309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9308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9307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9306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9305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9304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9303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9302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9301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9300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9299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9298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9297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9296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9295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9294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9293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9292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9291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9290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9289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9288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9287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9286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9285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9284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9283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9282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9281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9280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9279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9278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9277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9276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9275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9274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9273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9272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9271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9270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9269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9268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9267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9266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9265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926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9263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9262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9261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9260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9259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9258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9257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9256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255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9254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925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9252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9251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9250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9249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9248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9247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9246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9245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9244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9243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9242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9241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9240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9239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9238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9237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9236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9235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9234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9233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9232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9231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9230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9229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9228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9227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9226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9225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9224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9223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9222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9221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9220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9219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9218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9217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9216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9215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9214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9213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9212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9211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9210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9209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9208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9207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9206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9205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9204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9203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9202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9201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9200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9199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198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9197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9196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9195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9194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9193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9192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9191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9190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9189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9188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9187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9186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9185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9184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9183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9182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9181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9180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9179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9178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9177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9176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9175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9174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9173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9172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9171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9170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9169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9168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9167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9166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9165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9164">
      <pivotArea field="19" type="button" dataOnly="0" labelOnly="1" outline="0" axis="axisRow" fieldPosition="0"/>
    </format>
    <format dxfId="9163">
      <pivotArea field="21" type="button" dataOnly="0" labelOnly="1" outline="0" axis="axisRow" fieldPosition="1"/>
    </format>
    <format dxfId="9162">
      <pivotArea field="30" type="button" dataOnly="0" labelOnly="1" outline="0" axis="axisRow" fieldPosition="2"/>
    </format>
    <format dxfId="916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160">
      <pivotArea grandRow="1" outline="0" collapsedLevelsAreSubtotals="1" fieldPosition="0"/>
    </format>
    <format dxfId="9159">
      <pivotArea dataOnly="0" labelOnly="1" grandRow="1" outline="0" fieldPosition="0"/>
    </format>
    <format dxfId="9158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9157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9156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9155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9154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9153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9152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9151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9150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9149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9148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914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9146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9145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9144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9143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9142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9141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9140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9139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9138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9137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9136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9135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9134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9133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9132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9131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9130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9129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912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9127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9126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9125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9124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912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9122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912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912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119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911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911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9116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9115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9114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9113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9112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9111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9110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9109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9108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9"/>
          </reference>
        </references>
      </pivotArea>
    </format>
    <format dxfId="9107">
      <pivotArea dataOnly="0" labelOnly="1" fieldPosition="0">
        <references count="2">
          <reference field="19" count="0" selected="0"/>
          <reference field="21" count="1">
            <x v="205"/>
          </reference>
        </references>
      </pivotArea>
    </format>
    <format dxfId="9106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9105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9104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9103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9102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9101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9100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9099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9098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9097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9096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9095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9094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9093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9092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9091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9090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9089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9088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9087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9086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9085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9084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9083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9082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9081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9080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9079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9078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9077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907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9075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9074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9073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9072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9071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9070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906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9068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9067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9066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9065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9064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9063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9062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9061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9060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9059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9058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9057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9056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9055">
      <pivotArea dataOnly="0" labelOnly="1" fieldPosition="0">
        <references count="2">
          <reference field="19" count="0" selected="0"/>
          <reference field="21" count="1">
            <x v="2"/>
          </reference>
        </references>
      </pivotArea>
    </format>
    <format dxfId="9054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9053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9052">
      <pivotArea dataOnly="0" labelOnly="1" fieldPosition="0">
        <references count="2">
          <reference field="19" count="0" selected="0"/>
          <reference field="21" count="1">
            <x v="5"/>
          </reference>
        </references>
      </pivotArea>
    </format>
    <format dxfId="9051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9050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9049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9048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9047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9046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9045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9044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9043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9042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9041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9040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9039">
      <pivotArea dataOnly="0" labelOnly="1" fieldPosition="0">
        <references count="2">
          <reference field="19" count="0" selected="0"/>
          <reference field="21" count="1">
            <x v="24"/>
          </reference>
        </references>
      </pivotArea>
    </format>
    <format dxfId="9038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9037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9036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9035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9034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9033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9032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9031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9030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9029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9028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9027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9026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9025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9024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9023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9022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9021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9020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9019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9018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9017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9016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9015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9014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9013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9012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9011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9010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9009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9008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9007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9006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9005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9004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9003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9002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9001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9000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8999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8998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8997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8996">
      <pivotArea dataOnly="0" labelOnly="1" fieldPosition="0">
        <references count="2">
          <reference field="19" count="0" selected="0"/>
          <reference field="21" count="1">
            <x v="69"/>
          </reference>
        </references>
      </pivotArea>
    </format>
    <format dxfId="8995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8994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8993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8992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8991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8990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8989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8988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8987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8986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8985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8984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8983">
      <pivotArea dataOnly="0" labelOnly="1" fieldPosition="0">
        <references count="2">
          <reference field="19" count="0" selected="0"/>
          <reference field="21" count="1">
            <x v="89"/>
          </reference>
        </references>
      </pivotArea>
    </format>
    <format dxfId="8982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8981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8980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8979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8978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8977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8976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8975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8974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8973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8972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8971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8970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8969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8968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8967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8966">
      <pivotArea dataOnly="0" labelOnly="1" fieldPosition="0">
        <references count="2">
          <reference field="19" count="0" selected="0"/>
          <reference field="21" count="1">
            <x v="98"/>
          </reference>
        </references>
      </pivotArea>
    </format>
    <format dxfId="8965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8964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8963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8962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8961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8960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8959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8958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8957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8956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8955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8954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8953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8952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8951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8950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8949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8948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8947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8946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8945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8944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8943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8942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8941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8940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8939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8938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8937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893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8935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8934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8933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8932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893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8930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8929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8928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8927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8926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8925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8924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8923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8922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8921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8920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8919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8918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8917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8916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8915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8914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8913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8912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8911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8910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8909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8908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8907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8906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890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8904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8903">
      <pivotArea dataOnly="0" labelOnly="1" fieldPosition="0">
        <references count="2">
          <reference field="19" count="0" selected="0"/>
          <reference field="21" count="2">
            <x v="144"/>
            <x v="147"/>
          </reference>
        </references>
      </pivotArea>
    </format>
    <format dxfId="890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8901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8900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889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8898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897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8896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8895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8894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8893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889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891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8890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8889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888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888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886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8885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8884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8883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8882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8881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880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8879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8878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8877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8876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8875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8874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8873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8872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8871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8870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8869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8868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8867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8866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8865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8864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8863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8862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8861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8860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8859">
      <pivotArea dataOnly="0" labelOnly="1" fieldPosition="0">
        <references count="2">
          <reference field="19" count="0" selected="0"/>
          <reference field="21" count="1">
            <x v="189"/>
          </reference>
        </references>
      </pivotArea>
    </format>
    <format dxfId="8858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8857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856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855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8854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8853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8852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851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850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849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848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847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846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845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844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843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842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841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840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839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838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837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836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835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834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833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832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8831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8830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829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828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8827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8826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8825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824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823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822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821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820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819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818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817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816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815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814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81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812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811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810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80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808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807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806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805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8804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803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802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8801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8800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8799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798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797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796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795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794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793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792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791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790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789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788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78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786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785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784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783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782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781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780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779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8778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8777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776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775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8774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8773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8772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771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770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769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768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767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766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765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764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763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762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761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76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759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758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757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756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755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754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753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752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8751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750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749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8748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8747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8746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745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744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743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742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741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740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739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738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737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736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735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73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733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732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731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730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72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728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727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726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8725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8724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723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722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8721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8720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8719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718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717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716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715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714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713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712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711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710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709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708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707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706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705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704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703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702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701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700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699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8698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697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696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8695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694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693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692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691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8690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689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8688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687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686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685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8684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683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682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681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680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679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678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8677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8676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8675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8674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8673">
      <pivotArea dataOnly="0" labelOnly="1" fieldPosition="0">
        <references count="2">
          <reference field="19" count="0" selected="0"/>
          <reference field="21" count="1">
            <x v="21"/>
          </reference>
        </references>
      </pivotArea>
    </format>
    <format dxfId="8672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8671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670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669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668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667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8666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665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664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663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662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661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660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659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8658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8657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8656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8655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654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653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8652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651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650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649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648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8647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8646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8645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644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643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8642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641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640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639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638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8637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8636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8635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63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633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8632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63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630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62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628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8627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862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625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624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623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622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621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8620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619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618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61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616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615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614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613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612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8611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8610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8609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8608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8607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606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605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604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8603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602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601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600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599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598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597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8596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8595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8594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8593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592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8591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8590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8589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8588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8587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8586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858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858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858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858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8581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8580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8579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57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57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576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8575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8574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8573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572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8571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8570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8569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8568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8567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8566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856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8564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8563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856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8561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8560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8559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558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55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556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8555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8554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553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8552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8551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8550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8549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8548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854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854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8545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8544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854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854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8541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8540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539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538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537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8536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8535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8534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533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8532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8531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8530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8529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8528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8527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852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8525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8524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8523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8522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8521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8520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519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518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517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8516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8515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514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8513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8512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8511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8510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8509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8508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850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8506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8505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8504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8503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8502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8501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500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499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8498">
      <pivotArea dataOnly="0" labelOnly="1" fieldPosition="0">
        <references count="2">
          <reference field="19" count="0" selected="0"/>
          <reference field="21" count="18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</reference>
        </references>
      </pivotArea>
    </format>
    <format dxfId="8497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8496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8495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8494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8493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8492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8491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8490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848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8488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8487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8486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8485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8484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8483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48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8481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8480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8479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8478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8477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8476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8475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8474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8473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8472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471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8470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8469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8468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846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8466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8465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8464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846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8462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8461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460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8459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8458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8457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8456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8455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8454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8453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8452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8451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8450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8449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8448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8447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8446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445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8444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8443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8442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8441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8440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8439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8438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843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843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8435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434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8433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8432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8431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8430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8429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8428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8427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8426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8425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8424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8423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8422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8421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420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8419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8418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8417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8416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8415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8414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8413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841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841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8410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409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8408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8407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8406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8405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8404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8403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8402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8401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8400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8399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8398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8397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8396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8395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394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8393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8392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8391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8390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8389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8388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8387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8386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838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8384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383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8382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8381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8380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8379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8378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8377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8376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8375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8374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8373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8372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8371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8370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369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8368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8367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8366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8365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8364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8363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8362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836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836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8359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358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8357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8356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8355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8354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8353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8352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8351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8350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8349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8348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8347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8346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8345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8344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8343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8342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8341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8340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833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8338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8337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8336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833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8334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8333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8332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8331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8330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8329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8328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8327">
      <pivotArea collapsedLevelsAreSubtotals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8326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8325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8324">
      <pivotArea collapsedLevelsAreSubtotals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8323">
      <pivotArea dataOnly="0" labelOnly="1" fieldPosition="0">
        <references count="2">
          <reference field="19" count="0" selected="0"/>
          <reference field="21" count="4">
            <x v="81"/>
            <x v="134"/>
            <x v="152"/>
            <x v="177"/>
          </reference>
        </references>
      </pivotArea>
    </format>
    <format dxfId="8322">
      <pivotArea dataOnly="0" labelOnly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8321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8320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8319">
      <pivotArea dataOnly="0" labelOnly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8318">
      <pivotArea collapsedLevelsAreSubtotals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8317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8316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8315">
      <pivotArea collapsedLevelsAreSubtotals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8314">
      <pivotArea dataOnly="0" labelOnly="1" fieldPosition="0">
        <references count="2">
          <reference field="19" count="0" selected="0"/>
          <reference field="21" count="4">
            <x v="81"/>
            <x v="134"/>
            <x v="152"/>
            <x v="177"/>
          </reference>
        </references>
      </pivotArea>
    </format>
    <format dxfId="8313">
      <pivotArea dataOnly="0" labelOnly="1" fieldPosition="0">
        <references count="3">
          <reference field="19" count="0" selected="0"/>
          <reference field="21" count="1" selected="0">
            <x v="81"/>
          </reference>
          <reference field="30" count="1">
            <x v="3"/>
          </reference>
        </references>
      </pivotArea>
    </format>
    <format dxfId="8312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8311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8310">
      <pivotArea dataOnly="0" labelOnly="1" fieldPosition="0">
        <references count="3">
          <reference field="19" count="0" selected="0"/>
          <reference field="21" count="1" selected="0">
            <x v="177"/>
          </reference>
          <reference field="30" count="1">
            <x v="4"/>
          </reference>
        </references>
      </pivotArea>
    </format>
    <format dxfId="8309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8308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8307">
      <pivotArea dataOnly="0" labelOnly="1" fieldPosition="0">
        <references count="2">
          <reference field="19" count="0" selected="0"/>
          <reference field="21" count="2">
            <x v="134"/>
            <x v="152"/>
          </reference>
        </references>
      </pivotArea>
    </format>
    <format dxfId="8306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8305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8304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8303">
      <pivotArea collapsedLevelsAreSubtotals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8302">
      <pivotArea dataOnly="0" labelOnly="1" fieldPosition="0">
        <references count="2">
          <reference field="19" count="0" selected="0"/>
          <reference field="21" count="2">
            <x v="134"/>
            <x v="152"/>
          </reference>
        </references>
      </pivotArea>
    </format>
    <format dxfId="8301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1">
            <x v="1"/>
          </reference>
        </references>
      </pivotArea>
    </format>
    <format dxfId="8300">
      <pivotArea dataOnly="0" labelOnly="1" fieldPosition="0">
        <references count="3">
          <reference field="19" count="0" selected="0"/>
          <reference field="21" count="1" selected="0">
            <x v="152"/>
          </reference>
          <reference field="30" count="1">
            <x v="1"/>
          </reference>
        </references>
      </pivotArea>
    </format>
    <format dxfId="8299">
      <pivotArea dataOnly="0" labelOnly="1" fieldPosition="0">
        <references count="1">
          <reference field="2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44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12:E17" firstHeaderRow="1" firstDataRow="2" firstDataCol="2"/>
  <pivotFields count="8">
    <pivotField numFmtId="173" showAll="0"/>
    <pivotField axis="axisCol" numFmtId="173" showAll="0">
      <items count="4">
        <item x="0"/>
        <item x="2"/>
        <item x="1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3">
        <item h="1"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4">
    <i>
      <x v="1"/>
      <x/>
    </i>
    <i r="1" i="1">
      <x v="1"/>
    </i>
    <i t="grand">
      <x/>
    </i>
    <i t="grand" i="1">
      <x/>
    </i>
  </rowItems>
  <colFields count="1">
    <field x="1"/>
  </colFields>
  <colItems count="2">
    <i>
      <x v="2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4">
    <format dxfId="9988">
      <pivotArea outline="0" collapsedLevelsAreSubtotals="1" fieldPosition="0"/>
    </format>
    <format dxfId="9987">
      <pivotArea dataOnly="0" labelOnly="1" fieldPosition="0">
        <references count="1">
          <reference field="5" count="0"/>
        </references>
      </pivotArea>
    </format>
    <format dxfId="9986">
      <pivotArea dataOnly="0" labelOnly="1" fieldPosition="0">
        <references count="1">
          <reference field="5" count="0"/>
        </references>
      </pivotArea>
    </format>
    <format dxfId="9985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30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x="0"/>
        <item h="1"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h="1" x="10"/>
        <item h="1" x="3"/>
        <item h="1" x="1"/>
        <item h="1" x="0"/>
        <item h="1" x="5"/>
        <item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26">
    <i>
      <x v="7"/>
      <x v="6"/>
      <x v="4"/>
    </i>
    <i r="1">
      <x v="19"/>
      <x v="4"/>
    </i>
    <i r="1">
      <x v="20"/>
      <x/>
    </i>
    <i r="1">
      <x v="27"/>
      <x v="4"/>
    </i>
    <i r="1">
      <x v="36"/>
      <x v="4"/>
    </i>
    <i r="1">
      <x v="44"/>
      <x v="3"/>
    </i>
    <i r="1">
      <x v="73"/>
      <x v="4"/>
    </i>
    <i r="1">
      <x v="79"/>
      <x v="3"/>
    </i>
    <i r="1">
      <x v="83"/>
      <x v="4"/>
    </i>
    <i r="1">
      <x v="102"/>
      <x v="4"/>
    </i>
    <i r="1">
      <x v="103"/>
      <x v="4"/>
    </i>
    <i r="1">
      <x v="107"/>
      <x v="3"/>
    </i>
    <i r="1">
      <x v="108"/>
      <x/>
    </i>
    <i r="1">
      <x v="118"/>
      <x v="1"/>
    </i>
    <i r="1">
      <x v="127"/>
      <x v="1"/>
    </i>
    <i r="1">
      <x v="136"/>
      <x v="3"/>
    </i>
    <i r="1">
      <x v="141"/>
      <x v="4"/>
    </i>
    <i r="1">
      <x v="144"/>
      <x v="4"/>
    </i>
    <i r="1">
      <x v="146"/>
      <x v="2"/>
    </i>
    <i r="1">
      <x v="156"/>
      <x v="2"/>
    </i>
    <i r="1">
      <x v="163"/>
      <x v="1"/>
    </i>
    <i r="1">
      <x v="172"/>
      <x v="1"/>
    </i>
    <i r="1">
      <x v="178"/>
      <x v="3"/>
    </i>
    <i r="1">
      <x v="190"/>
      <x v="4"/>
    </i>
    <i r="1">
      <x v="194"/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766">
    <format dxfId="8287">
      <pivotArea outline="0" collapsedLevelsAreSubtotals="1" fieldPosition="0"/>
    </format>
    <format dxfId="828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285">
      <pivotArea type="all" dataOnly="0" outline="0" fieldPosition="0"/>
    </format>
    <format dxfId="8284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8283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282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281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280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279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8278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277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276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8275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8274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8273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8272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8271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8270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8269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8268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8267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8266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8265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8264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8263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8262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8261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8260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8259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8258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8257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8256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8255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8254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8253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8252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8251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8250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8249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8248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8247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8246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8245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8244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8243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8242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8241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8240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8239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8238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8237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8236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8235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8234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8233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8232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8231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8230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8229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8228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8227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8226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8225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8224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8223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8222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8221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8220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8219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8218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8217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8216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821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8214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821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8212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8211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8210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8209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820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8207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820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8205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820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8203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820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8201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8200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8199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8198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8197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8196">
      <pivotArea type="all" dataOnly="0" outline="0" fieldPosition="0"/>
    </format>
    <format dxfId="8195">
      <pivotArea outline="0" collapsedLevelsAreSubtotals="1" fieldPosition="0"/>
    </format>
    <format dxfId="8194">
      <pivotArea field="19" type="button" dataOnly="0" labelOnly="1" outline="0" axis="axisRow" fieldPosition="0"/>
    </format>
    <format dxfId="8193">
      <pivotArea field="21" type="button" dataOnly="0" labelOnly="1" outline="0" axis="axisRow" fieldPosition="1"/>
    </format>
    <format dxfId="8192">
      <pivotArea field="30" type="button" dataOnly="0" labelOnly="1" outline="0" axis="axisRow" fieldPosition="2"/>
    </format>
    <format dxfId="8191">
      <pivotArea dataOnly="0" labelOnly="1" fieldPosition="0">
        <references count="1">
          <reference field="19" count="0"/>
        </references>
      </pivotArea>
    </format>
    <format dxfId="8190">
      <pivotArea dataOnly="0" labelOnly="1" grandRow="1" outline="0" fieldPosition="0"/>
    </format>
    <format dxfId="8189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8188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818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186">
      <pivotArea field="19" type="button" dataOnly="0" labelOnly="1" outline="0" axis="axisRow" fieldPosition="0"/>
    </format>
    <format dxfId="8185">
      <pivotArea field="21" type="button" dataOnly="0" labelOnly="1" outline="0" axis="axisRow" fieldPosition="1"/>
    </format>
    <format dxfId="8184">
      <pivotArea field="30" type="button" dataOnly="0" labelOnly="1" outline="0" axis="axisRow" fieldPosition="2"/>
    </format>
    <format dxfId="81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182">
      <pivotArea field="19" type="button" dataOnly="0" labelOnly="1" outline="0" axis="axisRow" fieldPosition="0"/>
    </format>
    <format dxfId="8181">
      <pivotArea dataOnly="0" labelOnly="1" fieldPosition="0">
        <references count="1">
          <reference field="19" count="0"/>
        </references>
      </pivotArea>
    </format>
    <format dxfId="8180">
      <pivotArea dataOnly="0" labelOnly="1" grandRow="1" outline="0" offset="A256" fieldPosition="0"/>
    </format>
    <format dxfId="8179">
      <pivotArea field="19" type="button" dataOnly="0" labelOnly="1" outline="0" axis="axisRow" fieldPosition="0"/>
    </format>
    <format dxfId="8178">
      <pivotArea field="21" type="button" dataOnly="0" labelOnly="1" outline="0" axis="axisRow" fieldPosition="1"/>
    </format>
    <format dxfId="8177">
      <pivotArea field="30" type="button" dataOnly="0" labelOnly="1" outline="0" axis="axisRow" fieldPosition="2"/>
    </format>
    <format dxfId="817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175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8174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173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172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8171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170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169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8168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8167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8166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8165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8164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8163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8162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8161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8160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8159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8158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8157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8156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8155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8154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8153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8152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8151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8150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8149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8148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8147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814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8145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814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8143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814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8141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814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813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8138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813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8136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8135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8134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8133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8132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8131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8130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8129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8128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8127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8126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8125">
      <pivotArea dataOnly="0" labelOnly="1" fieldPosition="0">
        <references count="1">
          <reference field="19" count="0"/>
        </references>
      </pivotArea>
    </format>
    <format dxfId="8124">
      <pivotArea dataOnly="0" labelOnly="1" fieldPosition="0">
        <references count="1">
          <reference field="21" count="0"/>
        </references>
      </pivotArea>
    </format>
    <format dxfId="8123">
      <pivotArea dataOnly="0" labelOnly="1" fieldPosition="0">
        <references count="1">
          <reference field="21" count="0"/>
        </references>
      </pivotArea>
    </format>
    <format dxfId="8122">
      <pivotArea dataOnly="0" labelOnly="1" fieldPosition="0">
        <references count="1">
          <reference field="21" count="0"/>
        </references>
      </pivotArea>
    </format>
    <format dxfId="8121">
      <pivotArea collapsedLevelsAreSubtotals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8120">
      <pivotArea dataOnly="0" labelOnly="1" fieldPosition="0">
        <references count="2">
          <reference field="19" count="0" selected="0"/>
          <reference field="21" count="1">
            <x v="3"/>
          </reference>
        </references>
      </pivotArea>
    </format>
    <format dxfId="8119">
      <pivotArea dataOnly="0" labelOnly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8118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8117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8116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8115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8114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8113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8112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8111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8110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8109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8108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8107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8106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8105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8104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8103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8102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8101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8100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8099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8098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8097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8096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8095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8094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8093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8092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8091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8090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8089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8088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8087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8086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8085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8084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8083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8082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8081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8080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8079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8078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8077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8076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8075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8074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8073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8072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8071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8070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806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068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8067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8066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806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064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8063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8062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061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8060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805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058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8057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8056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8055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8054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8053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8052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8051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8050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8049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8048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8047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8046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8045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8044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8043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8042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8041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8040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8039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8038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8037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8036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8035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8034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8033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8032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8031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8030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8029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8028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8027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8026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8025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8024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8023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8022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8021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8020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8019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8018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8017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8016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8015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8014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013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8012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8011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010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8009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008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8007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8006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8005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8004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8003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8002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8001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8000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7999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7998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7997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7996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7995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7994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7993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7992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7991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7990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7989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7988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7987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7986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7985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7984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7983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7982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7981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7980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7979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7978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7977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7976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7975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7974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7973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7972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7971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7970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7969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7968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7967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7966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7965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7964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7963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7962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7961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7960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7959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7958">
      <pivotArea dataOnly="0" labelOnly="1" fieldPosition="0">
        <references count="2">
          <reference field="19" count="0" selected="0"/>
          <reference field="21" count="2">
            <x v="48"/>
            <x v="49"/>
          </reference>
        </references>
      </pivotArea>
    </format>
    <format dxfId="7957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7956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7955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7954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7953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7952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7951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7950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7949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7948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7947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7946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7945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7944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7943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7942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7941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7940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7939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7938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7937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7936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7935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7934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7933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7932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7931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7930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7929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928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7927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7926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7925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7924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792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7922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7921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7920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7919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7918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7917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7916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7915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914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7913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7912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7911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7910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7909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7908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7907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7906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7905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7904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7903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7902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7901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7900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7899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7898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7897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7896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7895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7894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7893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7892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7891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7890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7889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7888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7887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7886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7885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7884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7883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7882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7881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7880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7879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7878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7877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7876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7875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7874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7873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7872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871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7870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7869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7868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7867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786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7865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7864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7863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7862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7861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7860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7859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7858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857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7856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7855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7854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7853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7852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7851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7850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7849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7848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7847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7846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7845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7844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7843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7842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7841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7840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7839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7838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7837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7836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7835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783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7833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832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7831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7830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7829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7828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7827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7826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7825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7824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7823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7822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7821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7820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7819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7818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7817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7816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815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7814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7813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7812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7811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7810">
      <pivotArea dataOnly="0" labelOnly="1" fieldPosition="0">
        <references count="2">
          <reference field="19" count="0" selected="0"/>
          <reference field="21" count="1">
            <x v="0"/>
          </reference>
        </references>
      </pivotArea>
    </format>
    <format dxfId="7809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7808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7807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7806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7805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7804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7803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7802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7801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7800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7799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7798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7797">
      <pivotArea dataOnly="0" labelOnly="1" fieldPosition="0">
        <references count="2">
          <reference field="19" count="0" selected="0"/>
          <reference field="21" count="1">
            <x v="17"/>
          </reference>
        </references>
      </pivotArea>
    </format>
    <format dxfId="7796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7795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7794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7793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7792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7791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7790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7789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7788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7787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7786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7785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7784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7783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7782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7781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7780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7779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7778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7777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7776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7775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7774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7773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7772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7771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7770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7769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7768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7767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7766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7765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7764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7763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7762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7761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7760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7759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7758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7757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7756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7755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7754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7753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7752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7751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7750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7749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7748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7747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7746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7745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7744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7743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7742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7741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7740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7739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7738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7737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7736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7735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7734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7733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7732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7731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7730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7729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7728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7727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7726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7725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7724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7723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7722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7721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7720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7719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7718">
      <pivotArea dataOnly="0" labelOnly="1" fieldPosition="0">
        <references count="2">
          <reference field="19" count="0" selected="0"/>
          <reference field="21" count="1">
            <x v="93"/>
          </reference>
        </references>
      </pivotArea>
    </format>
    <format dxfId="7717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7716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7715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7714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7713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771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7711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7710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7709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7708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7707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7706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7705">
      <pivotArea dataOnly="0" labelOnly="1" fieldPosition="0">
        <references count="2">
          <reference field="19" count="0" selected="0"/>
          <reference field="21" count="1">
            <x v="109"/>
          </reference>
        </references>
      </pivotArea>
    </format>
    <format dxfId="7704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7703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7702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7701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7700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7699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7698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7697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7696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7695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7694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7693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7692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769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7690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7689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7688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7687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7686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7685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768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7683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7682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7681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768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7679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7678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7677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7676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7675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7674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7673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7672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7671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7670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7669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7668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766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7666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7665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7664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7663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7662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7661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7660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7659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7658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7657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7656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7655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7654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653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7652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7651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65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7649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764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7647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7646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7645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7644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7643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7642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7641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7640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763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7638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7637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7636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7635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7634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7633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7632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7631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7630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7629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7628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7627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7626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7625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7624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7623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7622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7621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7620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7619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7618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7617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7616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7615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7614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7613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7612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7611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7610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7609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7608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7607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7606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7605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7604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7603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7602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7601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7600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7599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7598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7597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7596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7595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7594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7593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7592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7591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7590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7589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7588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758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7586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7585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584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7583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7582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7581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7580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7579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7578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7577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7576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7575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7574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7573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572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7571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7570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7569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7568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756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7566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7565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7564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7563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7562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756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7560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7559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558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7557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755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7555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7554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7553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7552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7551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7550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7549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7548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7547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7546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7545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7544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7543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7542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7541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7540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7539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7538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7537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7536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7535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7534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7533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7532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7531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7530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7529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7528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527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7526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7525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7524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7523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7522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7521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7520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7519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7518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7517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7516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515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7514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7513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7512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7511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751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7509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7508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7507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7506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7505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7504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7503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7502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501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7500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749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7498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7497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7496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7495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7494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7493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7492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7491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7490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7489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7488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7487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7486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7485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7484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7483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7482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7481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7480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7479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7478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7477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7476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7475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7474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7473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7472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7471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7470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7469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7468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7467">
      <pivotArea field="19" type="button" dataOnly="0" labelOnly="1" outline="0" axis="axisRow" fieldPosition="0"/>
    </format>
    <format dxfId="7466">
      <pivotArea field="21" type="button" dataOnly="0" labelOnly="1" outline="0" axis="axisRow" fieldPosition="1"/>
    </format>
    <format dxfId="7465">
      <pivotArea field="30" type="button" dataOnly="0" labelOnly="1" outline="0" axis="axisRow" fieldPosition="2"/>
    </format>
    <format dxfId="746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463">
      <pivotArea grandRow="1" outline="0" collapsedLevelsAreSubtotals="1" fieldPosition="0"/>
    </format>
    <format dxfId="7462">
      <pivotArea dataOnly="0" labelOnly="1" grandRow="1" outline="0" fieldPosition="0"/>
    </format>
    <format dxfId="7461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7460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7459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7458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7457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7456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7455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7454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7453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7452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7451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7450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7449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7448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447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7446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7445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7444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7443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7442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7441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7440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7439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7438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7437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7436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435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7434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7433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7432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743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7430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7429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7428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7427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7426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7425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7424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7423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422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7421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7420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7419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7418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7417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7416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7415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7414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7413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7412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7411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9"/>
          </reference>
        </references>
      </pivotArea>
    </format>
    <format dxfId="7410">
      <pivotArea dataOnly="0" labelOnly="1" fieldPosition="0">
        <references count="2">
          <reference field="19" count="0" selected="0"/>
          <reference field="21" count="1">
            <x v="205"/>
          </reference>
        </references>
      </pivotArea>
    </format>
    <format dxfId="7409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7408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7407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7406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7405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7404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7403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7402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7401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7400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7399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7398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7397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7396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395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7394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7393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7392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7391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7390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7389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7388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7387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7386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7385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7384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383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7382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7381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7380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737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7378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7377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7376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7375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7374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7373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737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7371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370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7369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7368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7367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7366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7365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7364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7363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7362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7361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7360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7359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7358">
      <pivotArea dataOnly="0" labelOnly="1" fieldPosition="0">
        <references count="2">
          <reference field="19" count="0" selected="0"/>
          <reference field="21" count="1">
            <x v="2"/>
          </reference>
        </references>
      </pivotArea>
    </format>
    <format dxfId="7357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7356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7355">
      <pivotArea dataOnly="0" labelOnly="1" fieldPosition="0">
        <references count="2">
          <reference field="19" count="0" selected="0"/>
          <reference field="21" count="1">
            <x v="5"/>
          </reference>
        </references>
      </pivotArea>
    </format>
    <format dxfId="7354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7353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7352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7351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7350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7349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7348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7347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7346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7345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7344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7343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7342">
      <pivotArea dataOnly="0" labelOnly="1" fieldPosition="0">
        <references count="2">
          <reference field="19" count="0" selected="0"/>
          <reference field="21" count="1">
            <x v="24"/>
          </reference>
        </references>
      </pivotArea>
    </format>
    <format dxfId="7341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7340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7339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7338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7337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7336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7335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7334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7333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7332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7331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7330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7329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7328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7327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7326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7325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7324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7323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7322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7321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7320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7319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7318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7317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7316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7315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7314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7313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7312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7311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7310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309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7308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7307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7306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305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7304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7303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7302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7301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7300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7299">
      <pivotArea dataOnly="0" labelOnly="1" fieldPosition="0">
        <references count="2">
          <reference field="19" count="0" selected="0"/>
          <reference field="21" count="1">
            <x v="69"/>
          </reference>
        </references>
      </pivotArea>
    </format>
    <format dxfId="7298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7297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7296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7295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7294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7293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7292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7291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7290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7289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7288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7287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7286">
      <pivotArea dataOnly="0" labelOnly="1" fieldPosition="0">
        <references count="2">
          <reference field="19" count="0" selected="0"/>
          <reference field="21" count="1">
            <x v="89"/>
          </reference>
        </references>
      </pivotArea>
    </format>
    <format dxfId="7285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7284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7283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7282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7281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7280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7279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7278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7277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7276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7275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7274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7273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7272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7271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7270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7269">
      <pivotArea dataOnly="0" labelOnly="1" fieldPosition="0">
        <references count="2">
          <reference field="19" count="0" selected="0"/>
          <reference field="21" count="1">
            <x v="98"/>
          </reference>
        </references>
      </pivotArea>
    </format>
    <format dxfId="7268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7267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7266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7265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264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7263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7262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7261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260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7259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7258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257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7256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7255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7254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7253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7252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7251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7250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7249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7248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7247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7246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7245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7244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7243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7242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7241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7240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723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7238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7237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7236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7235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723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7233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7232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7231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7230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7229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7228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7227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7226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7225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7224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7223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7222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7221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7220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7219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7218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7217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7216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7215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7214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7213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7212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721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7210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7209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7208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7207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7206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205">
      <pivotArea dataOnly="0" labelOnly="1" fieldPosition="0">
        <references count="2">
          <reference field="19" count="0" selected="0"/>
          <reference field="21" count="2">
            <x v="144"/>
            <x v="147"/>
          </reference>
        </references>
      </pivotArea>
    </format>
    <format dxfId="7204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7203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7202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7201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7200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7199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7198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7197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7196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7195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7194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7193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7192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7191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7190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7189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7188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7187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7186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7185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718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7183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7182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7181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7180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7179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7178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7177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7176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7175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7174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7173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7172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7171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7170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7169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7168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7167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7166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7165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7164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7163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7162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7161">
      <pivotArea dataOnly="0" labelOnly="1" fieldPosition="0">
        <references count="2">
          <reference field="19" count="0" selected="0"/>
          <reference field="21" count="1">
            <x v="189"/>
          </reference>
        </references>
      </pivotArea>
    </format>
    <format dxfId="7160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7159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7158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7157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7156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7155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7154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7153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7152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7151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7150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149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7148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7147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7146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7145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7144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7143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7142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7141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7140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7139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7138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7137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7136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7135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7134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7133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7132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7131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7130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7129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7128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7127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7126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7125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7124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7123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122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7121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7120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7119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7118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7117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7116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711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7114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7113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7112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7111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7110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7109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7108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7107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7106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7105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7104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7103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7102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7101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7100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7099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7098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7097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096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7095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7094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7093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7092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7091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7090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708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7088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7087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7086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7085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7084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7083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7082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7081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7080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7079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7078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7077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7076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7075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7074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7073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7072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7071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7070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069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7068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7067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7066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7065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7064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7063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7062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7061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7060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7059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7058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7057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7056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7055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7054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7053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7052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7051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7050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7049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7048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7047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7046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7045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7044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043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7042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7041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7040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7039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7038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7037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703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7035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7034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7033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7032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7031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7030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7029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7028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7027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7026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7025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7024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7023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7022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7021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7020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7019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7018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7017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7016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7015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7014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7013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7012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7011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7010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700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7008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7007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7006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7005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7004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7003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7002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7001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7000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999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6998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6997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996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6995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994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6993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6992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991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6990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6989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6988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6987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6986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6985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6984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6983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6982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6981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6980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6979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6978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6977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6976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6975">
      <pivotArea dataOnly="0" labelOnly="1" fieldPosition="0">
        <references count="2">
          <reference field="19" count="0" selected="0"/>
          <reference field="21" count="1">
            <x v="21"/>
          </reference>
        </references>
      </pivotArea>
    </format>
    <format dxfId="6974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6973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6972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6971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6970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969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6968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6967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6966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6965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964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6963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6962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6961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6960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6959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6958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6957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6956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6955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6954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6953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6952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6951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6950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6949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6948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6947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6946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6945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6944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6943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6942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6941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6940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6939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6938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6937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693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6935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6934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693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6932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693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6930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6929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692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6927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6926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6925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6924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6923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6922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6921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6920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691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6918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6917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6916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6915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6914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6913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6912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6911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6910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690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6908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6907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6906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6905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6904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6903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6902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6901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6900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6899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6898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6897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6896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6895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894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6893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6892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6891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6890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6889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6888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688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6886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6885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6884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6883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6882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6881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880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879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6878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6877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6876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6875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874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6873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6872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6871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6870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6869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6868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6867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6866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6865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6864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6863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6862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6861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860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85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6858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6857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6856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855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6854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6853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6852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6851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6850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6849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684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6847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6846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684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6844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6843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6842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841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840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6839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6838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6837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6836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835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6834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683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6832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6831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6830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682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682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6827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6826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682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6824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6823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6822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821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82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6819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6818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6817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816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6815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6814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6813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6812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6811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6810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680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6808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6807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680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6805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6804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6803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802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6801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6800">
      <pivotArea dataOnly="0" labelOnly="1" fieldPosition="0">
        <references count="2">
          <reference field="19" count="0" selected="0"/>
          <reference field="21" count="18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</reference>
        </references>
      </pivotArea>
    </format>
    <format dxfId="6799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6798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6797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6796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6795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6794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6793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6792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679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6790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6789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678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678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6786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6785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784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6783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6782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6781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780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779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778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777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6776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775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774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773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6772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6771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770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769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768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767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6766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76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76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763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762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761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760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6759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6758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6757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6756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6755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754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753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752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751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6750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749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748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747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6746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6745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744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743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742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741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6740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73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73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737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736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735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734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6733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6732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6731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6730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729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728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727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726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6725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724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723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722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6721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6720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719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718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717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716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6715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714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71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712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711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710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709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6708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6707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6706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6705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6704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703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702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701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700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6699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698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697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696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6695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6694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693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692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691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690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6689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68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687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686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685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684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683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6682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6681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6680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6679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678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677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676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675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6674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673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672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671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6670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6669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668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66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666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665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6664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66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662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661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660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659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658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6657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6656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6655">
      <pivotArea dataOnly="0" labelOnly="1" fieldPosition="0">
        <references count="2">
          <reference field="19" count="0" selected="0"/>
          <reference field="21" count="25">
            <x v="6"/>
            <x v="19"/>
            <x v="20"/>
            <x v="27"/>
            <x v="36"/>
            <x v="44"/>
            <x v="73"/>
            <x v="79"/>
            <x v="83"/>
            <x v="102"/>
            <x v="103"/>
            <x v="107"/>
            <x v="108"/>
            <x v="118"/>
            <x v="127"/>
            <x v="136"/>
            <x v="141"/>
            <x v="144"/>
            <x v="146"/>
            <x v="156"/>
            <x v="163"/>
            <x v="172"/>
            <x v="178"/>
            <x v="190"/>
            <x v="194"/>
          </reference>
        </references>
      </pivotArea>
    </format>
    <format dxfId="6654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6653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652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651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650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649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6648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647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646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645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6644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6643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642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641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640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639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6638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63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63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635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634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633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632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6631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6630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6629">
      <pivotArea collapsedLevelsAreSubtotals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6628">
      <pivotArea dataOnly="0" labelOnly="1" fieldPosition="0">
        <references count="2">
          <reference field="19" count="0" selected="0"/>
          <reference field="21" count="1">
            <x v="6"/>
          </reference>
        </references>
      </pivotArea>
    </format>
    <format dxfId="6627">
      <pivotArea dataOnly="0" labelOnly="1" fieldPosition="0">
        <references count="3">
          <reference field="19" count="0" selected="0"/>
          <reference field="21" count="1" selected="0">
            <x v="6"/>
          </reference>
          <reference field="30" count="1">
            <x v="4"/>
          </reference>
        </references>
      </pivotArea>
    </format>
    <format dxfId="6626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625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624">
      <pivotArea dataOnly="0" labelOnly="1" fieldPosition="0">
        <references count="2">
          <reference field="19" count="0" selected="0"/>
          <reference field="21" count="2">
            <x v="19"/>
            <x v="20"/>
          </reference>
        </references>
      </pivotArea>
    </format>
    <format dxfId="6623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622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621">
      <pivotArea collapsedLevelsAreSubtotals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620">
      <pivotArea collapsedLevelsAreSubtotals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619">
      <pivotArea dataOnly="0" labelOnly="1" fieldPosition="0">
        <references count="2">
          <reference field="19" count="0" selected="0"/>
          <reference field="21" count="2">
            <x v="19"/>
            <x v="20"/>
          </reference>
        </references>
      </pivotArea>
    </format>
    <format dxfId="6618">
      <pivotArea dataOnly="0" labelOnly="1" fieldPosition="0">
        <references count="3">
          <reference field="19" count="0" selected="0"/>
          <reference field="21" count="1" selected="0">
            <x v="19"/>
          </reference>
          <reference field="30" count="1">
            <x v="4"/>
          </reference>
        </references>
      </pivotArea>
    </format>
    <format dxfId="6617">
      <pivotArea dataOnly="0" labelOnly="1" fieldPosition="0">
        <references count="3">
          <reference field="19" count="0" selected="0"/>
          <reference field="21" count="1" selected="0">
            <x v="20"/>
          </reference>
          <reference field="30" count="1">
            <x v="0"/>
          </reference>
        </references>
      </pivotArea>
    </format>
    <format dxfId="6616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615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614">
      <pivotArea dataOnly="0" labelOnly="1" fieldPosition="0">
        <references count="2">
          <reference field="19" count="0" selected="0"/>
          <reference field="21" count="2">
            <x v="27"/>
            <x v="36"/>
          </reference>
        </references>
      </pivotArea>
    </format>
    <format dxfId="6613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612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611">
      <pivotArea collapsedLevelsAreSubtotals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610">
      <pivotArea collapsedLevelsAreSubtotals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609">
      <pivotArea dataOnly="0" labelOnly="1" fieldPosition="0">
        <references count="2">
          <reference field="19" count="0" selected="0"/>
          <reference field="21" count="2">
            <x v="27"/>
            <x v="36"/>
          </reference>
        </references>
      </pivotArea>
    </format>
    <format dxfId="6608">
      <pivotArea dataOnly="0" labelOnly="1" fieldPosition="0">
        <references count="3">
          <reference field="19" count="0" selected="0"/>
          <reference field="21" count="1" selected="0">
            <x v="27"/>
          </reference>
          <reference field="30" count="1">
            <x v="4"/>
          </reference>
        </references>
      </pivotArea>
    </format>
    <format dxfId="6607">
      <pivotArea dataOnly="0" labelOnly="1" fieldPosition="0">
        <references count="3">
          <reference field="19" count="0" selected="0"/>
          <reference field="21" count="1" selected="0">
            <x v="36"/>
          </reference>
          <reference field="30" count="1">
            <x v="4"/>
          </reference>
        </references>
      </pivotArea>
    </format>
    <format dxfId="6606">
      <pivotArea collapsedLevelsAreSubtotals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6605">
      <pivotArea dataOnly="0" labelOnly="1" fieldPosition="0">
        <references count="2">
          <reference field="19" count="0" selected="0"/>
          <reference field="21" count="1">
            <x v="44"/>
          </reference>
        </references>
      </pivotArea>
    </format>
    <format dxfId="6604">
      <pivotArea dataOnly="0" labelOnly="1" fieldPosition="0">
        <references count="3">
          <reference field="19" count="0" selected="0"/>
          <reference field="21" count="1" selected="0">
            <x v="44"/>
          </reference>
          <reference field="30" count="1">
            <x v="3"/>
          </reference>
        </references>
      </pivotArea>
    </format>
    <format dxfId="6603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602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601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600">
      <pivotArea dataOnly="0" labelOnly="1" fieldPosition="0">
        <references count="2">
          <reference field="19" count="0" selected="0"/>
          <reference field="21" count="3">
            <x v="73"/>
            <x v="79"/>
            <x v="83"/>
          </reference>
        </references>
      </pivotArea>
    </format>
    <format dxfId="6599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598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597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596">
      <pivotArea collapsedLevelsAreSubtotals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595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594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593">
      <pivotArea dataOnly="0" labelOnly="1" fieldPosition="0">
        <references count="2">
          <reference field="19" count="0" selected="0"/>
          <reference field="21" count="3">
            <x v="73"/>
            <x v="79"/>
            <x v="83"/>
          </reference>
        </references>
      </pivotArea>
    </format>
    <format dxfId="6592">
      <pivotArea dataOnly="0" labelOnly="1" fieldPosition="0">
        <references count="3">
          <reference field="19" count="0" selected="0"/>
          <reference field="21" count="1" selected="0">
            <x v="73"/>
          </reference>
          <reference field="30" count="1">
            <x v="4"/>
          </reference>
        </references>
      </pivotArea>
    </format>
    <format dxfId="6591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3"/>
          </reference>
        </references>
      </pivotArea>
    </format>
    <format dxfId="6590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6589">
      <pivotArea collapsedLevelsAreSubtotals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6588">
      <pivotArea dataOnly="0" labelOnly="1" fieldPosition="0">
        <references count="2">
          <reference field="19" count="0" selected="0"/>
          <reference field="21" count="1">
            <x v="102"/>
          </reference>
        </references>
      </pivotArea>
    </format>
    <format dxfId="6587">
      <pivotArea dataOnly="0" labelOnly="1" fieldPosition="0">
        <references count="3">
          <reference field="19" count="0" selected="0"/>
          <reference field="21" count="1" selected="0">
            <x v="102"/>
          </reference>
          <reference field="30" count="1">
            <x v="4"/>
          </reference>
        </references>
      </pivotArea>
    </format>
    <format dxfId="6586">
      <pivotArea collapsedLevelsAreSubtotals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6585">
      <pivotArea dataOnly="0" labelOnly="1" fieldPosition="0">
        <references count="2">
          <reference field="19" count="0" selected="0"/>
          <reference field="21" count="1">
            <x v="103"/>
          </reference>
        </references>
      </pivotArea>
    </format>
    <format dxfId="6584">
      <pivotArea dataOnly="0" labelOnly="1" fieldPosition="0">
        <references count="3">
          <reference field="19" count="0" selected="0"/>
          <reference field="21" count="1" selected="0">
            <x v="103"/>
          </reference>
          <reference field="30" count="1">
            <x v="4"/>
          </reference>
        </references>
      </pivotArea>
    </format>
    <format dxfId="6583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582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581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580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579">
      <pivotArea dataOnly="0" labelOnly="1" fieldPosition="0">
        <references count="2">
          <reference field="19" count="0" selected="0"/>
          <reference field="21" count="4">
            <x v="107"/>
            <x v="108"/>
            <x v="118"/>
            <x v="127"/>
          </reference>
        </references>
      </pivotArea>
    </format>
    <format dxfId="6578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577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576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575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574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573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572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571">
      <pivotArea collapsedLevelsAreSubtotals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570">
      <pivotArea dataOnly="0" labelOnly="1" fieldPosition="0">
        <references count="2">
          <reference field="19" count="0" selected="0"/>
          <reference field="21" count="4">
            <x v="107"/>
            <x v="108"/>
            <x v="118"/>
            <x v="127"/>
          </reference>
        </references>
      </pivotArea>
    </format>
    <format dxfId="6569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568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567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6566">
      <pivotArea dataOnly="0" labelOnly="1" fieldPosition="0">
        <references count="3">
          <reference field="19" count="0" selected="0"/>
          <reference field="21" count="1" selected="0">
            <x v="127"/>
          </reference>
          <reference field="30" count="1">
            <x v="1"/>
          </reference>
        </references>
      </pivotArea>
    </format>
    <format dxfId="6565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6564">
      <pivotArea dataOnly="0" labelOnly="1" fieldPosition="0">
        <references count="2">
          <reference field="19" count="0" selected="0"/>
          <reference field="21" count="1">
            <x v="136"/>
          </reference>
        </references>
      </pivotArea>
    </format>
    <format dxfId="6563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3"/>
          </reference>
        </references>
      </pivotArea>
    </format>
    <format dxfId="6562">
      <pivotArea collapsedLevelsAreSubtotals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561">
      <pivotArea collapsedLevelsAreSubtotals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560">
      <pivotArea dataOnly="0" labelOnly="1" fieldPosition="0">
        <references count="2">
          <reference field="19" count="0" selected="0"/>
          <reference field="21" count="2">
            <x v="107"/>
            <x v="108"/>
          </reference>
        </references>
      </pivotArea>
    </format>
    <format dxfId="6559">
      <pivotArea dataOnly="0" labelOnly="1" fieldPosition="0">
        <references count="3">
          <reference field="19" count="0" selected="0"/>
          <reference field="21" count="1" selected="0">
            <x v="107"/>
          </reference>
          <reference field="30" count="1">
            <x v="3"/>
          </reference>
        </references>
      </pivotArea>
    </format>
    <format dxfId="6558">
      <pivotArea dataOnly="0" labelOnly="1" fieldPosition="0">
        <references count="3">
          <reference field="19" count="0" selected="0"/>
          <reference field="21" count="1" selected="0">
            <x v="108"/>
          </reference>
          <reference field="30" count="1">
            <x v="0"/>
          </reference>
        </references>
      </pivotArea>
    </format>
    <format dxfId="6557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55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555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554">
      <pivotArea dataOnly="0" labelOnly="1" fieldPosition="0">
        <references count="2">
          <reference field="19" count="0" selected="0"/>
          <reference field="21" count="3">
            <x v="141"/>
            <x v="144"/>
            <x v="146"/>
          </reference>
        </references>
      </pivotArea>
    </format>
    <format dxfId="6553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55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551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550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549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548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547">
      <pivotArea dataOnly="0" labelOnly="1" fieldPosition="0">
        <references count="2">
          <reference field="19" count="0" selected="0"/>
          <reference field="21" count="3">
            <x v="141"/>
            <x v="144"/>
            <x v="146"/>
          </reference>
        </references>
      </pivotArea>
    </format>
    <format dxfId="6546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4"/>
          </reference>
        </references>
      </pivotArea>
    </format>
    <format dxfId="654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4"/>
          </reference>
        </references>
      </pivotArea>
    </format>
    <format dxfId="6544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2"/>
          </reference>
        </references>
      </pivotArea>
    </format>
    <format dxfId="6543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542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541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540">
      <pivotArea dataOnly="0" labelOnly="1" fieldPosition="0">
        <references count="2">
          <reference field="19" count="0" selected="0"/>
          <reference field="21" count="3">
            <x v="156"/>
            <x v="163"/>
            <x v="172"/>
          </reference>
        </references>
      </pivotArea>
    </format>
    <format dxfId="6539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538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537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536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535">
      <pivotArea collapsedLevelsAreSubtotals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534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533">
      <pivotArea dataOnly="0" labelOnly="1" fieldPosition="0">
        <references count="2">
          <reference field="19" count="0" selected="0"/>
          <reference field="21" count="3">
            <x v="156"/>
            <x v="163"/>
            <x v="172"/>
          </reference>
        </references>
      </pivotArea>
    </format>
    <format dxfId="6532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6531">
      <pivotArea dataOnly="0" labelOnly="1" fieldPosition="0">
        <references count="3">
          <reference field="19" count="0" selected="0"/>
          <reference field="21" count="1" selected="0">
            <x v="163"/>
          </reference>
          <reference field="30" count="1">
            <x v="1"/>
          </reference>
        </references>
      </pivotArea>
    </format>
    <format dxfId="6530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1"/>
          </reference>
        </references>
      </pivotArea>
    </format>
    <format dxfId="6529">
      <pivotArea dataOnly="0" labelOnly="1" fieldPosition="0">
        <references count="1">
          <reference field="21" count="0"/>
        </references>
      </pivotArea>
    </format>
    <format dxfId="6528">
      <pivotArea collapsedLevelsAreSubtotals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6527">
      <pivotArea collapsedLevelsAreSubtotals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6526">
      <pivotArea collapsedLevelsAreSubtotals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  <format dxfId="6525">
      <pivotArea dataOnly="0" labelOnly="1" fieldPosition="0">
        <references count="2">
          <reference field="19" count="0" selected="0"/>
          <reference field="21" count="3">
            <x v="178"/>
            <x v="190"/>
            <x v="194"/>
          </reference>
        </references>
      </pivotArea>
    </format>
    <format dxfId="6524">
      <pivotArea dataOnly="0" labelOnly="1" fieldPosition="0">
        <references count="3">
          <reference field="19" count="0" selected="0"/>
          <reference field="21" count="1" selected="0">
            <x v="178"/>
          </reference>
          <reference field="30" count="1">
            <x v="3"/>
          </reference>
        </references>
      </pivotArea>
    </format>
    <format dxfId="6523">
      <pivotArea dataOnly="0" labelOnly="1" fieldPosition="0">
        <references count="3">
          <reference field="19" count="0" selected="0"/>
          <reference field="21" count="1" selected="0">
            <x v="190"/>
          </reference>
          <reference field="30" count="1">
            <x v="4"/>
          </reference>
        </references>
      </pivotArea>
    </format>
    <format dxfId="6522">
      <pivotArea dataOnly="0" labelOnly="1" fieldPosition="0">
        <references count="3">
          <reference field="19" count="0" selected="0"/>
          <reference field="21" count="1" selected="0">
            <x v="194"/>
          </reference>
          <reference field="30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2" cacheId="50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33:I52" firstHeaderRow="1" firstDataRow="2" firstDataCol="2"/>
  <pivotFields count="8">
    <pivotField numFmtId="173" showAll="0"/>
    <pivotField axis="axisCol" numFmtId="173" showAll="0">
      <items count="6">
        <item x="2"/>
        <item x="0"/>
        <item x="3"/>
        <item x="4"/>
        <item x="1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10">
        <item h="1" x="0"/>
        <item x="1"/>
        <item x="2"/>
        <item x="3"/>
        <item x="4"/>
        <item x="5"/>
        <item x="6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18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4">
    <format dxfId="8291">
      <pivotArea outline="0" collapsedLevelsAreSubtotals="1" fieldPosition="0"/>
    </format>
    <format dxfId="8290">
      <pivotArea dataOnly="0" labelOnly="1" fieldPosition="0">
        <references count="1">
          <reference field="5" count="0"/>
        </references>
      </pivotArea>
    </format>
    <format dxfId="8289">
      <pivotArea dataOnly="0" labelOnly="1" fieldPosition="0">
        <references count="1">
          <reference field="5" count="0"/>
        </references>
      </pivotArea>
    </format>
    <format dxfId="8288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2" cacheId="43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31:I50" firstHeaderRow="1" firstDataRow="2" firstDataCol="2"/>
  <pivotFields count="8">
    <pivotField numFmtId="173" showAll="0"/>
    <pivotField axis="axisCol" numFmtId="173" showAll="0">
      <items count="6">
        <item x="4"/>
        <item x="0"/>
        <item x="1"/>
        <item x="2"/>
        <item x="3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11">
        <item h="1" x="6"/>
        <item x="0"/>
        <item x="1"/>
        <item x="2"/>
        <item x="3"/>
        <item x="4"/>
        <item x="5"/>
        <item x="7"/>
        <item x="8"/>
        <item m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18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4">
    <format dxfId="4922">
      <pivotArea outline="0" collapsedLevelsAreSubtotals="1" fieldPosition="0"/>
    </format>
    <format dxfId="4921">
      <pivotArea dataOnly="0" labelOnly="1" fieldPosition="0">
        <references count="1">
          <reference field="5" count="0"/>
        </references>
      </pivotArea>
    </format>
    <format dxfId="4920">
      <pivotArea dataOnly="0" labelOnly="1" fieldPosition="0">
        <references count="1">
          <reference field="5" count="0"/>
        </references>
      </pivotArea>
    </format>
    <format dxfId="4919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28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x="0"/>
        <item h="1"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h="1" x="10"/>
        <item h="1" x="3"/>
        <item h="1" x="1"/>
        <item h="1" x="0"/>
        <item x="5"/>
        <item h="1"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24">
    <i>
      <x v="6"/>
      <x v="13"/>
      <x v="4"/>
    </i>
    <i r="1">
      <x v="14"/>
      <x v="4"/>
    </i>
    <i r="1">
      <x v="37"/>
      <x v="4"/>
    </i>
    <i r="1">
      <x v="38"/>
      <x v="4"/>
    </i>
    <i r="1">
      <x v="75"/>
      <x v="1"/>
    </i>
    <i r="1">
      <x v="84"/>
      <x v="2"/>
    </i>
    <i r="1">
      <x v="85"/>
      <x/>
    </i>
    <i r="2">
      <x v="1"/>
    </i>
    <i r="1">
      <x v="118"/>
      <x v="1"/>
    </i>
    <i r="2">
      <x v="2"/>
    </i>
    <i r="2">
      <x v="3"/>
    </i>
    <i r="1">
      <x v="121"/>
      <x/>
    </i>
    <i r="2">
      <x v="1"/>
    </i>
    <i r="2">
      <x v="4"/>
    </i>
    <i r="1">
      <x v="122"/>
      <x v="2"/>
    </i>
    <i r="1">
      <x v="140"/>
      <x v="1"/>
    </i>
    <i r="1">
      <x v="144"/>
      <x v="1"/>
    </i>
    <i r="1">
      <x v="147"/>
      <x v="3"/>
    </i>
    <i r="1">
      <x v="148"/>
      <x/>
    </i>
    <i r="1">
      <x v="156"/>
      <x v="2"/>
    </i>
    <i r="1">
      <x v="159"/>
      <x/>
    </i>
    <i r="1">
      <x v="161"/>
      <x v="1"/>
    </i>
    <i r="1">
      <x v="167"/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594">
    <format dxfId="6516">
      <pivotArea outline="0" collapsedLevelsAreSubtotals="1" fieldPosition="0"/>
    </format>
    <format dxfId="651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514">
      <pivotArea type="all" dataOnly="0" outline="0" fieldPosition="0"/>
    </format>
    <format dxfId="6513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6512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6511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6510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6509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6508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6507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6506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6505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6504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503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502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501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500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499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498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497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6496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6495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6494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649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6492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649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6490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489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488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487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486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485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6484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483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482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481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480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479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47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477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6476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647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6474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647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6472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471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47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469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468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467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466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465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464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646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462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461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460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6459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458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457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456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455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6454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453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452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45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450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6449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6448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6447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6446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6445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6444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6443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6442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6441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6440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6439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643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6437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436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435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434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6433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432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431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430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429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428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6427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426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425">
      <pivotArea type="all" dataOnly="0" outline="0" fieldPosition="0"/>
    </format>
    <format dxfId="6424">
      <pivotArea outline="0" collapsedLevelsAreSubtotals="1" fieldPosition="0"/>
    </format>
    <format dxfId="6423">
      <pivotArea field="19" type="button" dataOnly="0" labelOnly="1" outline="0" axis="axisRow" fieldPosition="0"/>
    </format>
    <format dxfId="6422">
      <pivotArea field="21" type="button" dataOnly="0" labelOnly="1" outline="0" axis="axisRow" fieldPosition="1"/>
    </format>
    <format dxfId="6421">
      <pivotArea field="30" type="button" dataOnly="0" labelOnly="1" outline="0" axis="axisRow" fieldPosition="2"/>
    </format>
    <format dxfId="6420">
      <pivotArea dataOnly="0" labelOnly="1" fieldPosition="0">
        <references count="1">
          <reference field="19" count="0"/>
        </references>
      </pivotArea>
    </format>
    <format dxfId="6419">
      <pivotArea dataOnly="0" labelOnly="1" grandRow="1" outline="0" fieldPosition="0"/>
    </format>
    <format dxfId="6418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6417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64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415">
      <pivotArea field="19" type="button" dataOnly="0" labelOnly="1" outline="0" axis="axisRow" fieldPosition="0"/>
    </format>
    <format dxfId="6414">
      <pivotArea field="21" type="button" dataOnly="0" labelOnly="1" outline="0" axis="axisRow" fieldPosition="1"/>
    </format>
    <format dxfId="6413">
      <pivotArea field="30" type="button" dataOnly="0" labelOnly="1" outline="0" axis="axisRow" fieldPosition="2"/>
    </format>
    <format dxfId="64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411">
      <pivotArea field="19" type="button" dataOnly="0" labelOnly="1" outline="0" axis="axisRow" fieldPosition="0"/>
    </format>
    <format dxfId="6410">
      <pivotArea dataOnly="0" labelOnly="1" fieldPosition="0">
        <references count="1">
          <reference field="19" count="0"/>
        </references>
      </pivotArea>
    </format>
    <format dxfId="6409">
      <pivotArea dataOnly="0" labelOnly="1" grandRow="1" outline="0" offset="A256" fieldPosition="0"/>
    </format>
    <format dxfId="6408">
      <pivotArea field="19" type="button" dataOnly="0" labelOnly="1" outline="0" axis="axisRow" fieldPosition="0"/>
    </format>
    <format dxfId="6407">
      <pivotArea field="21" type="button" dataOnly="0" labelOnly="1" outline="0" axis="axisRow" fieldPosition="1"/>
    </format>
    <format dxfId="6406">
      <pivotArea field="30" type="button" dataOnly="0" labelOnly="1" outline="0" axis="axisRow" fieldPosition="2"/>
    </format>
    <format dxfId="64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404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6403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6402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6401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6400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6399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6398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397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6396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395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394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393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6392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391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390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389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388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6387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386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385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384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383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6382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38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380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6379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6378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6377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6376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637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6374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637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6372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6371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6370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6369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636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367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36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365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636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363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36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361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360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359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6358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357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356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6355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6354">
      <pivotArea dataOnly="0" labelOnly="1" fieldPosition="0">
        <references count="1">
          <reference field="19" count="0"/>
        </references>
      </pivotArea>
    </format>
    <format dxfId="6353">
      <pivotArea dataOnly="0" labelOnly="1" fieldPosition="0">
        <references count="1">
          <reference field="21" count="0"/>
        </references>
      </pivotArea>
    </format>
    <format dxfId="6352">
      <pivotArea dataOnly="0" labelOnly="1" fieldPosition="0">
        <references count="1">
          <reference field="21" count="0"/>
        </references>
      </pivotArea>
    </format>
    <format dxfId="6351">
      <pivotArea dataOnly="0" labelOnly="1" fieldPosition="0">
        <references count="1">
          <reference field="21" count="0"/>
        </references>
      </pivotArea>
    </format>
    <format dxfId="6350">
      <pivotArea collapsedLevelsAreSubtotals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6349">
      <pivotArea dataOnly="0" labelOnly="1" fieldPosition="0">
        <references count="2">
          <reference field="19" count="0" selected="0"/>
          <reference field="21" count="1">
            <x v="3"/>
          </reference>
        </references>
      </pivotArea>
    </format>
    <format dxfId="6348">
      <pivotArea dataOnly="0" labelOnly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6347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6346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6345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6344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6343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6342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6341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6340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6339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6338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6337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6336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6335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6334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6333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6332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6331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6330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6329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6328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6327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6326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6325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6324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6323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6322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632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6320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6319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631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6317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6316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6315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6314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6313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6312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6311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6310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6309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6308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6307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6306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6305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6304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6303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6302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6301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6300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6299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629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6297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6296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6295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629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6293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6292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629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6290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628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628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6287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6286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6285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6284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6283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6282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6281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6280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6279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6278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6277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6276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6275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6274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6273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6272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6271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6270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6269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6268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6267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6266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6265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6264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6263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6262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6261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6260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6259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6258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6257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6256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6255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6254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6253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6252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6251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6250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6249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6248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6247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6246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6245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6244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6243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242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6241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6240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239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623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237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6236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6235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234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6233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6232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6231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6230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6229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6228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6227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6226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6225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6224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6223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6222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6221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6220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6219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6218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6217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6216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6215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6214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6213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6212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6211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6210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6209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6208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6207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6206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6205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6204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6203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6202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6201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6200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6199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6198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6197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6196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6195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6194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6193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6192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6191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6190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6189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6188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6187">
      <pivotArea dataOnly="0" labelOnly="1" fieldPosition="0">
        <references count="2">
          <reference field="19" count="0" selected="0"/>
          <reference field="21" count="2">
            <x v="48"/>
            <x v="49"/>
          </reference>
        </references>
      </pivotArea>
    </format>
    <format dxfId="6186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6185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6184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6183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6182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6181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6180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6179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6178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6177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6176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6175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6174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6173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6172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6171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6170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6169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6168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6167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6166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6165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6164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6163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6162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6161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6160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6159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6158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6157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6156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6155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6154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6153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6152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6151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6150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6149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6148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6147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6146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6145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6144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6143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6142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6141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6140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139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6138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6137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6136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6135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6134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6133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6132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6131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6130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6129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6128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6127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6126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6125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6124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6123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6122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6121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6120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6119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6118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6117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6116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6115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6114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6113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6112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6111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6110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6109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6108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6107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6106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6105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6104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6103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610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6101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6100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6099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6098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6097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6096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609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6094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6093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6092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6091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6090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608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608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608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6086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6085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6084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6083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6082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6081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6080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6079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6078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6077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6076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6075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6074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6073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6072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6071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6070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6069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6068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6067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6066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6065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6064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606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606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6061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6060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6059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6058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6057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6056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6055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6054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6053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6052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6051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6050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6049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6048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6047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604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6045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6044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6043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6042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6041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6040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6039">
      <pivotArea dataOnly="0" labelOnly="1" fieldPosition="0">
        <references count="2">
          <reference field="19" count="0" selected="0"/>
          <reference field="21" count="1">
            <x v="0"/>
          </reference>
        </references>
      </pivotArea>
    </format>
    <format dxfId="6038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6037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6036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6035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6034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6033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6032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6031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6030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6029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6028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6027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6026">
      <pivotArea dataOnly="0" labelOnly="1" fieldPosition="0">
        <references count="2">
          <reference field="19" count="0" selected="0"/>
          <reference field="21" count="1">
            <x v="17"/>
          </reference>
        </references>
      </pivotArea>
    </format>
    <format dxfId="6025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6024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6023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6022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6021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6020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6019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6018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6017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6016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6015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6014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6013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6012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6011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6010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6009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6008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6007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6006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6005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6004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6003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6002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6001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6000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5999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5998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5997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5996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5995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5994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5993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5992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5991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5990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5989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5988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5987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5986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5985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5984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5983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5982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5981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5980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5979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5978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5977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5976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5975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5974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5973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5972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5971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5970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5969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5968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5967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5966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5965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5964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5963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5962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5961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5960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5959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5958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5957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5956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5955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5954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5953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5952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5951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5950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5949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5948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5947">
      <pivotArea dataOnly="0" labelOnly="1" fieldPosition="0">
        <references count="2">
          <reference field="19" count="0" selected="0"/>
          <reference field="21" count="1">
            <x v="93"/>
          </reference>
        </references>
      </pivotArea>
    </format>
    <format dxfId="5946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5945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5944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5943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5942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5941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5940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5939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5938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5937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5936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5935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5934">
      <pivotArea dataOnly="0" labelOnly="1" fieldPosition="0">
        <references count="2">
          <reference field="19" count="0" selected="0"/>
          <reference field="21" count="1">
            <x v="109"/>
          </reference>
        </references>
      </pivotArea>
    </format>
    <format dxfId="5933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5932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5931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5930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5929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5928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5927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5926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5925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5924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5923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5922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5921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5920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5919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5918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5917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591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5915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5914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591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5912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5911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5910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590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5908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5907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5906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5905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5904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5903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5902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5901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5900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5899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5898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5897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5896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5895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5894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5893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5892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589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5890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5889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5888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5887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5886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5885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588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5883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5882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5881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5880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5879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5878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5877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5876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5875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5874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5873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5872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5871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5870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5869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5868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5867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5866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5865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5864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5863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5862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5861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5860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5859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5858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5857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5856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5855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5854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5853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5852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5851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5850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5849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5848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5847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5846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5845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5844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5843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5842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5841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5840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5839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5838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5837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5836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5835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5834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5833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5832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5831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5830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5829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5828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5827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5826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5825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5824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5823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5822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5821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5820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5819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5818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5817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5816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5815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5814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813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5812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5811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5810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5809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5808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5807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5806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5805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5804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5803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5802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5801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5800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5799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5798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579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579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5795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5794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5793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5792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5791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5790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5789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788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5787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5786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5785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784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5783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5782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781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5780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5779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5778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5777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5776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5775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5774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5773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5772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5771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5770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5769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5768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5767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5766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5765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5764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5763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5762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5761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5760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5759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5758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5757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756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5755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5754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5753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5752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5751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5750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5749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5748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5747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5746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5745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5744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5743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5742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5741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5740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573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5738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5737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5736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5735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5734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5733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573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731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5730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5729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5728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727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5726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5725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724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5723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5722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5721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5720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5719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5718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5717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5716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5715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5714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5713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5712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5711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5710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5709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5708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5707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5706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5705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5704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5703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5702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5701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5700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5699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5698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5697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5696">
      <pivotArea field="19" type="button" dataOnly="0" labelOnly="1" outline="0" axis="axisRow" fieldPosition="0"/>
    </format>
    <format dxfId="5695">
      <pivotArea field="21" type="button" dataOnly="0" labelOnly="1" outline="0" axis="axisRow" fieldPosition="1"/>
    </format>
    <format dxfId="5694">
      <pivotArea field="30" type="button" dataOnly="0" labelOnly="1" outline="0" axis="axisRow" fieldPosition="2"/>
    </format>
    <format dxfId="569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692">
      <pivotArea grandRow="1" outline="0" collapsedLevelsAreSubtotals="1" fieldPosition="0"/>
    </format>
    <format dxfId="5691">
      <pivotArea dataOnly="0" labelOnly="1" grandRow="1" outline="0" fieldPosition="0"/>
    </format>
    <format dxfId="5690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5689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5688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5687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5686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5685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5684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5683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5682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5681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5680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5679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5678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5677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676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5675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5674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5673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5672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5671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5670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5669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5668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5667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5666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5665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5664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5663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5662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5661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5660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5659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5658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5657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5656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5655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5654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565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65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5651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5650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5649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648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5647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5646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645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5644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5643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5642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5641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5640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9"/>
          </reference>
        </references>
      </pivotArea>
    </format>
    <format dxfId="5639">
      <pivotArea dataOnly="0" labelOnly="1" fieldPosition="0">
        <references count="2">
          <reference field="19" count="0" selected="0"/>
          <reference field="21" count="1">
            <x v="205"/>
          </reference>
        </references>
      </pivotArea>
    </format>
    <format dxfId="5638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5637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5636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5635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5634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5633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5632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5631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5630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5629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5628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5627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5626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5625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624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5623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5622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5621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5620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5619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5618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5617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5616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5615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5614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5613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5612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5611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5610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5609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560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5607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5606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5605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5604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5603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5602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5601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600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5599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5598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559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596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5595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5594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593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5592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5591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5590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5589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5588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5587">
      <pivotArea dataOnly="0" labelOnly="1" fieldPosition="0">
        <references count="2">
          <reference field="19" count="0" selected="0"/>
          <reference field="21" count="1">
            <x v="2"/>
          </reference>
        </references>
      </pivotArea>
    </format>
    <format dxfId="5586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5585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5584">
      <pivotArea dataOnly="0" labelOnly="1" fieldPosition="0">
        <references count="2">
          <reference field="19" count="0" selected="0"/>
          <reference field="21" count="1">
            <x v="5"/>
          </reference>
        </references>
      </pivotArea>
    </format>
    <format dxfId="5583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5582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5581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5580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5579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5578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5577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5576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5575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5574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5573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5572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5571">
      <pivotArea dataOnly="0" labelOnly="1" fieldPosition="0">
        <references count="2">
          <reference field="19" count="0" selected="0"/>
          <reference field="21" count="1">
            <x v="24"/>
          </reference>
        </references>
      </pivotArea>
    </format>
    <format dxfId="5570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5569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5568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5567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5566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5565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5564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5563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5562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5561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5560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5559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5558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5557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5556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5555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5554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5553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5552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5551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5550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5549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5548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5547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5546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5545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5544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5543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5542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5541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5540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5539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538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5537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5536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5535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534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5533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5532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5531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5530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5529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5528">
      <pivotArea dataOnly="0" labelOnly="1" fieldPosition="0">
        <references count="2">
          <reference field="19" count="0" selected="0"/>
          <reference field="21" count="1">
            <x v="69"/>
          </reference>
        </references>
      </pivotArea>
    </format>
    <format dxfId="5527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5526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5525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5524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5523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5522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5521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5520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5519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5518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5517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5516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5515">
      <pivotArea dataOnly="0" labelOnly="1" fieldPosition="0">
        <references count="2">
          <reference field="19" count="0" selected="0"/>
          <reference field="21" count="1">
            <x v="89"/>
          </reference>
        </references>
      </pivotArea>
    </format>
    <format dxfId="5514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5513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5512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5511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5510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5509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5508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5507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5506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5505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5504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5503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5502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5501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5500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5499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5498">
      <pivotArea dataOnly="0" labelOnly="1" fieldPosition="0">
        <references count="2">
          <reference field="19" count="0" selected="0"/>
          <reference field="21" count="1">
            <x v="98"/>
          </reference>
        </references>
      </pivotArea>
    </format>
    <format dxfId="5497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5496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5495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5494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5493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549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5491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5490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5489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5488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5487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5486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5485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5484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5483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5482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5481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5480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5479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5478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5477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5476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5475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5474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5473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5472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5471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5470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5469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546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5467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5466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5465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5464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546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5462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5461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5460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5459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5458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5457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5456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5455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5454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5453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5452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5451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5450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5449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5448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5447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5446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5445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5444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544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5442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5441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5440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543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5438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543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543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435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5434">
      <pivotArea dataOnly="0" labelOnly="1" fieldPosition="0">
        <references count="2">
          <reference field="19" count="0" selected="0"/>
          <reference field="21" count="2">
            <x v="144"/>
            <x v="147"/>
          </reference>
        </references>
      </pivotArea>
    </format>
    <format dxfId="5433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432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5431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5430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5429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428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5427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5426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5425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542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5423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422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5421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5420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541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5418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417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5416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5415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5414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5413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541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411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5410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5409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408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5407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5406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405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5404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5403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5402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5401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5400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5399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5398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5397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5396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5395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5394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5393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5392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5391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5390">
      <pivotArea dataOnly="0" labelOnly="1" fieldPosition="0">
        <references count="2">
          <reference field="19" count="0" selected="0"/>
          <reference field="21" count="1">
            <x v="189"/>
          </reference>
        </references>
      </pivotArea>
    </format>
    <format dxfId="5389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5388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387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386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5385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5384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5383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382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381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380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379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378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377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376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375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374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373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372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37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370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369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368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367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366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365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364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363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5362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5361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360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359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5358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5357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5356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355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354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353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352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351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350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349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348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347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346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345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34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343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342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341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340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339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338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337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336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5335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334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333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5332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5331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5330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329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328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327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326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325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324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323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322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321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320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319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31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317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316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315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314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313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312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311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310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5309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5308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307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306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5305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5304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5303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302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301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300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299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298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297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296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295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294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293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292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29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290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289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288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28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286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285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284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283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5282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281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280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5279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5278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5277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276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275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274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273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272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271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270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269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268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267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266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26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264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263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262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26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260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259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258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257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5256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5255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254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253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5252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5251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5250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249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248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247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246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245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244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243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242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241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240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239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23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237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236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235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234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233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232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231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230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5229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228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227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5226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225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224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223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222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5221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220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5219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218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217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216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5215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214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213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212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211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210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209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5208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5207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5206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5205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5204">
      <pivotArea dataOnly="0" labelOnly="1" fieldPosition="0">
        <references count="2">
          <reference field="19" count="0" selected="0"/>
          <reference field="21" count="1">
            <x v="21"/>
          </reference>
        </references>
      </pivotArea>
    </format>
    <format dxfId="5203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5202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201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200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199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198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5197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196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195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194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193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192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191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190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189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5188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5187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5186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5185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5184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183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182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5181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180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179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178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177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5176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5175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5174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173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172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5171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170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169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168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167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5166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5165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5164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16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162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5161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16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159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15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157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5156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515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5154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153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152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15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150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5149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148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147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146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145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144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143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142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141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5140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5139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5138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513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5136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135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134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133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5132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131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130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12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128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127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126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5125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5124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5123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5122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121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5120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5119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5118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5117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5116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5115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511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5113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5112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511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11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5109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5108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5107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510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105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104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5103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5102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101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5100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5099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5098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5097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5096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5095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509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5093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5092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5091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090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5089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5088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5087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5086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085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084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5083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082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5081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5080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5079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5078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5077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5076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507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507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507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507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071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5070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5069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506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506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066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065">
      <pivotArea collapsedLevelsAreSubtotals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5064">
      <pivotArea dataOnly="0" labelOnly="1" fieldPosition="0">
        <references count="2">
          <reference field="19" count="0" selected="0"/>
          <reference field="21" count="19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  <x v="203"/>
          </reference>
        </references>
      </pivotArea>
    </format>
    <format dxfId="5063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062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5061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5060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5059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5058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5057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5056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505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5054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5053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505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051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5050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5049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5048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504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046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045">
      <pivotArea dataOnly="0" labelOnly="1" fieldPosition="0">
        <references count="3">
          <reference field="19" count="0" selected="0"/>
          <reference field="21" count="1" selected="0">
            <x v="203"/>
          </reference>
          <reference field="30" count="1">
            <x v="1"/>
          </reference>
        </references>
      </pivotArea>
    </format>
    <format dxfId="5044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043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5042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5041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5040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5039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5038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503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503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5035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5034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503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03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5031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5030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5029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5028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027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026">
      <pivotArea dataOnly="0" labelOnly="1" fieldPosition="0">
        <references count="2">
          <reference field="19" count="0" selected="0"/>
          <reference field="21" count="18">
            <x v="13"/>
            <x v="14"/>
            <x v="32"/>
            <x v="38"/>
            <x v="75"/>
            <x v="84"/>
            <x v="85"/>
            <x v="118"/>
            <x v="121"/>
            <x v="122"/>
            <x v="140"/>
            <x v="144"/>
            <x v="147"/>
            <x v="148"/>
            <x v="156"/>
            <x v="159"/>
            <x v="161"/>
            <x v="167"/>
          </reference>
        </references>
      </pivotArea>
    </format>
    <format dxfId="5025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024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5023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5022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5021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5020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5019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5018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5017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5016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5015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5014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5013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5012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5011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5010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500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5008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5007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006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5005">
      <pivotArea dataOnly="0" labelOnly="1" fieldPosition="0">
        <references count="2">
          <reference field="19" count="0" selected="0"/>
          <reference field="21" count="2">
            <x v="13"/>
            <x v="14"/>
          </reference>
        </references>
      </pivotArea>
    </format>
    <format dxfId="5004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003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5002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5001">
      <pivotArea collapsedLevelsAreSubtotals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5000">
      <pivotArea dataOnly="0" labelOnly="1" fieldPosition="0">
        <references count="2">
          <reference field="19" count="0" selected="0"/>
          <reference field="21" count="2">
            <x v="13"/>
            <x v="14"/>
          </reference>
        </references>
      </pivotArea>
    </format>
    <format dxfId="4999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4998">
      <pivotArea dataOnly="0" labelOnly="1" fieldPosition="0">
        <references count="3">
          <reference field="19" count="0" selected="0"/>
          <reference field="21" count="1" selected="0">
            <x v="14"/>
          </reference>
          <reference field="30" count="1">
            <x v="4"/>
          </reference>
        </references>
      </pivotArea>
    </format>
    <format dxfId="4997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4996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4995">
      <pivotArea dataOnly="0" labelOnly="1" fieldPosition="0">
        <references count="2">
          <reference field="19" count="0" selected="0"/>
          <reference field="21" count="2">
            <x v="32"/>
            <x v="38"/>
          </reference>
        </references>
      </pivotArea>
    </format>
    <format dxfId="4994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499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4992">
      <pivotArea collapsedLevelsAreSubtotals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4991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4990">
      <pivotArea dataOnly="0" labelOnly="1" fieldPosition="0">
        <references count="2">
          <reference field="19" count="0" selected="0"/>
          <reference field="21" count="2">
            <x v="32"/>
            <x v="38"/>
          </reference>
        </references>
      </pivotArea>
    </format>
    <format dxfId="4989">
      <pivotArea dataOnly="0" labelOnly="1" fieldPosition="0">
        <references count="3">
          <reference field="19" count="0" selected="0"/>
          <reference field="21" count="1" selected="0">
            <x v="32"/>
          </reference>
          <reference field="30" count="1">
            <x v="4"/>
          </reference>
        </references>
      </pivotArea>
    </format>
    <format dxfId="4988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4"/>
          </reference>
        </references>
      </pivotArea>
    </format>
    <format dxfId="4987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986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4985">
      <pivotArea dataOnly="0" labelOnly="1" fieldPosition="0">
        <references count="2">
          <reference field="19" count="0" selected="0"/>
          <reference field="21" count="2">
            <x v="75"/>
            <x v="84"/>
          </reference>
        </references>
      </pivotArea>
    </format>
    <format dxfId="4984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983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4982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981">
      <pivotArea collapsedLevelsAreSubtotals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4980">
      <pivotArea dataOnly="0" labelOnly="1" fieldPosition="0">
        <references count="2">
          <reference field="19" count="0" selected="0"/>
          <reference field="21" count="2">
            <x v="75"/>
            <x v="84"/>
          </reference>
        </references>
      </pivotArea>
    </format>
    <format dxfId="4979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978">
      <pivotArea dataOnly="0" labelOnly="1" fieldPosition="0">
        <references count="3">
          <reference field="19" count="0" selected="0"/>
          <reference field="21" count="1" selected="0">
            <x v="84"/>
          </reference>
          <reference field="30" count="1">
            <x v="2"/>
          </reference>
        </references>
      </pivotArea>
    </format>
    <format dxfId="4977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4976">
      <pivotArea dataOnly="0" labelOnly="1" fieldPosition="0">
        <references count="2">
          <reference field="19" count="0" selected="0"/>
          <reference field="21" count="1">
            <x v="85"/>
          </reference>
        </references>
      </pivotArea>
    </format>
    <format dxfId="4975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4974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4973">
      <pivotArea dataOnly="0" labelOnly="1" fieldPosition="0">
        <references count="2">
          <reference field="19" count="0" selected="0"/>
          <reference field="21" count="1">
            <x v="85"/>
          </reference>
        </references>
      </pivotArea>
    </format>
    <format dxfId="4972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2">
            <x v="0"/>
            <x v="1"/>
          </reference>
        </references>
      </pivotArea>
    </format>
    <format dxfId="4971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4970">
      <pivotArea dataOnly="0" labelOnly="1" fieldPosition="0">
        <references count="2">
          <reference field="19" count="0" selected="0"/>
          <reference field="21" count="1">
            <x v="118"/>
          </reference>
        </references>
      </pivotArea>
    </format>
    <format dxfId="496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4968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4967">
      <pivotArea dataOnly="0" labelOnly="1" fieldPosition="0">
        <references count="2">
          <reference field="19" count="0" selected="0"/>
          <reference field="21" count="1">
            <x v="118"/>
          </reference>
        </references>
      </pivotArea>
    </format>
    <format dxfId="4966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3">
            <x v="1"/>
            <x v="2"/>
            <x v="3"/>
          </reference>
        </references>
      </pivotArea>
    </format>
    <format dxfId="496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496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496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962">
      <pivotArea dataOnly="0" labelOnly="1" fieldPosition="0">
        <references count="2">
          <reference field="19" count="0" selected="0"/>
          <reference field="21" count="3">
            <x v="121"/>
            <x v="122"/>
            <x v="140"/>
          </reference>
        </references>
      </pivotArea>
    </format>
    <format dxfId="496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4960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4959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95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4957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4956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955">
      <pivotArea dataOnly="0" labelOnly="1" fieldPosition="0">
        <references count="2">
          <reference field="19" count="0" selected="0"/>
          <reference field="21" count="3">
            <x v="121"/>
            <x v="122"/>
            <x v="140"/>
          </reference>
        </references>
      </pivotArea>
    </format>
    <format dxfId="495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4"/>
          </reference>
        </references>
      </pivotArea>
    </format>
    <format dxfId="4953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2"/>
          </reference>
        </references>
      </pivotArea>
    </format>
    <format dxfId="4952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95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4950">
      <pivotArea dataOnly="0" labelOnly="1" fieldPosition="0">
        <references count="2">
          <reference field="19" count="0" selected="0"/>
          <reference field="21" count="1">
            <x v="144"/>
          </reference>
        </references>
      </pivotArea>
    </format>
    <format dxfId="494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4948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4947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4946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4945">
      <pivotArea dataOnly="0" labelOnly="1" fieldPosition="0">
        <references count="2">
          <reference field="19" count="0" selected="0"/>
          <reference field="21" count="3">
            <x v="147"/>
            <x v="148"/>
            <x v="156"/>
          </reference>
        </references>
      </pivotArea>
    </format>
    <format dxfId="4944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4943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4942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4941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4940">
      <pivotArea collapsedLevelsAreSubtotals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4939">
      <pivotArea collapsedLevelsAreSubtotals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4938">
      <pivotArea dataOnly="0" labelOnly="1" fieldPosition="0">
        <references count="2">
          <reference field="19" count="0" selected="0"/>
          <reference field="21" count="3">
            <x v="147"/>
            <x v="148"/>
            <x v="156"/>
          </reference>
        </references>
      </pivotArea>
    </format>
    <format dxfId="493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3"/>
          </reference>
        </references>
      </pivotArea>
    </format>
    <format dxfId="4936">
      <pivotArea dataOnly="0" labelOnly="1" fieldPosition="0">
        <references count="3">
          <reference field="19" count="0" selected="0"/>
          <reference field="21" count="1" selected="0">
            <x v="148"/>
          </reference>
          <reference field="30" count="1">
            <x v="0"/>
          </reference>
        </references>
      </pivotArea>
    </format>
    <format dxfId="4935">
      <pivotArea dataOnly="0" labelOnly="1" fieldPosition="0">
        <references count="3">
          <reference field="19" count="0" selected="0"/>
          <reference field="21" count="1" selected="0">
            <x v="156"/>
          </reference>
          <reference field="30" count="1">
            <x v="2"/>
          </reference>
        </references>
      </pivotArea>
    </format>
    <format dxfId="4934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93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4932">
      <pivotArea dataOnly="0" labelOnly="1" fieldPosition="0">
        <references count="2">
          <reference field="19" count="0" selected="0"/>
          <reference field="21" count="2">
            <x v="159"/>
            <x v="161"/>
          </reference>
        </references>
      </pivotArea>
    </format>
    <format dxfId="4931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93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4929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928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4927">
      <pivotArea dataOnly="0" labelOnly="1" fieldPosition="0">
        <references count="2">
          <reference field="19" count="0" selected="0"/>
          <reference field="21" count="2">
            <x v="159"/>
            <x v="161"/>
          </reference>
        </references>
      </pivotArea>
    </format>
    <format dxfId="4926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925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4924">
      <pivotArea dataOnly="0" labelOnly="1" fieldPosition="0">
        <references count="1">
          <reference field="30" count="0"/>
        </references>
      </pivotArea>
    </format>
    <format dxfId="4923">
      <pivotArea dataOnly="0" labelOnly="1" fieldPosition="0">
        <references count="1">
          <reference field="2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2" cacheId="41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36:F55" firstHeaderRow="1" firstDataRow="2" firstDataCol="2"/>
  <pivotFields count="8">
    <pivotField numFmtId="173" showAll="0"/>
    <pivotField axis="axisCol" numFmtId="173" showAll="0">
      <items count="3">
        <item x="1"/>
        <item x="0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10">
        <item h="1" x="1"/>
        <item x="0"/>
        <item x="2"/>
        <item x="3"/>
        <item x="4"/>
        <item x="5"/>
        <item x="6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18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rowItems>
  <colFields count="1">
    <field x="1"/>
  </colFields>
  <colItems count="3">
    <i>
      <x/>
    </i>
    <i>
      <x v="1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3">
    <format dxfId="3492">
      <pivotArea outline="0" collapsedLevelsAreSubtotals="1" fieldPosition="0"/>
    </format>
    <format dxfId="3491">
      <pivotArea dataOnly="0" labelOnly="1" fieldPosition="0">
        <references count="1">
          <reference field="5" count="0"/>
        </references>
      </pivotArea>
    </format>
    <format dxfId="3490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33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x="0"/>
        <item h="1"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h="1" x="10"/>
        <item h="1" x="3"/>
        <item h="1" x="1"/>
        <item x="0"/>
        <item h="1" x="5"/>
        <item h="1"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29">
    <i>
      <x v="5"/>
      <x v="13"/>
      <x v="4"/>
    </i>
    <i r="1">
      <x v="16"/>
      <x v="4"/>
    </i>
    <i r="1">
      <x v="18"/>
      <x v="4"/>
    </i>
    <i r="1">
      <x v="21"/>
      <x v="4"/>
    </i>
    <i r="1">
      <x v="25"/>
      <x v="4"/>
    </i>
    <i r="1">
      <x v="28"/>
      <x v="4"/>
    </i>
    <i r="1">
      <x v="30"/>
      <x v="4"/>
    </i>
    <i r="1">
      <x v="45"/>
      <x v="3"/>
    </i>
    <i r="1">
      <x v="63"/>
      <x v="4"/>
    </i>
    <i r="1">
      <x v="65"/>
      <x v="4"/>
    </i>
    <i r="1">
      <x v="68"/>
      <x v="3"/>
    </i>
    <i r="1">
      <x v="83"/>
      <x v="4"/>
    </i>
    <i r="1">
      <x v="88"/>
      <x v="4"/>
    </i>
    <i r="1">
      <x v="92"/>
      <x v="3"/>
    </i>
    <i r="1">
      <x v="104"/>
      <x v="4"/>
    </i>
    <i r="1">
      <x v="106"/>
      <x v="4"/>
    </i>
    <i r="1">
      <x v="120"/>
      <x v="3"/>
    </i>
    <i r="1">
      <x v="121"/>
      <x v="3"/>
    </i>
    <i r="2">
      <x v="4"/>
    </i>
    <i r="1">
      <x v="133"/>
      <x v="3"/>
    </i>
    <i r="1">
      <x v="139"/>
      <x v="3"/>
    </i>
    <i r="1">
      <x v="142"/>
      <x v="4"/>
    </i>
    <i r="1">
      <x v="143"/>
      <x v="3"/>
    </i>
    <i r="1">
      <x v="151"/>
      <x v="3"/>
    </i>
    <i r="2">
      <x v="4"/>
    </i>
    <i r="1">
      <x v="173"/>
      <x v="4"/>
    </i>
    <i r="1">
      <x v="175"/>
      <x v="4"/>
    </i>
    <i r="1">
      <x v="187"/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421">
    <format dxfId="4913">
      <pivotArea outline="0" collapsedLevelsAreSubtotals="1" fieldPosition="0"/>
    </format>
    <format dxfId="49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911">
      <pivotArea type="all" dataOnly="0" outline="0" fieldPosition="0"/>
    </format>
    <format dxfId="4910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4909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4908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4907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4906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4905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4904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4903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4902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4901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900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899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898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89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896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895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894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4893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4892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891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890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889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888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887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886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885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884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883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882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4881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880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879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878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877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876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875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874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873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87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871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87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869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868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86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866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865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864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863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862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861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4860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859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858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857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4856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855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854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853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852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4851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850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849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84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847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4846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845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844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4843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842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84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840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839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838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483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836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83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834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833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832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831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4830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829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828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827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826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825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4824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823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822">
      <pivotArea type="all" dataOnly="0" outline="0" fieldPosition="0"/>
    </format>
    <format dxfId="4821">
      <pivotArea outline="0" collapsedLevelsAreSubtotals="1" fieldPosition="0"/>
    </format>
    <format dxfId="4820">
      <pivotArea field="19" type="button" dataOnly="0" labelOnly="1" outline="0" axis="axisRow" fieldPosition="0"/>
    </format>
    <format dxfId="4819">
      <pivotArea field="21" type="button" dataOnly="0" labelOnly="1" outline="0" axis="axisRow" fieldPosition="1"/>
    </format>
    <format dxfId="4818">
      <pivotArea field="30" type="button" dataOnly="0" labelOnly="1" outline="0" axis="axisRow" fieldPosition="2"/>
    </format>
    <format dxfId="4817">
      <pivotArea dataOnly="0" labelOnly="1" fieldPosition="0">
        <references count="1">
          <reference field="19" count="0"/>
        </references>
      </pivotArea>
    </format>
    <format dxfId="4816">
      <pivotArea dataOnly="0" labelOnly="1" grandRow="1" outline="0" fieldPosition="0"/>
    </format>
    <format dxfId="4815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4814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48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812">
      <pivotArea field="19" type="button" dataOnly="0" labelOnly="1" outline="0" axis="axisRow" fieldPosition="0"/>
    </format>
    <format dxfId="4811">
      <pivotArea field="21" type="button" dataOnly="0" labelOnly="1" outline="0" axis="axisRow" fieldPosition="1"/>
    </format>
    <format dxfId="4810">
      <pivotArea field="30" type="button" dataOnly="0" labelOnly="1" outline="0" axis="axisRow" fieldPosition="2"/>
    </format>
    <format dxfId="480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808">
      <pivotArea field="19" type="button" dataOnly="0" labelOnly="1" outline="0" axis="axisRow" fieldPosition="0"/>
    </format>
    <format dxfId="4807">
      <pivotArea dataOnly="0" labelOnly="1" fieldPosition="0">
        <references count="1">
          <reference field="19" count="0"/>
        </references>
      </pivotArea>
    </format>
    <format dxfId="4806">
      <pivotArea dataOnly="0" labelOnly="1" grandRow="1" outline="0" offset="A256" fieldPosition="0"/>
    </format>
    <format dxfId="4805">
      <pivotArea field="19" type="button" dataOnly="0" labelOnly="1" outline="0" axis="axisRow" fieldPosition="0"/>
    </format>
    <format dxfId="4804">
      <pivotArea field="21" type="button" dataOnly="0" labelOnly="1" outline="0" axis="axisRow" fieldPosition="1"/>
    </format>
    <format dxfId="4803">
      <pivotArea field="30" type="button" dataOnly="0" labelOnly="1" outline="0" axis="axisRow" fieldPosition="2"/>
    </format>
    <format dxfId="480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801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4800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4799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4798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4797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4796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4795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794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479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792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791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790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4789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788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787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786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785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4784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783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782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781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780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4779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77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777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776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775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4774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773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77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771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77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769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476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767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76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76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764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76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762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476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760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75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758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757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756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4755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754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753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4752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4751">
      <pivotArea dataOnly="0" labelOnly="1" fieldPosition="0">
        <references count="1">
          <reference field="19" count="0"/>
        </references>
      </pivotArea>
    </format>
    <format dxfId="4750">
      <pivotArea dataOnly="0" labelOnly="1" fieldPosition="0">
        <references count="1">
          <reference field="21" count="0"/>
        </references>
      </pivotArea>
    </format>
    <format dxfId="4749">
      <pivotArea dataOnly="0" labelOnly="1" fieldPosition="0">
        <references count="1">
          <reference field="21" count="0"/>
        </references>
      </pivotArea>
    </format>
    <format dxfId="4748">
      <pivotArea dataOnly="0" labelOnly="1" fieldPosition="0">
        <references count="1">
          <reference field="21" count="0"/>
        </references>
      </pivotArea>
    </format>
    <format dxfId="4747">
      <pivotArea collapsedLevelsAreSubtotals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4746">
      <pivotArea dataOnly="0" labelOnly="1" fieldPosition="0">
        <references count="2">
          <reference field="19" count="0" selected="0"/>
          <reference field="21" count="1">
            <x v="3"/>
          </reference>
        </references>
      </pivotArea>
    </format>
    <format dxfId="4745">
      <pivotArea dataOnly="0" labelOnly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4744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4743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4742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4741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4740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4739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4738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4737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4736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4735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4734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4733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4732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4731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4730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4729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4728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4727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4726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4725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4724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4723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4722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4721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4720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4719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471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4717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4716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4715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4714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4713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4712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4711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4710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4709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4708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4707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4706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4705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4704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4703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4702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4701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4700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4699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4698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4697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4696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4695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4694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469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4692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4691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4690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468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4688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468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468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4685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4684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468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4682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4681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4680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4679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4678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4677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4676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4675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4674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4673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4672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4671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4670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4669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4668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4667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4666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4665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4664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4663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4662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4661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4660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4659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4658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4657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4656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4655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4654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4653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4652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4651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4650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4649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4648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4647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4646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4645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4644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4643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4642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4641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4640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4639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463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637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4636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4635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634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4633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632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4631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4630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629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4628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627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4626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4625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624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4623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622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4621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4620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619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4618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4617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4616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4615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4614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4613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4612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4611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4610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4609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4608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4607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4606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4605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4604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4603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4602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4601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4600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4599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4598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4597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4596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4595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4594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4593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4592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4591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4590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4589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4588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4587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4586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4585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4584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4583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4582">
      <pivotArea dataOnly="0" labelOnly="1" fieldPosition="0">
        <references count="2">
          <reference field="19" count="0" selected="0"/>
          <reference field="21" count="2">
            <x v="48"/>
            <x v="49"/>
          </reference>
        </references>
      </pivotArea>
    </format>
    <format dxfId="4581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4580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4579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4578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4577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4576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4575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4574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4573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4572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4571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4570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4569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4568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4567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4566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4565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4564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4563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4562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4561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4560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559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4558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4557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4556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4555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4554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4553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4552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4551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4550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4549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4548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454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4546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4545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4544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454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542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454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454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4539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4538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4537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4536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4535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534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4533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4532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531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4530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4529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4528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4527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4526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4525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4524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4523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4522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4521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4520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4519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4518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4517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4516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4515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4514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4513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4512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4511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4510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4509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4508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4507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4506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4505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4504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4503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502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4501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4500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4499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4498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4497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4496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4495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4494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4493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4492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4491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449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4489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4488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4487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4486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485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4484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448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4482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4481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4480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4479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4478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477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4476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4475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474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4473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4472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4471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4470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4469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4468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4467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4466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4465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4464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4463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4462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4461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4460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4459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4458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4457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4456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4455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4454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4453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4452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4451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4450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4449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4448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4447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4446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4445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4444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4443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4442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4441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4440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4439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4438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4437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4436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4435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4434">
      <pivotArea dataOnly="0" labelOnly="1" fieldPosition="0">
        <references count="2">
          <reference field="19" count="0" selected="0"/>
          <reference field="21" count="1">
            <x v="0"/>
          </reference>
        </references>
      </pivotArea>
    </format>
    <format dxfId="4433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4432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4431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4430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4429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4428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4427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4426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4425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4424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4423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4422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4421">
      <pivotArea dataOnly="0" labelOnly="1" fieldPosition="0">
        <references count="2">
          <reference field="19" count="0" selected="0"/>
          <reference field="21" count="1">
            <x v="17"/>
          </reference>
        </references>
      </pivotArea>
    </format>
    <format dxfId="4420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4419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4418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4417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4416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4415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4414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4413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4412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4411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4410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4409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4408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4407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4406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4405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4404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4403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4402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4401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4400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4399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4398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4397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4396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4395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4394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4393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4392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4391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4390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4389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4388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4387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4386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4385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4384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4383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4382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4381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4380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4379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4378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4377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4376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4375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4374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4373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4372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4371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4370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4369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4368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4367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4366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4365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4364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4363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4362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4361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4360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359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4358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4357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356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4355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354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4353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4352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4351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4350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4349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4348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4347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4346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4345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4344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4343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4342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4341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4340">
      <pivotArea dataOnly="0" labelOnly="1" fieldPosition="0">
        <references count="2">
          <reference field="19" count="0" selected="0"/>
          <reference field="21" count="1">
            <x v="93"/>
          </reference>
        </references>
      </pivotArea>
    </format>
    <format dxfId="4339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4338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4337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4336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4335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4334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4333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4332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4331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4330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4329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4328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4327">
      <pivotArea dataOnly="0" labelOnly="1" fieldPosition="0">
        <references count="2">
          <reference field="19" count="0" selected="0"/>
          <reference field="21" count="1">
            <x v="109"/>
          </reference>
        </references>
      </pivotArea>
    </format>
    <format dxfId="4326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4325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4324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4323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4322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4321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4320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4319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4318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4317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4316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4315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4314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4313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4312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4311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4310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430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4308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4307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430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4305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4304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4303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4302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4301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4300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4299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4298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297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4296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4295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4294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4293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4292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4291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290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428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4288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4287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4286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4285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284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4283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4282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4281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4280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4279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4278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4277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4276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4275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4274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4273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4272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4271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427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4269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426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4267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4266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4265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4264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4263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4262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4261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4260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425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4258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4257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4256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4255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4254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4253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252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4251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4250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249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4248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247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4246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4245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244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243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4242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4241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240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4239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4238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4237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4236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4235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4234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4233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4232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4231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4230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4229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4228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4227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4226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4225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4224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4223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4222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4221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4220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4219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4218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4217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4216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4215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4214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4213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4212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4211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4210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4209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4208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4207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4206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4205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4204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4203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4202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4201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4200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4199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4198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4197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4196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4195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4194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4193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4192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4191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4190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4189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4188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4187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4186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418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418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4183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4182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4181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4180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4179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4178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4177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4176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417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417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4173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4172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4171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4170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4169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4168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4167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4166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4165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4164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4163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4162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4161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4160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4159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4158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4157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4156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4155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4154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4153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4152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4151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4150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4149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4148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4147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4146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4145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4144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4143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4142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4141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4140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4139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4138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4137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4136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4135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4134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4133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4132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4131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4130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412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412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4127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4126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4125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4124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4123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4122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4121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4120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4119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4118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411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4116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4115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4114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4113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4112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4111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4110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4109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4108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4107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4106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4105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4104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4103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4102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4101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4100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4099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4098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4097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4096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4095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4094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4093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4092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4091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4090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4089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4088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4087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4086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4085">
      <pivotArea field="19" type="button" dataOnly="0" labelOnly="1" outline="0" axis="axisRow" fieldPosition="0"/>
    </format>
    <format dxfId="4084">
      <pivotArea field="21" type="button" dataOnly="0" labelOnly="1" outline="0" axis="axisRow" fieldPosition="1"/>
    </format>
    <format dxfId="4083">
      <pivotArea field="30" type="button" dataOnly="0" labelOnly="1" outline="0" axis="axisRow" fieldPosition="2"/>
    </format>
    <format dxfId="40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081">
      <pivotArea grandRow="1" outline="0" collapsedLevelsAreSubtotals="1" fieldPosition="0"/>
    </format>
    <format dxfId="4080">
      <pivotArea dataOnly="0" labelOnly="1" grandRow="1" outline="0" fieldPosition="0"/>
    </format>
    <format dxfId="4079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4078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4077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4076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4075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4074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4073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4072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4071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4070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4069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4068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4067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4066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4065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4064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4063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4062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4061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4060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4059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4058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4057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4056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4055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4054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4053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4052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4051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4050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4049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404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4047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4046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4045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4044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404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4042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404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404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4039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403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403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4036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4035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4034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4033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4032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4031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4030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4029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4028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9"/>
          </reference>
        </references>
      </pivotArea>
    </format>
    <format dxfId="4027">
      <pivotArea dataOnly="0" labelOnly="1" fieldPosition="0">
        <references count="2">
          <reference field="19" count="0" selected="0"/>
          <reference field="21" count="1">
            <x v="205"/>
          </reference>
        </references>
      </pivotArea>
    </format>
    <format dxfId="4026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4025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4024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4023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4022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4021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4020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4019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4018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4017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4016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4015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4014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4013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4012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4011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4010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4009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4008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4007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4006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4005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4004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4003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4002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4001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4000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3999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3998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3997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3996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399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3994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3993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3992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3991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3990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398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398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398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3986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3985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3984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3983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3982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3981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3980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3979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3978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3977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3976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3975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3974">
      <pivotArea dataOnly="0" labelOnly="1" fieldPosition="0">
        <references count="2">
          <reference field="19" count="0" selected="0"/>
          <reference field="21" count="1">
            <x v="2"/>
          </reference>
        </references>
      </pivotArea>
    </format>
    <format dxfId="3973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3972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3971">
      <pivotArea dataOnly="0" labelOnly="1" fieldPosition="0">
        <references count="2">
          <reference field="19" count="0" selected="0"/>
          <reference field="21" count="1">
            <x v="5"/>
          </reference>
        </references>
      </pivotArea>
    </format>
    <format dxfId="3970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3969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3968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3967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3966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3965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3964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3963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3962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3961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3960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3959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3958">
      <pivotArea dataOnly="0" labelOnly="1" fieldPosition="0">
        <references count="2">
          <reference field="19" count="0" selected="0"/>
          <reference field="21" count="1">
            <x v="24"/>
          </reference>
        </references>
      </pivotArea>
    </format>
    <format dxfId="3957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3956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3955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3954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3953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3952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3951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3950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3949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3948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3947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3946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3945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3944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3943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3942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3941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3940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3939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3938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3937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3936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3935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3934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3933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3932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3931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3930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3929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3928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3927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3926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925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3924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3923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3922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921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3920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3919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3918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3917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3916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3915">
      <pivotArea dataOnly="0" labelOnly="1" fieldPosition="0">
        <references count="2">
          <reference field="19" count="0" selected="0"/>
          <reference field="21" count="1">
            <x v="69"/>
          </reference>
        </references>
      </pivotArea>
    </format>
    <format dxfId="3914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3913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3912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3911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3910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3909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3908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3907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3906">
      <pivotArea dataOnly="0" labelOnly="1" fieldPosition="0">
        <references count="2">
          <reference field="19" count="0" selected="0"/>
          <reference field="21" count="2">
            <x v="76"/>
            <x v="78"/>
          </reference>
        </references>
      </pivotArea>
    </format>
    <format dxfId="3905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3904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3903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3902">
      <pivotArea dataOnly="0" labelOnly="1" fieldPosition="0">
        <references count="2">
          <reference field="19" count="0" selected="0"/>
          <reference field="21" count="1">
            <x v="89"/>
          </reference>
        </references>
      </pivotArea>
    </format>
    <format dxfId="3901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3900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3899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3898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3897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3896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3895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3894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3893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3892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3891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3890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3889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3888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3887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3886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3885">
      <pivotArea dataOnly="0" labelOnly="1" fieldPosition="0">
        <references count="2">
          <reference field="19" count="0" selected="0"/>
          <reference field="21" count="1">
            <x v="98"/>
          </reference>
        </references>
      </pivotArea>
    </format>
    <format dxfId="3884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3883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3882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3881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3880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3879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3878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3877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3876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3875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3874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3873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387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3871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3870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3869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3868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3867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3866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3865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3864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3863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3862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3861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3860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3859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3858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3857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3856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385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385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3853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3852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3851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385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3849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3848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3847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384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3845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3844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3843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3842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384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3840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3839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3838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3837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3836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3835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3834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3833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3832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3831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3830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3829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3828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3827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3826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3825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3824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3823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3822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382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382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3819">
      <pivotArea dataOnly="0" labelOnly="1" fieldPosition="0">
        <references count="2">
          <reference field="19" count="0" selected="0"/>
          <reference field="21" count="2">
            <x v="144"/>
            <x v="147"/>
          </reference>
        </references>
      </pivotArea>
    </format>
    <format dxfId="381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381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3816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381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381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3813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3812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3811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3810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3809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3808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3807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3806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3805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3804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380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3802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3801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3800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3799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3798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379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3796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3795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3794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3793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3792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3791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3790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3789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3788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3787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3786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3785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3784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3783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3782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3781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3780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3779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3778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3777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3776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3775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3774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3773">
      <pivotArea dataOnly="0" labelOnly="1" fieldPosition="0">
        <references count="2">
          <reference field="19" count="0" selected="0"/>
          <reference field="21" count="1">
            <x v="189"/>
          </reference>
        </references>
      </pivotArea>
    </format>
    <format dxfId="3772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3771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770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769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3768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3767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3766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765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764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763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762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761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760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759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758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757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756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755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75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753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752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751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750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74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748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747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746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3745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3744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743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742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3741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3740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3739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738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737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736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735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734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733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732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731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730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729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728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727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726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725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724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723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722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721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720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719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3718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717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716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3715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3714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3713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712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711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710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709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708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707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706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705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704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703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702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70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700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699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698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697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696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695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694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693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3692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3691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690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689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3688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3687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3686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685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684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683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682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681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680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679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678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677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676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675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67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673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672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671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670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669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668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667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666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3665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664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663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3662">
      <pivotArea collapsedLevelsAreSubtotals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3661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660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659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658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657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656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655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654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653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652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651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650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64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648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647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646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645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644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643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642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641">
      <pivotArea collapsedLevelsAreSubtotals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3640">
      <pivotArea dataOnly="0" labelOnly="1" fieldPosition="0">
        <references count="2">
          <reference field="19" count="0" selected="0"/>
          <reference field="21" count="26">
            <x v="13"/>
            <x v="16"/>
            <x v="18"/>
            <x v="21"/>
            <x v="25"/>
            <x v="28"/>
            <x v="30"/>
            <x v="45"/>
            <x v="63"/>
            <x v="65"/>
            <x v="68"/>
            <x v="83"/>
            <x v="88"/>
            <x v="92"/>
            <x v="104"/>
            <x v="106"/>
            <x v="120"/>
            <x v="121"/>
            <x v="133"/>
            <x v="139"/>
            <x v="142"/>
            <x v="143"/>
            <x v="151"/>
            <x v="173"/>
            <x v="175"/>
            <x v="187"/>
          </reference>
        </references>
      </pivotArea>
    </format>
    <format dxfId="3639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638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637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3636">
      <pivotArea dataOnly="0" labelOnly="1" fieldPosition="0">
        <references count="3">
          <reference field="19" count="0" selected="0"/>
          <reference field="21" count="1" selected="0">
            <x v="25"/>
          </reference>
          <reference field="30" count="1">
            <x v="4"/>
          </reference>
        </references>
      </pivotArea>
    </format>
    <format dxfId="3635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634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633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632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631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630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629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628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627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626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625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624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62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622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621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620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61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618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617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616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615">
      <pivotArea dataOnly="0" labelOnly="1" fieldPosition="0">
        <references count="3">
          <reference field="19" count="0" selected="0"/>
          <reference field="21" count="1" selected="0">
            <x v="187"/>
          </reference>
          <reference field="30" count="1">
            <x v="3"/>
          </reference>
        </references>
      </pivotArea>
    </format>
    <format dxfId="3614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613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612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3611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610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609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608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607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3606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605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604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603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602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601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3600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599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598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597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596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595">
      <pivotArea dataOnly="0" labelOnly="1" fieldPosition="0">
        <references count="2">
          <reference field="19" count="0" selected="0"/>
          <reference field="21" count="3">
            <x v="28"/>
            <x v="30"/>
            <x v="45"/>
          </reference>
        </references>
      </pivotArea>
    </format>
    <format dxfId="3594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593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592">
      <pivotArea collapsedLevelsAreSubtotals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3591">
      <pivotArea dataOnly="0" labelOnly="1" fieldPosition="0">
        <references count="2">
          <reference field="19" count="0" selected="0"/>
          <reference field="21" count="1">
            <x v="21"/>
          </reference>
        </references>
      </pivotArea>
    </format>
    <format dxfId="3590">
      <pivotArea dataOnly="0" labelOnly="1" fieldPosition="0">
        <references count="3">
          <reference field="19" count="0" selected="0"/>
          <reference field="21" count="1" selected="0">
            <x v="21"/>
          </reference>
          <reference field="30" count="1">
            <x v="4"/>
          </reference>
        </references>
      </pivotArea>
    </format>
    <format dxfId="3589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588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587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586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585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3584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583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582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581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580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579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578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3577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576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575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574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573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3572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571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570">
      <pivotArea collapsedLevelsAreSubtotals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569">
      <pivotArea collapsedLevelsAreSubtotals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568">
      <pivotArea dataOnly="0" labelOnly="1" fieldPosition="0">
        <references count="2">
          <reference field="19" count="0" selected="0"/>
          <reference field="21" count="2">
            <x v="104"/>
            <x v="106"/>
          </reference>
        </references>
      </pivotArea>
    </format>
    <format dxfId="3567">
      <pivotArea dataOnly="0" labelOnly="1" fieldPosition="0">
        <references count="3">
          <reference field="19" count="0" selected="0"/>
          <reference field="21" count="1" selected="0">
            <x v="104"/>
          </reference>
          <reference field="30" count="1">
            <x v="4"/>
          </reference>
        </references>
      </pivotArea>
    </format>
    <format dxfId="3566">
      <pivotArea dataOnly="0" labelOnly="1" fieldPosition="0">
        <references count="3">
          <reference field="19" count="0" selected="0"/>
          <reference field="21" count="1" selected="0">
            <x v="106"/>
          </reference>
          <reference field="30" count="1">
            <x v="4"/>
          </reference>
        </references>
      </pivotArea>
    </format>
    <format dxfId="3565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56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563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3562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56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560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559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558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557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556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3555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554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553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552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551">
      <pivotArea collapsedLevelsAreSubtotals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550">
      <pivotArea collapsedLevelsAreSubtotals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549">
      <pivotArea collapsedLevelsAreSubtotals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548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547">
      <pivotArea dataOnly="0" labelOnly="1" fieldPosition="0">
        <references count="2">
          <reference field="19" count="0" selected="0"/>
          <reference field="21" count="4">
            <x v="133"/>
            <x v="139"/>
            <x v="142"/>
            <x v="143"/>
          </reference>
        </references>
      </pivotArea>
    </format>
    <format dxfId="3546">
      <pivotArea dataOnly="0" labelOnly="1" fieldPosition="0">
        <references count="3">
          <reference field="19" count="0" selected="0"/>
          <reference field="21" count="1" selected="0">
            <x v="133"/>
          </reference>
          <reference field="30" count="1">
            <x v="3"/>
          </reference>
        </references>
      </pivotArea>
    </format>
    <format dxfId="3545">
      <pivotArea dataOnly="0" labelOnly="1" fieldPosition="0">
        <references count="3">
          <reference field="19" count="0" selected="0"/>
          <reference field="21" count="1" selected="0">
            <x v="139"/>
          </reference>
          <reference field="30" count="1">
            <x v="3"/>
          </reference>
        </references>
      </pivotArea>
    </format>
    <format dxfId="3544">
      <pivotArea dataOnly="0" labelOnly="1" fieldPosition="0">
        <references count="3">
          <reference field="19" count="0" selected="0"/>
          <reference field="21" count="1" selected="0">
            <x v="142"/>
          </reference>
          <reference field="30" count="1">
            <x v="4"/>
          </reference>
        </references>
      </pivotArea>
    </format>
    <format dxfId="3543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3"/>
          </reference>
        </references>
      </pivotArea>
    </format>
    <format dxfId="3542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541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540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539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3538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537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536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535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534">
      <pivotArea collapsedLevelsAreSubtotals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533">
      <pivotArea collapsedLevelsAreSubtotals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532">
      <pivotArea dataOnly="0" labelOnly="1" fieldPosition="0">
        <references count="2">
          <reference field="19" count="0" selected="0"/>
          <reference field="21" count="3">
            <x v="151"/>
            <x v="173"/>
            <x v="175"/>
          </reference>
        </references>
      </pivotArea>
    </format>
    <format dxfId="3531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2">
            <x v="3"/>
            <x v="4"/>
          </reference>
        </references>
      </pivotArea>
    </format>
    <format dxfId="3530">
      <pivotArea dataOnly="0" labelOnly="1" fieldPosition="0">
        <references count="3">
          <reference field="19" count="0" selected="0"/>
          <reference field="21" count="1" selected="0">
            <x v="173"/>
          </reference>
          <reference field="30" count="1">
            <x v="4"/>
          </reference>
        </references>
      </pivotArea>
    </format>
    <format dxfId="3529">
      <pivotArea dataOnly="0" labelOnly="1" fieldPosition="0">
        <references count="3">
          <reference field="19" count="0" selected="0"/>
          <reference field="21" count="1" selected="0">
            <x v="175"/>
          </reference>
          <reference field="30" count="1">
            <x v="4"/>
          </reference>
        </references>
      </pivotArea>
    </format>
    <format dxfId="3528">
      <pivotArea collapsedLevelsAreSubtotals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527">
      <pivotArea collapsedLevelsAreSubtotals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526">
      <pivotArea dataOnly="0" labelOnly="1" fieldPosition="0">
        <references count="2">
          <reference field="19" count="0" selected="0"/>
          <reference field="21" count="2">
            <x v="13"/>
            <x v="16"/>
          </reference>
        </references>
      </pivotArea>
    </format>
    <format dxfId="3525">
      <pivotArea dataOnly="0" labelOnly="1" fieldPosition="0">
        <references count="3">
          <reference field="19" count="0" selected="0"/>
          <reference field="21" count="1" selected="0">
            <x v="13"/>
          </reference>
          <reference field="30" count="1">
            <x v="4"/>
          </reference>
        </references>
      </pivotArea>
    </format>
    <format dxfId="3524">
      <pivotArea dataOnly="0" labelOnly="1" fieldPosition="0">
        <references count="3">
          <reference field="19" count="0" selected="0"/>
          <reference field="21" count="1" selected="0">
            <x v="16"/>
          </reference>
          <reference field="30" count="1">
            <x v="4"/>
          </reference>
        </references>
      </pivotArea>
    </format>
    <format dxfId="3523">
      <pivotArea collapsedLevelsAreSubtotals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3522">
      <pivotArea dataOnly="0" labelOnly="1" fieldPosition="0">
        <references count="2">
          <reference field="19" count="0" selected="0"/>
          <reference field="21" count="1">
            <x v="18"/>
          </reference>
        </references>
      </pivotArea>
    </format>
    <format dxfId="3521">
      <pivotArea dataOnly="0" labelOnly="1" fieldPosition="0">
        <references count="3">
          <reference field="19" count="0" selected="0"/>
          <reference field="21" count="1" selected="0">
            <x v="18"/>
          </reference>
          <reference field="30" count="1">
            <x v="4"/>
          </reference>
        </references>
      </pivotArea>
    </format>
    <format dxfId="3520">
      <pivotArea collapsedLevelsAreSubtotals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519">
      <pivotArea collapsedLevelsAreSubtotals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518">
      <pivotArea dataOnly="0" labelOnly="1" fieldPosition="0">
        <references count="2">
          <reference field="19" count="0" selected="0"/>
          <reference field="21" count="2">
            <x v="28"/>
            <x v="30"/>
          </reference>
        </references>
      </pivotArea>
    </format>
    <format dxfId="3517">
      <pivotArea dataOnly="0" labelOnly="1" fieldPosition="0">
        <references count="3">
          <reference field="19" count="0" selected="0"/>
          <reference field="21" count="1" selected="0">
            <x v="28"/>
          </reference>
          <reference field="30" count="1">
            <x v="4"/>
          </reference>
        </references>
      </pivotArea>
    </format>
    <format dxfId="3516">
      <pivotArea dataOnly="0" labelOnly="1" fieldPosition="0">
        <references count="3">
          <reference field="19" count="0" selected="0"/>
          <reference field="21" count="1" selected="0">
            <x v="30"/>
          </reference>
          <reference field="30" count="1">
            <x v="4"/>
          </reference>
        </references>
      </pivotArea>
    </format>
    <format dxfId="3515">
      <pivotArea collapsedLevelsAreSubtotals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514">
      <pivotArea dataOnly="0" labelOnly="1" fieldPosition="0">
        <references count="2">
          <reference field="19" count="0" selected="0"/>
          <reference field="21" count="1">
            <x v="45"/>
          </reference>
        </references>
      </pivotArea>
    </format>
    <format dxfId="3513">
      <pivotArea dataOnly="0" labelOnly="1" fieldPosition="0">
        <references count="3">
          <reference field="19" count="0" selected="0"/>
          <reference field="21" count="1" selected="0">
            <x v="45"/>
          </reference>
          <reference field="30" count="1">
            <x v="3"/>
          </reference>
        </references>
      </pivotArea>
    </format>
    <format dxfId="3512">
      <pivotArea field="21" type="button" dataOnly="0" labelOnly="1" outline="0" axis="axisRow" fieldPosition="1"/>
    </format>
    <format dxfId="3511">
      <pivotArea collapsedLevelsAreSubtotals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510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509">
      <pivotArea collapsedLevelsAreSubtotals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508">
      <pivotArea collapsedLevelsAreSubtotals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507">
      <pivotArea dataOnly="0" labelOnly="1" fieldPosition="0">
        <references count="2">
          <reference field="19" count="0" selected="0"/>
          <reference field="21" count="4">
            <x v="63"/>
            <x v="65"/>
            <x v="68"/>
            <x v="83"/>
          </reference>
        </references>
      </pivotArea>
    </format>
    <format dxfId="3506">
      <pivotArea dataOnly="0" labelOnly="1" fieldPosition="0">
        <references count="3">
          <reference field="19" count="0" selected="0"/>
          <reference field="21" count="1" selected="0">
            <x v="63"/>
          </reference>
          <reference field="30" count="1">
            <x v="4"/>
          </reference>
        </references>
      </pivotArea>
    </format>
    <format dxfId="3505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3504">
      <pivotArea dataOnly="0" labelOnly="1" fieldPosition="0">
        <references count="3">
          <reference field="19" count="0" selected="0"/>
          <reference field="21" count="1" selected="0">
            <x v="68"/>
          </reference>
          <reference field="30" count="1">
            <x v="3"/>
          </reference>
        </references>
      </pivotArea>
    </format>
    <format dxfId="3503">
      <pivotArea dataOnly="0" labelOnly="1" fieldPosition="0">
        <references count="3">
          <reference field="19" count="0" selected="0"/>
          <reference field="21" count="1" selected="0">
            <x v="83"/>
          </reference>
          <reference field="30" count="1">
            <x v="4"/>
          </reference>
        </references>
      </pivotArea>
    </format>
    <format dxfId="3502">
      <pivotArea collapsedLevelsAreSubtotals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501">
      <pivotArea collapsedLevelsAreSubtotals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500">
      <pivotArea dataOnly="0" labelOnly="1" fieldPosition="0">
        <references count="2">
          <reference field="19" count="0" selected="0"/>
          <reference field="21" count="2">
            <x v="88"/>
            <x v="92"/>
          </reference>
        </references>
      </pivotArea>
    </format>
    <format dxfId="3499">
      <pivotArea dataOnly="0" labelOnly="1" fieldPosition="0">
        <references count="3">
          <reference field="19" count="0" selected="0"/>
          <reference field="21" count="1" selected="0">
            <x v="88"/>
          </reference>
          <reference field="30" count="1">
            <x v="4"/>
          </reference>
        </references>
      </pivotArea>
    </format>
    <format dxfId="3498">
      <pivotArea dataOnly="0" labelOnly="1" fieldPosition="0">
        <references count="3">
          <reference field="19" count="0" selected="0"/>
          <reference field="21" count="1" selected="0">
            <x v="92"/>
          </reference>
          <reference field="30" count="1">
            <x v="3"/>
          </reference>
        </references>
      </pivotArea>
    </format>
    <format dxfId="3497">
      <pivotArea collapsedLevelsAreSubtotals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49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495">
      <pivotArea dataOnly="0" labelOnly="1" fieldPosition="0">
        <references count="2">
          <reference field="19" count="0" selected="0"/>
          <reference field="21" count="2">
            <x v="120"/>
            <x v="121"/>
          </reference>
        </references>
      </pivotArea>
    </format>
    <format dxfId="3494">
      <pivotArea dataOnly="0" labelOnly="1" fieldPosition="0">
        <references count="3">
          <reference field="19" count="0" selected="0"/>
          <reference field="21" count="1" selected="0">
            <x v="120"/>
          </reference>
          <reference field="30" count="1">
            <x v="3"/>
          </reference>
        </references>
      </pivotArea>
    </format>
    <format dxfId="349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2" cacheId="48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68:H105" firstHeaderRow="1" firstDataRow="2" firstDataCol="2"/>
  <pivotFields count="8">
    <pivotField numFmtId="173" showAll="0"/>
    <pivotField axis="axisCol" numFmtId="173" showAll="0">
      <items count="6">
        <item x="3"/>
        <item x="0"/>
        <item x="2"/>
        <item x="1"/>
        <item x="4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21">
        <item h="1" x="0"/>
        <item x="1"/>
        <item x="2"/>
        <item x="3"/>
        <item x="4"/>
        <item x="5"/>
        <item m="1" x="19"/>
        <item m="1" x="1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36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 t="grand">
      <x/>
    </i>
    <i t="grand" i="1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3">
    <format dxfId="1996">
      <pivotArea outline="0" collapsedLevelsAreSubtotals="1" fieldPosition="0"/>
    </format>
    <format dxfId="1995">
      <pivotArea dataOnly="0" labelOnly="1" fieldPosition="0">
        <references count="1">
          <reference field="5" count="0"/>
        </references>
      </pivotArea>
    </format>
    <format dxfId="1994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66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x="0"/>
        <item h="1"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h="1" x="10"/>
        <item h="1" x="3"/>
        <item x="1"/>
        <item h="1" x="0"/>
        <item h="1" x="5"/>
        <item h="1"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62">
    <i>
      <x v="4"/>
      <x v="2"/>
      <x/>
    </i>
    <i r="1">
      <x v="5"/>
      <x v="1"/>
    </i>
    <i r="1">
      <x v="10"/>
      <x v="4"/>
    </i>
    <i r="1">
      <x v="15"/>
      <x v="4"/>
    </i>
    <i r="1">
      <x v="24"/>
      <x v="4"/>
    </i>
    <i r="1">
      <x v="26"/>
      <x v="4"/>
    </i>
    <i r="1">
      <x v="31"/>
      <x v="1"/>
    </i>
    <i r="1">
      <x v="34"/>
      <x v="1"/>
    </i>
    <i r="1">
      <x v="39"/>
      <x v="4"/>
    </i>
    <i r="1">
      <x v="40"/>
      <x v="1"/>
    </i>
    <i r="1">
      <x v="43"/>
      <x v="3"/>
    </i>
    <i r="1">
      <x v="58"/>
      <x v="1"/>
    </i>
    <i r="1">
      <x v="59"/>
      <x v="4"/>
    </i>
    <i r="1">
      <x v="65"/>
      <x v="4"/>
    </i>
    <i r="1">
      <x v="69"/>
      <x v="4"/>
    </i>
    <i r="1">
      <x v="75"/>
      <x v="1"/>
    </i>
    <i r="1">
      <x v="76"/>
      <x v="3"/>
    </i>
    <i r="1">
      <x v="78"/>
      <x v="4"/>
    </i>
    <i r="1">
      <x v="82"/>
      <x v="1"/>
    </i>
    <i r="1">
      <x v="89"/>
      <x v="4"/>
    </i>
    <i r="1">
      <x v="94"/>
      <x v="1"/>
    </i>
    <i r="1">
      <x v="95"/>
      <x/>
    </i>
    <i r="1">
      <x v="96"/>
      <x v="4"/>
    </i>
    <i r="1">
      <x v="98"/>
      <x v="4"/>
    </i>
    <i r="1">
      <x v="99"/>
      <x v="3"/>
    </i>
    <i r="1">
      <x v="100"/>
      <x v="3"/>
    </i>
    <i r="1">
      <x v="101"/>
      <x v="4"/>
    </i>
    <i r="1">
      <x v="105"/>
      <x v="1"/>
    </i>
    <i r="1">
      <x v="113"/>
      <x v="1"/>
    </i>
    <i r="1">
      <x v="114"/>
      <x v="3"/>
    </i>
    <i r="2">
      <x v="4"/>
    </i>
    <i r="1">
      <x v="116"/>
      <x v="1"/>
    </i>
    <i r="1">
      <x v="117"/>
      <x v="4"/>
    </i>
    <i r="1">
      <x v="121"/>
      <x v="1"/>
    </i>
    <i r="2">
      <x v="4"/>
    </i>
    <i r="1">
      <x v="122"/>
      <x/>
    </i>
    <i r="1">
      <x v="124"/>
      <x/>
    </i>
    <i r="1">
      <x v="131"/>
      <x v="3"/>
    </i>
    <i r="1">
      <x v="134"/>
      <x/>
    </i>
    <i r="2">
      <x v="1"/>
    </i>
    <i r="1">
      <x v="140"/>
      <x v="1"/>
    </i>
    <i r="2">
      <x v="3"/>
    </i>
    <i r="2">
      <x v="4"/>
    </i>
    <i r="1">
      <x v="143"/>
      <x v="1"/>
    </i>
    <i r="2">
      <x v="3"/>
    </i>
    <i r="1">
      <x v="144"/>
      <x v="1"/>
    </i>
    <i r="1">
      <x v="147"/>
      <x v="1"/>
    </i>
    <i r="1">
      <x v="155"/>
      <x v="4"/>
    </i>
    <i r="1">
      <x v="157"/>
      <x/>
    </i>
    <i r="2">
      <x v="4"/>
    </i>
    <i r="1">
      <x v="161"/>
      <x v="1"/>
    </i>
    <i r="1">
      <x v="162"/>
      <x v="3"/>
    </i>
    <i r="2">
      <x v="4"/>
    </i>
    <i r="1">
      <x v="165"/>
      <x v="4"/>
    </i>
    <i r="1">
      <x v="167"/>
      <x v="1"/>
    </i>
    <i r="1">
      <x v="168"/>
      <x/>
    </i>
    <i r="1">
      <x v="170"/>
      <x v="4"/>
    </i>
    <i r="1">
      <x v="171"/>
      <x v="4"/>
    </i>
    <i r="1">
      <x v="189"/>
      <x v="3"/>
    </i>
    <i r="1">
      <x v="205"/>
      <x/>
    </i>
    <i r="2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479">
    <format dxfId="3475">
      <pivotArea outline="0" collapsedLevelsAreSubtotals="1" fieldPosition="0"/>
    </format>
    <format dxfId="347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473">
      <pivotArea type="all" dataOnly="0" outline="0" fieldPosition="0"/>
    </format>
    <format dxfId="3472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3471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470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469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468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467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3466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465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464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3463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3462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3461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3460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3459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3458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3457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3456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3455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3454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453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45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451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45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344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3448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344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3446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3445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3444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344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3442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3441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3440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3439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3438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3437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3436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435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434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433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432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343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3430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342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3428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3427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3426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3425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3424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3423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3422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3421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3420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3419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3418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341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3416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3415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3414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3413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3412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3411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3410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3409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3408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407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406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3405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404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40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402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40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3400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339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398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397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3396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3395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339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3393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3392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3391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339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3389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3388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3387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3386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3385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3384">
      <pivotArea type="all" dataOnly="0" outline="0" fieldPosition="0"/>
    </format>
    <format dxfId="3383">
      <pivotArea outline="0" collapsedLevelsAreSubtotals="1" fieldPosition="0"/>
    </format>
    <format dxfId="3382">
      <pivotArea field="19" type="button" dataOnly="0" labelOnly="1" outline="0" axis="axisRow" fieldPosition="0"/>
    </format>
    <format dxfId="3381">
      <pivotArea field="21" type="button" dataOnly="0" labelOnly="1" outline="0" axis="axisRow" fieldPosition="1"/>
    </format>
    <format dxfId="3380">
      <pivotArea field="30" type="button" dataOnly="0" labelOnly="1" outline="0" axis="axisRow" fieldPosition="2"/>
    </format>
    <format dxfId="3379">
      <pivotArea dataOnly="0" labelOnly="1" fieldPosition="0">
        <references count="1">
          <reference field="19" count="0"/>
        </references>
      </pivotArea>
    </format>
    <format dxfId="3378">
      <pivotArea dataOnly="0" labelOnly="1" grandRow="1" outline="0" fieldPosition="0"/>
    </format>
    <format dxfId="3377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3376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337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74">
      <pivotArea field="19" type="button" dataOnly="0" labelOnly="1" outline="0" axis="axisRow" fieldPosition="0"/>
    </format>
    <format dxfId="3373">
      <pivotArea field="21" type="button" dataOnly="0" labelOnly="1" outline="0" axis="axisRow" fieldPosition="1"/>
    </format>
    <format dxfId="3372">
      <pivotArea field="30" type="button" dataOnly="0" labelOnly="1" outline="0" axis="axisRow" fieldPosition="2"/>
    </format>
    <format dxfId="337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70">
      <pivotArea field="19" type="button" dataOnly="0" labelOnly="1" outline="0" axis="axisRow" fieldPosition="0"/>
    </format>
    <format dxfId="3369">
      <pivotArea dataOnly="0" labelOnly="1" fieldPosition="0">
        <references count="1">
          <reference field="19" count="0"/>
        </references>
      </pivotArea>
    </format>
    <format dxfId="3368">
      <pivotArea field="19" type="button" dataOnly="0" labelOnly="1" outline="0" axis="axisRow" fieldPosition="0"/>
    </format>
    <format dxfId="3367">
      <pivotArea field="21" type="button" dataOnly="0" labelOnly="1" outline="0" axis="axisRow" fieldPosition="1"/>
    </format>
    <format dxfId="3366">
      <pivotArea field="30" type="button" dataOnly="0" labelOnly="1" outline="0" axis="axisRow" fieldPosition="2"/>
    </format>
    <format dxfId="336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64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3363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362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361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3360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359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358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3357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3356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3355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3354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3353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3352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3351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3350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3349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3348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3347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3346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3345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3344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3343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3342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334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3340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339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338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3337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336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33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334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33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3332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3331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330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329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332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3327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332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3325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332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3323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332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3321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3320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3319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3318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3317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3316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3315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3314">
      <pivotArea dataOnly="0" labelOnly="1" fieldPosition="0">
        <references count="1">
          <reference field="19" count="0"/>
        </references>
      </pivotArea>
    </format>
    <format dxfId="3313">
      <pivotArea dataOnly="0" labelOnly="1" fieldPosition="0">
        <references count="1">
          <reference field="21" count="0"/>
        </references>
      </pivotArea>
    </format>
    <format dxfId="3312">
      <pivotArea dataOnly="0" labelOnly="1" fieldPosition="0">
        <references count="1">
          <reference field="21" count="0"/>
        </references>
      </pivotArea>
    </format>
    <format dxfId="3311">
      <pivotArea dataOnly="0" labelOnly="1" fieldPosition="0">
        <references count="1">
          <reference field="21" count="0"/>
        </references>
      </pivotArea>
    </format>
    <format dxfId="3310">
      <pivotArea collapsedLevelsAreSubtotals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3309">
      <pivotArea dataOnly="0" labelOnly="1" fieldPosition="0">
        <references count="2">
          <reference field="19" count="0" selected="0"/>
          <reference field="21" count="1">
            <x v="3"/>
          </reference>
        </references>
      </pivotArea>
    </format>
    <format dxfId="3308">
      <pivotArea dataOnly="0" labelOnly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3307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3306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3305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3304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3303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3302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3301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3300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3299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3298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3297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3296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3295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3294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3293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3292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3291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3290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3289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3288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3287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3286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3285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3284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3283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3282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328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3280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3279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327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3277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3276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3275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3274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3273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3272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3271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3270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3269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3268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3267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3266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3265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3264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3263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3262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3261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3260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3259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3258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3257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325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255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3254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3253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3252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251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3250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324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248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3247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324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3245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3244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3243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3242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3241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3240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3239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3238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3237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3236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3235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3234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3233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3232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3231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3230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3229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3228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3227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3226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3225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3224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3223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3222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3221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3220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3219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3218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3217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3216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3215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3214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3213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3212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3211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3210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3209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3208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3207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3206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3205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3204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3203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3202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3201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3200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3199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3198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3197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3196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3195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3194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3193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3192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3191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3190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3189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3188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3187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3186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3185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3184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3183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3182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3181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3180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3179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3178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3177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3176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3175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3174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3173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3172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3171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3170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3169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3168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3167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3166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3165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3164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3163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3162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3161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3160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3159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3158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3157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3156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3155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3154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3153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3152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3151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3150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3149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3148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3147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3146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3145">
      <pivotArea dataOnly="0" labelOnly="1" fieldPosition="0">
        <references count="2">
          <reference field="19" count="0" selected="0"/>
          <reference field="21" count="2">
            <x v="48"/>
            <x v="49"/>
          </reference>
        </references>
      </pivotArea>
    </format>
    <format dxfId="3144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3143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3142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3141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3140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3139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3138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3137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3136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3135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3134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3133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3132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3131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3130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3129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3128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3127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3126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3125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3124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3123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3122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3121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3120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3119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3118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3117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3116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3115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3114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3113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3112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3111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3110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3109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3108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3107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3106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3105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3104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310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310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3101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3100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3099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309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3097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3096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3095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3094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3093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3092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3091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3090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3089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3088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3087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3086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3085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3084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3083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3082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3081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3080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3079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3078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3077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3076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3075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3074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3073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3072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3071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3070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3069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3068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3067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3066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3065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3064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3063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3062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3061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3060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3059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3058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3057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3056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3055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3054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305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3052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3051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3050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3049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3048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304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304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3045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3044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3043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3042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3041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3040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3039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3038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3037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3036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3035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3034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3033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3032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3031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3030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3029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3028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3027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3026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3025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3024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3023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3022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302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302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3019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3018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3017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3016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3015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3014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3013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3012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3011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3010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3009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3008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3007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3006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3005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3004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3003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3002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3001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3000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2999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2998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2997">
      <pivotArea dataOnly="0" labelOnly="1" fieldPosition="0">
        <references count="2">
          <reference field="19" count="0" selected="0"/>
          <reference field="21" count="1">
            <x v="0"/>
          </reference>
        </references>
      </pivotArea>
    </format>
    <format dxfId="2996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2995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2994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2993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2992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2991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2990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2989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2988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2987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2986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2985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2984">
      <pivotArea dataOnly="0" labelOnly="1" fieldPosition="0">
        <references count="2">
          <reference field="19" count="0" selected="0"/>
          <reference field="21" count="1">
            <x v="17"/>
          </reference>
        </references>
      </pivotArea>
    </format>
    <format dxfId="2983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2982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2981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2980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2979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2978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2977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2976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2975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2974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2973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2972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2971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2970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2969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2968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2967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2966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2965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2964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2963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2962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2961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2960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2959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2958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2957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2956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2955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2954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2953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2952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2951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2950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2949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2948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2947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2946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2945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2944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2943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2942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2941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2940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2939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2938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2937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2936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2935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2934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2933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2932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2931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2930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2929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2928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2927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2926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2925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2924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2923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922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2921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2920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919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2918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2917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2916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2915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2914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2913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2912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2911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2910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2909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2908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2907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2906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2905">
      <pivotArea dataOnly="0" labelOnly="1" fieldPosition="0">
        <references count="2">
          <reference field="19" count="0" selected="0"/>
          <reference field="21" count="1">
            <x v="93"/>
          </reference>
        </references>
      </pivotArea>
    </format>
    <format dxfId="2904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2903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2902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2901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2900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2899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2898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2897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2896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2895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2894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2893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2892">
      <pivotArea dataOnly="0" labelOnly="1" fieldPosition="0">
        <references count="2">
          <reference field="19" count="0" selected="0"/>
          <reference field="21" count="1">
            <x v="109"/>
          </reference>
        </references>
      </pivotArea>
    </format>
    <format dxfId="2891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2890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2889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2888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2887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2886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2885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2884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2883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2882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2881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2880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2879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287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2877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2876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2875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287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2873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2872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287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2870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2869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2868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2867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2866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2865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2864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286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2862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286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2860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2859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2858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2857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2856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2855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2854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2853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2852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2851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2850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2849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2848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2847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2846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2845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2844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2843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2842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2841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284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2839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838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2837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2836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835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2834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283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2832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2831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2830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2829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2828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2827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2826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2825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2824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2823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2822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2821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2820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2819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281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2817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2816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2815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2814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2813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2812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2811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2810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2809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2808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2807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2806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2805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2804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2803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2802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2801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2800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2799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2798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2797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2796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2795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2794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2793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2792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2791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2790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2789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2788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2787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2786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2785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2784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2783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2782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2781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2780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2779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2778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2777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776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775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2774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773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772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771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770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769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768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767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2766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765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764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2763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2762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2761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760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759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2758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757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756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755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2754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753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752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751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2750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749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748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747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746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745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744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74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74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741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740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739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738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737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736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735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734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733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732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2731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2730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2729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2728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2727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2726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2725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2724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2723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2722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2721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2720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719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718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2717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716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715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714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713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712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711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710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2709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708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707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2706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2705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2704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703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702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2701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700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699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698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2697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696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695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694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2693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692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691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690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689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688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687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686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685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684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683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68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681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680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679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678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677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676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675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2674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2673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2672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2671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2670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2669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2668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2667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2666">
      <pivotArea collapsedLevelsAreSubtotals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2665">
      <pivotArea collapsedLevelsAreSubtotals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2664">
      <pivotArea collapsedLevelsAreSubtotals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2663">
      <pivotArea collapsedLevelsAreSubtotals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2662">
      <pivotArea collapsedLevelsAreSubtotals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2661">
      <pivotArea collapsedLevelsAreSubtotals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2660">
      <pivotArea collapsedLevelsAreSubtotals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2659">
      <pivotArea dataOnly="0" labelOnly="1" fieldPosition="0">
        <references count="2">
          <reference field="19" count="0" selected="0"/>
          <reference field="21" count="50">
            <x v="2"/>
            <x v="10"/>
            <x v="15"/>
            <x v="24"/>
            <x v="26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3"/>
            <x v="189"/>
            <x v="193"/>
            <x v="195"/>
          </reference>
        </references>
      </pivotArea>
    </format>
    <format dxfId="2658">
      <pivotArea dataOnly="0" labelOnly="1" fieldPosition="0">
        <references count="2">
          <reference field="19" count="0" selected="0"/>
          <reference field="21" count="5">
            <x v="198"/>
            <x v="199"/>
            <x v="200"/>
            <x v="204"/>
            <x v="205"/>
          </reference>
        </references>
      </pivotArea>
    </format>
    <format dxfId="2657">
      <pivotArea dataOnly="0" labelOnly="1" fieldPosition="0">
        <references count="3">
          <reference field="19" count="0" selected="0"/>
          <reference field="21" count="1" selected="0">
            <x v="183"/>
          </reference>
          <reference field="30" count="1">
            <x v="1"/>
          </reference>
        </references>
      </pivotArea>
    </format>
    <format dxfId="2656">
      <pivotArea dataOnly="0" labelOnly="1" fieldPosition="0">
        <references count="3">
          <reference field="19" count="0" selected="0"/>
          <reference field="21" count="1" selected="0">
            <x v="193"/>
          </reference>
          <reference field="30" count="1">
            <x v="1"/>
          </reference>
        </references>
      </pivotArea>
    </format>
    <format dxfId="2655">
      <pivotArea dataOnly="0" labelOnly="1" fieldPosition="0">
        <references count="3">
          <reference field="19" count="0" selected="0"/>
          <reference field="21" count="1" selected="0">
            <x v="195"/>
          </reference>
          <reference field="30" count="1">
            <x v="1"/>
          </reference>
        </references>
      </pivotArea>
    </format>
    <format dxfId="2654">
      <pivotArea dataOnly="0" labelOnly="1" fieldPosition="0">
        <references count="3">
          <reference field="19" count="0" selected="0"/>
          <reference field="21" count="1" selected="0">
            <x v="198"/>
          </reference>
          <reference field="30" count="1">
            <x v="1"/>
          </reference>
        </references>
      </pivotArea>
    </format>
    <format dxfId="2653">
      <pivotArea dataOnly="0" labelOnly="1" fieldPosition="0">
        <references count="3">
          <reference field="19" count="0" selected="0"/>
          <reference field="21" count="1" selected="0">
            <x v="199"/>
          </reference>
          <reference field="30" count="1">
            <x v="1"/>
          </reference>
        </references>
      </pivotArea>
    </format>
    <format dxfId="2652">
      <pivotArea dataOnly="0" labelOnly="1" fieldPosition="0">
        <references count="3">
          <reference field="19" count="0" selected="0"/>
          <reference field="21" count="1" selected="0">
            <x v="200"/>
          </reference>
          <reference field="30" count="1">
            <x v="1"/>
          </reference>
        </references>
      </pivotArea>
    </format>
    <format dxfId="2651">
      <pivotArea dataOnly="0" labelOnly="1" fieldPosition="0">
        <references count="3">
          <reference field="19" count="0" selected="0"/>
          <reference field="21" count="1" selected="0">
            <x v="204"/>
          </reference>
          <reference field="30" count="1">
            <x v="1"/>
          </reference>
        </references>
      </pivotArea>
    </format>
    <format dxfId="2650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649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648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647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646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645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644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643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642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641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640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639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638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637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2636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635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634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633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632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631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630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629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628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2627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626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625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624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623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622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62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620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619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618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617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61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615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614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613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612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611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610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609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6"/>
            <x v="78"/>
            <x v="82"/>
            <x v="89"/>
            <x v="91"/>
            <x v="95"/>
            <x v="96"/>
            <x v="98"/>
            <x v="99"/>
            <x v="100"/>
            <x v="101"/>
            <x v="105"/>
            <x v="113"/>
            <x v="114"/>
            <x v="117"/>
            <x v="118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  <x v="189"/>
          </reference>
        </references>
      </pivotArea>
    </format>
    <format dxfId="2608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607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606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605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604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603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602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601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600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599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598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597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596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595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2594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593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59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591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590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589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588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587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586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1">
            <x v="1"/>
          </reference>
        </references>
      </pivotArea>
    </format>
    <format dxfId="258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584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583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582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581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580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57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57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57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576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575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574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573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572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571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570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569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568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567">
      <pivotArea dataOnly="0" labelOnly="1" fieldPosition="0">
        <references count="2">
          <reference field="19" count="0" selected="0"/>
          <reference field="21" count="1">
            <x v="5"/>
          </reference>
        </references>
      </pivotArea>
    </format>
    <format dxfId="2566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565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564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2563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562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561">
      <pivotArea dataOnly="0" labelOnly="1" fieldPosition="0">
        <references count="2">
          <reference field="19" count="0" selected="0"/>
          <reference field="21" count="1">
            <x v="24"/>
          </reference>
        </references>
      </pivotArea>
    </format>
    <format dxfId="2560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559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558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557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2556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555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554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553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552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551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550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549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548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54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546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545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544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543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542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541">
      <pivotArea dataOnly="0" labelOnly="1" fieldPosition="0">
        <references count="2">
          <reference field="19" count="0" selected="0"/>
          <reference field="21" count="1">
            <x v="69"/>
          </reference>
        </references>
      </pivotArea>
    </format>
    <format dxfId="2540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539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538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537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536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2535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534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533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2532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2531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530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529">
      <pivotArea collapsedLevelsAreSubtotals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2528">
      <pivotArea dataOnly="0" labelOnly="1" fieldPosition="0">
        <references count="2">
          <reference field="19" count="0" selected="0"/>
          <reference field="21" count="3">
            <x v="91"/>
            <x v="95"/>
            <x v="96"/>
          </reference>
        </references>
      </pivotArea>
    </format>
    <format dxfId="2527">
      <pivotArea dataOnly="0" labelOnly="1" fieldPosition="0">
        <references count="3">
          <reference field="19" count="0" selected="0"/>
          <reference field="21" count="1" selected="0">
            <x v="91"/>
          </reference>
          <reference field="30" count="1">
            <x v="1"/>
          </reference>
        </references>
      </pivotArea>
    </format>
    <format dxfId="2526">
      <pivotArea dataOnly="0" labelOnly="1" fieldPosition="0">
        <references count="2">
          <reference field="19" count="0" selected="0"/>
          <reference field="21" count="1">
            <x v="98"/>
          </reference>
        </references>
      </pivotArea>
    </format>
    <format dxfId="2525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524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523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522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2521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520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519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518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2517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516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515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514">
      <pivotArea dataOnly="0" labelOnly="1" fieldPosition="0">
        <references count="2">
          <reference field="19" count="0" selected="0"/>
          <reference field="21" count="3">
            <x v="113"/>
            <x v="114"/>
            <x v="117"/>
          </reference>
        </references>
      </pivotArea>
    </format>
    <format dxfId="2513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512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511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510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509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508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507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506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505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504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503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502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501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2500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499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2498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497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2496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495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494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493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492">
      <pivotArea dataOnly="0" labelOnly="1" fieldPosition="0">
        <references count="2">
          <reference field="19" count="0" selected="0"/>
          <reference field="21" count="1">
            <x v="143"/>
          </reference>
        </references>
      </pivotArea>
    </format>
    <format dxfId="2491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490">
      <pivotArea dataOnly="0" labelOnly="1" fieldPosition="0">
        <references count="2">
          <reference field="19" count="0" selected="0"/>
          <reference field="21" count="1">
            <x v="143"/>
          </reference>
        </references>
      </pivotArea>
    </format>
    <format dxfId="2489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488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48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486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485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484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48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482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481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480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2479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478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47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476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475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474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473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472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471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470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469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468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46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466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465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464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463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462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2461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460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459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458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457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2456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455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454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453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452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451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450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2449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448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2447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446">
      <pivotArea dataOnly="0" labelOnly="1" fieldPosition="0">
        <references count="2">
          <reference field="19" count="0" selected="0"/>
          <reference field="21" count="1">
            <x v="2"/>
          </reference>
        </references>
      </pivotArea>
    </format>
    <format dxfId="2445">
      <pivotArea dataOnly="0" labelOnly="1" fieldPosition="0">
        <references count="2">
          <reference field="19" count="0" selected="0"/>
          <reference field="21" count="2">
            <x v="26"/>
            <x v="31"/>
          </reference>
        </references>
      </pivotArea>
    </format>
    <format dxfId="2444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443">
      <pivotArea dataOnly="0" labelOnly="1" fieldPosition="0">
        <references count="2">
          <reference field="19" count="0" selected="0"/>
          <reference field="21" count="1">
            <x v="34"/>
          </reference>
        </references>
      </pivotArea>
    </format>
    <format dxfId="2442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441">
      <pivotArea dataOnly="0" labelOnly="1" fieldPosition="0">
        <references count="1">
          <reference field="21" count="0"/>
        </references>
      </pivotArea>
    </format>
    <format dxfId="2440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2439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2438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437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436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2435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434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433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432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431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430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429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428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427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426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2425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424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423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422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2421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2420">
      <pivotArea collapsedLevelsAreSubtotals="1" fieldPosition="0">
        <references count="3">
          <reference field="19" count="0" selected="0"/>
          <reference field="21" count="1" selected="0">
            <x v="94"/>
          </reference>
          <reference field="30" count="1">
            <x v="1"/>
          </reference>
        </references>
      </pivotArea>
    </format>
    <format dxfId="2419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418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417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2416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415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414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413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2412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411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410">
      <pivotArea collapsedLevelsAreSubtotals="1" fieldPosition="0">
        <references count="3">
          <reference field="19" count="0" selected="0"/>
          <reference field="21" count="1" selected="0">
            <x v="116"/>
          </reference>
          <reference field="30" count="1">
            <x v="1"/>
          </reference>
        </references>
      </pivotArea>
    </format>
    <format dxfId="2409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40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407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406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405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404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403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402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401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40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399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39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39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396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395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394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393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392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391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390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2389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2388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5"/>
            <x v="76"/>
            <x v="78"/>
            <x v="82"/>
            <x v="89"/>
            <x v="94"/>
            <x v="95"/>
            <x v="96"/>
            <x v="98"/>
            <x v="99"/>
            <x v="100"/>
            <x v="101"/>
            <x v="105"/>
            <x v="113"/>
            <x v="114"/>
            <x v="116"/>
            <x v="117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</reference>
        </references>
      </pivotArea>
    </format>
    <format dxfId="2387">
      <pivotArea dataOnly="0" labelOnly="1" fieldPosition="0">
        <references count="2">
          <reference field="19" count="0" selected="0"/>
          <reference field="21" count="2">
            <x v="189"/>
            <x v="205"/>
          </reference>
        </references>
      </pivotArea>
    </format>
    <format dxfId="2386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2385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2384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383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382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2381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380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379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378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377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376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375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374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373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372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2371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370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369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368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2367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2366">
      <pivotArea dataOnly="0" labelOnly="1" fieldPosition="0">
        <references count="3">
          <reference field="19" count="0" selected="0"/>
          <reference field="21" count="1" selected="0">
            <x v="94"/>
          </reference>
          <reference field="30" count="1">
            <x v="1"/>
          </reference>
        </references>
      </pivotArea>
    </format>
    <format dxfId="2365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364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363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236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361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360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359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2358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357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356">
      <pivotArea dataOnly="0" labelOnly="1" fieldPosition="0">
        <references count="3">
          <reference field="19" count="0" selected="0"/>
          <reference field="21" count="1" selected="0">
            <x v="116"/>
          </reference>
          <reference field="30" count="1">
            <x v="1"/>
          </reference>
        </references>
      </pivotArea>
    </format>
    <format dxfId="2355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35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353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352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351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350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349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348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34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346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345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34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343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342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341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340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339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338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337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336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2335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2334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2333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2332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331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330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2329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328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327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326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325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324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323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322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321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320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2319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318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317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316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2315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2314">
      <pivotArea collapsedLevelsAreSubtotals="1" fieldPosition="0">
        <references count="3">
          <reference field="19" count="0" selected="0"/>
          <reference field="21" count="1" selected="0">
            <x v="94"/>
          </reference>
          <reference field="30" count="1">
            <x v="1"/>
          </reference>
        </references>
      </pivotArea>
    </format>
    <format dxfId="2313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312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311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2310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309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308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307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2306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305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304">
      <pivotArea collapsedLevelsAreSubtotals="1" fieldPosition="0">
        <references count="3">
          <reference field="19" count="0" selected="0"/>
          <reference field="21" count="1" selected="0">
            <x v="116"/>
          </reference>
          <reference field="30" count="1">
            <x v="1"/>
          </reference>
        </references>
      </pivotArea>
    </format>
    <format dxfId="2303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302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301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300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299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298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297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296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29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294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293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292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291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290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289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288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287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286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285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284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2283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2282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5"/>
            <x v="76"/>
            <x v="78"/>
            <x v="82"/>
            <x v="89"/>
            <x v="94"/>
            <x v="95"/>
            <x v="96"/>
            <x v="98"/>
            <x v="99"/>
            <x v="100"/>
            <x v="101"/>
            <x v="105"/>
            <x v="113"/>
            <x v="114"/>
            <x v="116"/>
            <x v="117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</reference>
        </references>
      </pivotArea>
    </format>
    <format dxfId="2281">
      <pivotArea dataOnly="0" labelOnly="1" fieldPosition="0">
        <references count="2">
          <reference field="19" count="0" selected="0"/>
          <reference field="21" count="2">
            <x v="189"/>
            <x v="205"/>
          </reference>
        </references>
      </pivotArea>
    </format>
    <format dxfId="2280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2279">
      <pivotArea dataOnly="0" labelOnly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2278">
      <pivotArea dataOnly="0" labelOnly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2277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276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275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274">
      <pivotArea dataOnly="0" labelOnly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2273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2272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2271">
      <pivotArea dataOnly="0" labelOnly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2270">
      <pivotArea dataOnly="0" labelOnly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2269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268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267">
      <pivotArea dataOnly="0" labelOnly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2266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2265">
      <pivotArea field="19" type="button" dataOnly="0" labelOnly="1" outline="0" axis="axisRow" fieldPosition="0"/>
    </format>
    <format dxfId="2264">
      <pivotArea field="30" type="button" dataOnly="0" labelOnly="1" outline="0" axis="axisRow" fieldPosition="2"/>
    </format>
    <format dxfId="226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62">
      <pivotArea field="21" type="button" dataOnly="0" labelOnly="1" outline="0" axis="axisRow" fieldPosition="1"/>
    </format>
    <format dxfId="2261">
      <pivotArea dataOnly="0" labelOnly="1" fieldPosition="0">
        <references count="2">
          <reference field="19" count="0" selected="0"/>
          <reference field="21" count="50">
            <x v="2"/>
            <x v="5"/>
            <x v="10"/>
            <x v="15"/>
            <x v="24"/>
            <x v="26"/>
            <x v="31"/>
            <x v="34"/>
            <x v="39"/>
            <x v="40"/>
            <x v="43"/>
            <x v="58"/>
            <x v="59"/>
            <x v="65"/>
            <x v="69"/>
            <x v="75"/>
            <x v="76"/>
            <x v="78"/>
            <x v="82"/>
            <x v="89"/>
            <x v="94"/>
            <x v="95"/>
            <x v="96"/>
            <x v="98"/>
            <x v="99"/>
            <x v="100"/>
            <x v="101"/>
            <x v="105"/>
            <x v="113"/>
            <x v="114"/>
            <x v="116"/>
            <x v="117"/>
            <x v="121"/>
            <x v="122"/>
            <x v="124"/>
            <x v="131"/>
            <x v="134"/>
            <x v="140"/>
            <x v="143"/>
            <x v="144"/>
            <x v="147"/>
            <x v="155"/>
            <x v="157"/>
            <x v="161"/>
            <x v="162"/>
            <x v="165"/>
            <x v="167"/>
            <x v="168"/>
            <x v="170"/>
            <x v="171"/>
          </reference>
        </references>
      </pivotArea>
    </format>
    <format dxfId="2260">
      <pivotArea dataOnly="0" labelOnly="1" fieldPosition="0">
        <references count="2">
          <reference field="19" count="0" selected="0"/>
          <reference field="21" count="2">
            <x v="189"/>
            <x v="205"/>
          </reference>
        </references>
      </pivotArea>
    </format>
    <format dxfId="2259">
      <pivotArea grandRow="1" outline="0" collapsedLevelsAreSubtotals="1" fieldPosition="0"/>
    </format>
    <format dxfId="2258">
      <pivotArea dataOnly="0" labelOnly="1" grandRow="1" outline="0" fieldPosition="0"/>
    </format>
    <format dxfId="2257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2256">
      <pivotArea collapsedLevelsAreSubtotals="1" fieldPosition="0">
        <references count="3">
          <reference field="19" count="0" selected="0"/>
          <reference field="21" count="1" selected="0">
            <x v="5"/>
          </reference>
          <reference field="30" count="1">
            <x v="1"/>
          </reference>
        </references>
      </pivotArea>
    </format>
    <format dxfId="2255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254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253">
      <pivotArea collapsedLevelsAreSubtotals="1" fieldPosition="0">
        <references count="3">
          <reference field="19" count="0" selected="0"/>
          <reference field="21" count="1" selected="0">
            <x v="24"/>
          </reference>
          <reference field="30" count="1">
            <x v="4"/>
          </reference>
        </references>
      </pivotArea>
    </format>
    <format dxfId="2252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251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250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249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248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247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246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245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244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243">
      <pivotArea collapsedLevelsAreSubtotals="1" fieldPosition="0">
        <references count="3">
          <reference field="19" count="0" selected="0"/>
          <reference field="21" count="1" selected="0">
            <x v="69"/>
          </reference>
          <reference field="30" count="1">
            <x v="4"/>
          </reference>
        </references>
      </pivotArea>
    </format>
    <format dxfId="2242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241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240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239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1"/>
          </reference>
        </references>
      </pivotArea>
    </format>
    <format dxfId="2238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2237">
      <pivotArea collapsedLevelsAreSubtotals="1" fieldPosition="0">
        <references count="3">
          <reference field="19" count="0" selected="0"/>
          <reference field="21" count="1" selected="0">
            <x v="94"/>
          </reference>
          <reference field="30" count="1">
            <x v="1"/>
          </reference>
        </references>
      </pivotArea>
    </format>
    <format dxfId="2236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235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234">
      <pivotArea collapsedLevelsAreSubtotals="1" fieldPosition="0">
        <references count="3">
          <reference field="19" count="0" selected="0"/>
          <reference field="21" count="1" selected="0">
            <x v="98"/>
          </reference>
          <reference field="30" count="1">
            <x v="4"/>
          </reference>
        </references>
      </pivotArea>
    </format>
    <format dxfId="2233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232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231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230">
      <pivotArea collapsedLevelsAreSubtotals="1" fieldPosition="0">
        <references count="3">
          <reference field="19" count="0" selected="0"/>
          <reference field="21" count="1" selected="0">
            <x v="105"/>
          </reference>
          <reference field="30" count="1">
            <x v="1"/>
          </reference>
        </references>
      </pivotArea>
    </format>
    <format dxfId="2229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228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227">
      <pivotArea collapsedLevelsAreSubtotals="1" fieldPosition="0">
        <references count="3">
          <reference field="19" count="0" selected="0"/>
          <reference field="21" count="1" selected="0">
            <x v="116"/>
          </reference>
          <reference field="30" count="1">
            <x v="1"/>
          </reference>
        </references>
      </pivotArea>
    </format>
    <format dxfId="2226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22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22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223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222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221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220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219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218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217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216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21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21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213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212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211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210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209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208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207">
      <pivotArea collapsedLevelsAreSubtotals="1" fieldPosition="0">
        <references count="3">
          <reference field="19" count="0" selected="0"/>
          <reference field="21" count="1" selected="0">
            <x v="189"/>
          </reference>
          <reference field="30" count="1">
            <x v="3"/>
          </reference>
        </references>
      </pivotArea>
    </format>
    <format dxfId="2206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2">
            <x v="0"/>
            <x v="4"/>
          </reference>
        </references>
      </pivotArea>
    </format>
    <format dxfId="22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04">
      <pivotArea collapsedLevelsAreSubtotals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2203">
      <pivotArea dataOnly="0" labelOnly="1" fieldPosition="0">
        <references count="2">
          <reference field="19" count="0" selected="0"/>
          <reference field="21" count="1">
            <x v="2"/>
          </reference>
        </references>
      </pivotArea>
    </format>
    <format dxfId="2202">
      <pivotArea dataOnly="0" labelOnly="1" fieldPosition="0">
        <references count="3">
          <reference field="19" count="0" selected="0"/>
          <reference field="21" count="1" selected="0">
            <x v="2"/>
          </reference>
          <reference field="30" count="1">
            <x v="0"/>
          </reference>
        </references>
      </pivotArea>
    </format>
    <format dxfId="2201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200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199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2198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197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196">
      <pivotArea collapsedLevelsAreSubtotals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195">
      <pivotArea collapsedLevelsAreSubtotals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194">
      <pivotArea dataOnly="0" labelOnly="1" fieldPosition="0">
        <references count="2">
          <reference field="19" count="0" selected="0"/>
          <reference field="21" count="2">
            <x v="10"/>
            <x v="15"/>
          </reference>
        </references>
      </pivotArea>
    </format>
    <format dxfId="2193">
      <pivotArea dataOnly="0" labelOnly="1" fieldPosition="0">
        <references count="3">
          <reference field="19" count="0" selected="0"/>
          <reference field="21" count="1" selected="0">
            <x v="10"/>
          </reference>
          <reference field="30" count="1">
            <x v="4"/>
          </reference>
        </references>
      </pivotArea>
    </format>
    <format dxfId="2192">
      <pivotArea dataOnly="0" labelOnly="1" fieldPosition="0">
        <references count="3">
          <reference field="19" count="0" selected="0"/>
          <reference field="21" count="1" selected="0">
            <x v="15"/>
          </reference>
          <reference field="30" count="1">
            <x v="4"/>
          </reference>
        </references>
      </pivotArea>
    </format>
    <format dxfId="2191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190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189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188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2187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186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185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184">
      <pivotArea collapsedLevelsAreSubtotals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183">
      <pivotArea collapsedLevelsAreSubtotals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182">
      <pivotArea collapsedLevelsAreSubtotals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181">
      <pivotArea dataOnly="0" labelOnly="1" fieldPosition="0">
        <references count="2">
          <reference field="19" count="0" selected="0"/>
          <reference field="21" count="3">
            <x v="26"/>
            <x v="31"/>
            <x v="34"/>
          </reference>
        </references>
      </pivotArea>
    </format>
    <format dxfId="2180">
      <pivotArea dataOnly="0" labelOnly="1" fieldPosition="0">
        <references count="3">
          <reference field="19" count="0" selected="0"/>
          <reference field="21" count="1" selected="0">
            <x v="26"/>
          </reference>
          <reference field="30" count="1">
            <x v="4"/>
          </reference>
        </references>
      </pivotArea>
    </format>
    <format dxfId="2179">
      <pivotArea dataOnly="0" labelOnly="1" fieldPosition="0">
        <references count="3">
          <reference field="19" count="0" selected="0"/>
          <reference field="21" count="1" selected="0">
            <x v="31"/>
          </reference>
          <reference field="30" count="1">
            <x v="1"/>
          </reference>
        </references>
      </pivotArea>
    </format>
    <format dxfId="2178">
      <pivotArea dataOnly="0" labelOnly="1" fieldPosition="0">
        <references count="3">
          <reference field="19" count="0" selected="0"/>
          <reference field="21" count="1" selected="0">
            <x v="34"/>
          </reference>
          <reference field="30" count="1">
            <x v="1"/>
          </reference>
        </references>
      </pivotArea>
    </format>
    <format dxfId="2177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176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175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174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2173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172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171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170">
      <pivotArea collapsedLevelsAreSubtotals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169">
      <pivotArea collapsedLevelsAreSubtotals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168">
      <pivotArea collapsedLevelsAreSubtotals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167">
      <pivotArea dataOnly="0" labelOnly="1" fieldPosition="0">
        <references count="2">
          <reference field="19" count="0" selected="0"/>
          <reference field="21" count="3">
            <x v="39"/>
            <x v="40"/>
            <x v="43"/>
          </reference>
        </references>
      </pivotArea>
    </format>
    <format dxfId="2166">
      <pivotArea dataOnly="0" labelOnly="1" fieldPosition="0">
        <references count="3">
          <reference field="19" count="0" selected="0"/>
          <reference field="21" count="1" selected="0">
            <x v="39"/>
          </reference>
          <reference field="30" count="1">
            <x v="4"/>
          </reference>
        </references>
      </pivotArea>
    </format>
    <format dxfId="2165">
      <pivotArea dataOnly="0" labelOnly="1" fieldPosition="0">
        <references count="3">
          <reference field="19" count="0" selected="0"/>
          <reference field="21" count="1" selected="0">
            <x v="40"/>
          </reference>
          <reference field="30" count="1">
            <x v="1"/>
          </reference>
        </references>
      </pivotArea>
    </format>
    <format dxfId="2164">
      <pivotArea dataOnly="0" labelOnly="1" fieldPosition="0">
        <references count="3">
          <reference field="19" count="0" selected="0"/>
          <reference field="21" count="1" selected="0">
            <x v="43"/>
          </reference>
          <reference field="30" count="1">
            <x v="3"/>
          </reference>
        </references>
      </pivotArea>
    </format>
    <format dxfId="2163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162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161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160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2159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158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157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156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155">
      <pivotArea collapsedLevelsAreSubtotals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154">
      <pivotArea collapsedLevelsAreSubtotals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153">
      <pivotArea dataOnly="0" labelOnly="1" fieldPosition="0">
        <references count="2">
          <reference field="19" count="0" selected="0"/>
          <reference field="21" count="3">
            <x v="58"/>
            <x v="59"/>
            <x v="65"/>
          </reference>
        </references>
      </pivotArea>
    </format>
    <format dxfId="2152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1"/>
          </reference>
        </references>
      </pivotArea>
    </format>
    <format dxfId="2151">
      <pivotArea dataOnly="0" labelOnly="1" fieldPosition="0">
        <references count="3">
          <reference field="19" count="0" selected="0"/>
          <reference field="21" count="1" selected="0">
            <x v="59"/>
          </reference>
          <reference field="30" count="1">
            <x v="4"/>
          </reference>
        </references>
      </pivotArea>
    </format>
    <format dxfId="2150">
      <pivotArea dataOnly="0" labelOnly="1" fieldPosition="0">
        <references count="3">
          <reference field="19" count="0" selected="0"/>
          <reference field="21" count="1" selected="0">
            <x v="65"/>
          </reference>
          <reference field="30" count="1">
            <x v="4"/>
          </reference>
        </references>
      </pivotArea>
    </format>
    <format dxfId="2149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148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147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146">
      <pivotArea dataOnly="0" labelOnly="1" fieldPosition="0">
        <references count="2">
          <reference field="19" count="0" selected="0"/>
          <reference field="21" count="3">
            <x v="75"/>
            <x v="76"/>
            <x v="78"/>
          </reference>
        </references>
      </pivotArea>
    </format>
    <format dxfId="2145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144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143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142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141">
      <pivotArea collapsedLevelsAreSubtotals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140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139">
      <pivotArea dataOnly="0" labelOnly="1" fieldPosition="0">
        <references count="2">
          <reference field="19" count="0" selected="0"/>
          <reference field="21" count="3">
            <x v="75"/>
            <x v="76"/>
            <x v="78"/>
          </reference>
        </references>
      </pivotArea>
    </format>
    <format dxfId="2138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2137">
      <pivotArea dataOnly="0" labelOnly="1" fieldPosition="0">
        <references count="3">
          <reference field="19" count="0" selected="0"/>
          <reference field="21" count="1" selected="0">
            <x v="76"/>
          </reference>
          <reference field="30" count="1">
            <x v="3"/>
          </reference>
        </references>
      </pivotArea>
    </format>
    <format dxfId="2136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4"/>
          </reference>
        </references>
      </pivotArea>
    </format>
    <format dxfId="2135">
      <pivotArea collapsedLevelsAreSubtotals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2134">
      <pivotArea dataOnly="0" labelOnly="1" fieldPosition="0">
        <references count="2">
          <reference field="19" count="0" selected="0"/>
          <reference field="21" count="1">
            <x v="89"/>
          </reference>
        </references>
      </pivotArea>
    </format>
    <format dxfId="2133">
      <pivotArea dataOnly="0" labelOnly="1" fieldPosition="0">
        <references count="3">
          <reference field="19" count="0" selected="0"/>
          <reference field="21" count="1" selected="0">
            <x v="89"/>
          </reference>
          <reference field="30" count="1">
            <x v="4"/>
          </reference>
        </references>
      </pivotArea>
    </format>
    <format dxfId="2132">
      <pivotArea collapsedLevelsAreSubtotals="1" fieldPosition="0">
        <references count="3">
          <reference field="19" count="0" selected="0"/>
          <reference field="21" count="1" selected="0">
            <x v="94"/>
          </reference>
          <reference field="30" count="1">
            <x v="1"/>
          </reference>
        </references>
      </pivotArea>
    </format>
    <format dxfId="2131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130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129">
      <pivotArea dataOnly="0" labelOnly="1" fieldPosition="0">
        <references count="2">
          <reference field="19" count="0" selected="0"/>
          <reference field="21" count="3">
            <x v="94"/>
            <x v="95"/>
            <x v="96"/>
          </reference>
        </references>
      </pivotArea>
    </format>
    <format dxfId="2128">
      <pivotArea dataOnly="0" labelOnly="1" fieldPosition="0">
        <references count="3">
          <reference field="19" count="0" selected="0"/>
          <reference field="21" count="1" selected="0">
            <x v="94"/>
          </reference>
          <reference field="30" count="1">
            <x v="1"/>
          </reference>
        </references>
      </pivotArea>
    </format>
    <format dxfId="2127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126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125">
      <pivotArea collapsedLevelsAreSubtotals="1" fieldPosition="0">
        <references count="3">
          <reference field="19" count="0" selected="0"/>
          <reference field="21" count="1" selected="0">
            <x v="94"/>
          </reference>
          <reference field="30" count="1">
            <x v="1"/>
          </reference>
        </references>
      </pivotArea>
    </format>
    <format dxfId="2124">
      <pivotArea collapsedLevelsAreSubtotals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123">
      <pivotArea collapsedLevelsAreSubtotals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122">
      <pivotArea dataOnly="0" labelOnly="1" fieldPosition="0">
        <references count="2">
          <reference field="19" count="0" selected="0"/>
          <reference field="21" count="3">
            <x v="94"/>
            <x v="95"/>
            <x v="96"/>
          </reference>
        </references>
      </pivotArea>
    </format>
    <format dxfId="2121">
      <pivotArea dataOnly="0" labelOnly="1" fieldPosition="0">
        <references count="3">
          <reference field="19" count="0" selected="0"/>
          <reference field="21" count="1" selected="0">
            <x v="94"/>
          </reference>
          <reference field="30" count="1">
            <x v="1"/>
          </reference>
        </references>
      </pivotArea>
    </format>
    <format dxfId="2120">
      <pivotArea dataOnly="0" labelOnly="1" fieldPosition="0">
        <references count="3">
          <reference field="19" count="0" selected="0"/>
          <reference field="21" count="1" selected="0">
            <x v="95"/>
          </reference>
          <reference field="30" count="1">
            <x v="0"/>
          </reference>
        </references>
      </pivotArea>
    </format>
    <format dxfId="2119">
      <pivotArea dataOnly="0" labelOnly="1" fieldPosition="0">
        <references count="3">
          <reference field="19" count="0" selected="0"/>
          <reference field="21" count="1" selected="0">
            <x v="96"/>
          </reference>
          <reference field="30" count="1">
            <x v="4"/>
          </reference>
        </references>
      </pivotArea>
    </format>
    <format dxfId="2118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117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116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115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2114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113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112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111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110">
      <pivotArea collapsedLevelsAreSubtotals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109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108">
      <pivotArea dataOnly="0" labelOnly="1" fieldPosition="0">
        <references count="2">
          <reference field="19" count="0" selected="0"/>
          <reference field="21" count="3">
            <x v="99"/>
            <x v="100"/>
            <x v="101"/>
          </reference>
        </references>
      </pivotArea>
    </format>
    <format dxfId="2107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3"/>
          </reference>
        </references>
      </pivotArea>
    </format>
    <format dxfId="2106">
      <pivotArea dataOnly="0" labelOnly="1" fieldPosition="0">
        <references count="3">
          <reference field="19" count="0" selected="0"/>
          <reference field="21" count="1" selected="0">
            <x v="100"/>
          </reference>
          <reference field="30" count="1">
            <x v="3"/>
          </reference>
        </references>
      </pivotArea>
    </format>
    <format dxfId="2105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2104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103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102">
      <pivotArea dataOnly="0" labelOnly="1" fieldPosition="0">
        <references count="2">
          <reference field="19" count="0" selected="0"/>
          <reference field="21" count="2">
            <x v="113"/>
            <x v="114"/>
          </reference>
        </references>
      </pivotArea>
    </format>
    <format dxfId="2101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100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099">
      <pivotArea collapsedLevelsAreSubtotals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098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097">
      <pivotArea dataOnly="0" labelOnly="1" fieldPosition="0">
        <references count="2">
          <reference field="19" count="0" selected="0"/>
          <reference field="21" count="2">
            <x v="113"/>
            <x v="114"/>
          </reference>
        </references>
      </pivotArea>
    </format>
    <format dxfId="2096">
      <pivotArea dataOnly="0" labelOnly="1" fieldPosition="0">
        <references count="3">
          <reference field="19" count="0" selected="0"/>
          <reference field="21" count="1" selected="0">
            <x v="113"/>
          </reference>
          <reference field="30" count="1">
            <x v="1"/>
          </reference>
        </references>
      </pivotArea>
    </format>
    <format dxfId="2095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3"/>
            <x v="4"/>
          </reference>
        </references>
      </pivotArea>
    </format>
    <format dxfId="2094">
      <pivotArea collapsedLevelsAreSubtotals="1" fieldPosition="0">
        <references count="3">
          <reference field="19" count="0" selected="0"/>
          <reference field="21" count="1" selected="0">
            <x v="116"/>
          </reference>
          <reference field="30" count="1">
            <x v="1"/>
          </reference>
        </references>
      </pivotArea>
    </format>
    <format dxfId="2093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092">
      <pivotArea dataOnly="0" labelOnly="1" fieldPosition="0">
        <references count="2">
          <reference field="19" count="0" selected="0"/>
          <reference field="21" count="2">
            <x v="116"/>
            <x v="117"/>
          </reference>
        </references>
      </pivotArea>
    </format>
    <format dxfId="2091">
      <pivotArea dataOnly="0" labelOnly="1" fieldPosition="0">
        <references count="3">
          <reference field="19" count="0" selected="0"/>
          <reference field="21" count="1" selected="0">
            <x v="116"/>
          </reference>
          <reference field="30" count="1">
            <x v="1"/>
          </reference>
        </references>
      </pivotArea>
    </format>
    <format dxfId="2090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089">
      <pivotArea collapsedLevelsAreSubtotals="1" fieldPosition="0">
        <references count="3">
          <reference field="19" count="0" selected="0"/>
          <reference field="21" count="1" selected="0">
            <x v="116"/>
          </reference>
          <reference field="30" count="1">
            <x v="1"/>
          </reference>
        </references>
      </pivotArea>
    </format>
    <format dxfId="2088">
      <pivotArea collapsedLevelsAreSubtotals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087">
      <pivotArea dataOnly="0" labelOnly="1" fieldPosition="0">
        <references count="2">
          <reference field="19" count="0" selected="0"/>
          <reference field="21" count="2">
            <x v="116"/>
            <x v="117"/>
          </reference>
        </references>
      </pivotArea>
    </format>
    <format dxfId="2086">
      <pivotArea dataOnly="0" labelOnly="1" fieldPosition="0">
        <references count="3">
          <reference field="19" count="0" selected="0"/>
          <reference field="21" count="1" selected="0">
            <x v="116"/>
          </reference>
          <reference field="30" count="1">
            <x v="1"/>
          </reference>
        </references>
      </pivotArea>
    </format>
    <format dxfId="2085">
      <pivotArea dataOnly="0" labelOnly="1" fieldPosition="0">
        <references count="3">
          <reference field="19" count="0" selected="0"/>
          <reference field="21" count="1" selected="0">
            <x v="117"/>
          </reference>
          <reference field="30" count="1">
            <x v="4"/>
          </reference>
        </references>
      </pivotArea>
    </format>
    <format dxfId="208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083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082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081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080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2079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078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077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076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07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074">
      <pivotArea collapsedLevelsAreSubtotals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073">
      <pivotArea collapsedLevelsAreSubtotals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072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071">
      <pivotArea dataOnly="0" labelOnly="1" fieldPosition="0">
        <references count="2">
          <reference field="19" count="0" selected="0"/>
          <reference field="21" count="4">
            <x v="121"/>
            <x v="122"/>
            <x v="124"/>
            <x v="131"/>
          </reference>
        </references>
      </pivotArea>
    </format>
    <format dxfId="2070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1"/>
            <x v="4"/>
          </reference>
        </references>
      </pivotArea>
    </format>
    <format dxfId="2069">
      <pivotArea dataOnly="0" labelOnly="1" fieldPosition="0">
        <references count="3">
          <reference field="19" count="0" selected="0"/>
          <reference field="21" count="1" selected="0">
            <x v="122"/>
          </reference>
          <reference field="30" count="1">
            <x v="0"/>
          </reference>
        </references>
      </pivotArea>
    </format>
    <format dxfId="2068">
      <pivotArea dataOnly="0" labelOnly="1" fieldPosition="0">
        <references count="3">
          <reference field="19" count="0" selected="0"/>
          <reference field="21" count="1" selected="0">
            <x v="124"/>
          </reference>
          <reference field="30" count="1">
            <x v="0"/>
          </reference>
        </references>
      </pivotArea>
    </format>
    <format dxfId="2067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3"/>
          </reference>
        </references>
      </pivotArea>
    </format>
    <format dxfId="2066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065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2064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063">
      <pivotArea collapsedLevelsAreSubtotals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062">
      <pivotArea dataOnly="0" labelOnly="1" fieldPosition="0">
        <references count="2">
          <reference field="19" count="0" selected="0"/>
          <reference field="21" count="1">
            <x v="134"/>
          </reference>
        </references>
      </pivotArea>
    </format>
    <format dxfId="2061">
      <pivotArea dataOnly="0" labelOnly="1" fieldPosition="0">
        <references count="3">
          <reference field="19" count="0" selected="0"/>
          <reference field="21" count="1" selected="0">
            <x v="134"/>
          </reference>
          <reference field="30" count="2">
            <x v="0"/>
            <x v="1"/>
          </reference>
        </references>
      </pivotArea>
    </format>
    <format dxfId="2060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059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2058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057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056">
      <pivotArea dataOnly="0" labelOnly="1" fieldPosition="0">
        <references count="2">
          <reference field="19" count="0" selected="0"/>
          <reference field="21" count="1">
            <x v="140"/>
          </reference>
        </references>
      </pivotArea>
    </format>
    <format dxfId="2055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3">
            <x v="1"/>
            <x v="3"/>
            <x v="4"/>
          </reference>
        </references>
      </pivotArea>
    </format>
    <format dxfId="2054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053">
      <pivotArea dataOnly="0" labelOnly="1" fieldPosition="0">
        <references count="2">
          <reference field="19" count="0" selected="0"/>
          <reference field="21" count="1">
            <x v="143"/>
          </reference>
        </references>
      </pivotArea>
    </format>
    <format dxfId="2052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051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050">
      <pivotArea dataOnly="0" labelOnly="1" fieldPosition="0">
        <references count="2">
          <reference field="19" count="0" selected="0"/>
          <reference field="21" count="1">
            <x v="143"/>
          </reference>
        </references>
      </pivotArea>
    </format>
    <format dxfId="204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2">
            <x v="1"/>
            <x v="3"/>
          </reference>
        </references>
      </pivotArea>
    </format>
    <format dxfId="2048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047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046">
      <pivotArea dataOnly="0" labelOnly="1" fieldPosition="0">
        <references count="2">
          <reference field="19" count="0" selected="0"/>
          <reference field="21" count="2">
            <x v="144"/>
            <x v="147"/>
          </reference>
        </references>
      </pivotArea>
    </format>
    <format dxfId="204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044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04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04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041">
      <pivotArea dataOnly="0" labelOnly="1" fieldPosition="0">
        <references count="2">
          <reference field="19" count="0" selected="0"/>
          <reference field="21" count="2">
            <x v="144"/>
            <x v="147"/>
          </reference>
        </references>
      </pivotArea>
    </format>
    <format dxfId="2040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1"/>
          </reference>
        </references>
      </pivotArea>
    </format>
    <format dxfId="2039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2038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037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03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035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034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033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2032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03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03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029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028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027">
      <pivotArea collapsedLevelsAreSubtotals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026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025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024">
      <pivotArea collapsedLevelsAreSubtotals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023">
      <pivotArea collapsedLevelsAreSubtotals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022">
      <pivotArea dataOnly="0" labelOnly="1" fieldPosition="0">
        <references count="2">
          <reference field="19" count="0" selected="0"/>
          <reference field="21" count="5">
            <x v="155"/>
            <x v="157"/>
            <x v="161"/>
            <x v="162"/>
            <x v="165"/>
          </reference>
        </references>
      </pivotArea>
    </format>
    <format dxfId="2021">
      <pivotArea dataOnly="0" labelOnly="1" fieldPosition="0">
        <references count="3">
          <reference field="19" count="0" selected="0"/>
          <reference field="21" count="1" selected="0">
            <x v="155"/>
          </reference>
          <reference field="30" count="1">
            <x v="4"/>
          </reference>
        </references>
      </pivotArea>
    </format>
    <format dxfId="2020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2">
            <x v="0"/>
            <x v="4"/>
          </reference>
        </references>
      </pivotArea>
    </format>
    <format dxfId="201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1">
            <x v="1"/>
          </reference>
        </references>
      </pivotArea>
    </format>
    <format dxfId="2018">
      <pivotArea dataOnly="0" labelOnly="1" fieldPosition="0">
        <references count="3">
          <reference field="19" count="0" selected="0"/>
          <reference field="21" count="1" selected="0">
            <x v="162"/>
          </reference>
          <reference field="30" count="2">
            <x v="3"/>
            <x v="4"/>
          </reference>
        </references>
      </pivotArea>
    </format>
    <format dxfId="2017">
      <pivotArea dataOnly="0" labelOnly="1" fieldPosition="0">
        <references count="3">
          <reference field="19" count="0" selected="0"/>
          <reference field="21" count="1" selected="0">
            <x v="165"/>
          </reference>
          <reference field="30" count="1">
            <x v="4"/>
          </reference>
        </references>
      </pivotArea>
    </format>
    <format dxfId="2016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015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014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2013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012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011">
      <pivotArea collapsedLevelsAreSubtotals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010">
      <pivotArea collapsedLevelsAreSubtotals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009">
      <pivotArea dataOnly="0" labelOnly="1" fieldPosition="0">
        <references count="2">
          <reference field="19" count="0" selected="0"/>
          <reference field="21" count="2">
            <x v="167"/>
            <x v="168"/>
          </reference>
        </references>
      </pivotArea>
    </format>
    <format dxfId="2008">
      <pivotArea dataOnly="0" labelOnly="1" fieldPosition="0">
        <references count="3">
          <reference field="19" count="0" selected="0"/>
          <reference field="21" count="1" selected="0">
            <x v="167"/>
          </reference>
          <reference field="30" count="1">
            <x v="1"/>
          </reference>
        </references>
      </pivotArea>
    </format>
    <format dxfId="2007">
      <pivotArea dataOnly="0" labelOnly="1" fieldPosition="0">
        <references count="3">
          <reference field="19" count="0" selected="0"/>
          <reference field="21" count="1" selected="0">
            <x v="168"/>
          </reference>
          <reference field="30" count="1">
            <x v="0"/>
          </reference>
        </references>
      </pivotArea>
    </format>
    <format dxfId="2006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005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004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2003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002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2001">
      <pivotArea collapsedLevelsAreSubtotals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2000">
      <pivotArea collapsedLevelsAreSubtotals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  <format dxfId="1999">
      <pivotArea dataOnly="0" labelOnly="1" fieldPosition="0">
        <references count="2">
          <reference field="19" count="0" selected="0"/>
          <reference field="21" count="2">
            <x v="170"/>
            <x v="171"/>
          </reference>
        </references>
      </pivotArea>
    </format>
    <format dxfId="1998">
      <pivotArea dataOnly="0" labelOnly="1" fieldPosition="0">
        <references count="3">
          <reference field="19" count="0" selected="0"/>
          <reference field="21" count="1" selected="0">
            <x v="170"/>
          </reference>
          <reference field="30" count="1">
            <x v="4"/>
          </reference>
        </references>
      </pivotArea>
    </format>
    <format dxfId="1997">
      <pivotArea dataOnly="0" labelOnly="1" fieldPosition="0">
        <references count="3">
          <reference field="19" count="0" selected="0"/>
          <reference field="21" count="1" selected="0">
            <x v="171"/>
          </reference>
          <reference field="3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66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x="0"/>
        <item h="1"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h="1" x="10"/>
        <item x="3"/>
        <item h="1" x="1"/>
        <item h="1" x="0"/>
        <item h="1" x="5"/>
        <item h="1"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sd="0"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62">
    <i>
      <x v="3"/>
      <x/>
      <x/>
    </i>
    <i r="1">
      <x v="4"/>
      <x/>
    </i>
    <i r="1">
      <x v="11"/>
    </i>
    <i r="1">
      <x v="17"/>
      <x v="4"/>
    </i>
    <i r="1">
      <x v="22"/>
      <x v="4"/>
    </i>
    <i r="1">
      <x v="23"/>
      <x v="4"/>
    </i>
    <i r="1">
      <x v="29"/>
      <x v="1"/>
    </i>
    <i r="1">
      <x v="33"/>
      <x v="4"/>
    </i>
    <i r="1">
      <x v="35"/>
      <x v="4"/>
    </i>
    <i r="1">
      <x v="41"/>
      <x/>
    </i>
    <i r="1">
      <x v="42"/>
      <x v="2"/>
    </i>
    <i r="1">
      <x v="46"/>
      <x v="1"/>
    </i>
    <i r="1">
      <x v="50"/>
      <x v="3"/>
    </i>
    <i r="1">
      <x v="51"/>
      <x v="3"/>
    </i>
    <i r="1">
      <x v="52"/>
      <x v="4"/>
    </i>
    <i r="1">
      <x v="61"/>
      <x v="3"/>
    </i>
    <i r="1">
      <x v="67"/>
      <x v="4"/>
    </i>
    <i r="1">
      <x v="70"/>
      <x v="4"/>
    </i>
    <i r="1">
      <x v="71"/>
      <x v="4"/>
    </i>
    <i r="1">
      <x v="74"/>
      <x/>
    </i>
    <i r="1">
      <x v="75"/>
      <x v="1"/>
    </i>
    <i r="1">
      <x v="78"/>
      <x v="3"/>
    </i>
    <i r="1">
      <x v="79"/>
      <x v="4"/>
    </i>
    <i r="1">
      <x v="82"/>
      <x/>
    </i>
    <i r="1">
      <x v="93"/>
      <x/>
    </i>
    <i r="1">
      <x v="97"/>
      <x v="3"/>
    </i>
    <i r="1">
      <x v="99"/>
      <x/>
    </i>
    <i r="1">
      <x v="101"/>
      <x v="4"/>
    </i>
    <i r="1">
      <x v="109"/>
      <x v="4"/>
    </i>
    <i r="1">
      <x v="111"/>
      <x/>
    </i>
    <i r="1">
      <x v="112"/>
      <x v="4"/>
    </i>
    <i r="1">
      <x v="114"/>
      <x/>
    </i>
    <i r="2">
      <x v="3"/>
    </i>
    <i r="1">
      <x v="115"/>
      <x v="4"/>
    </i>
    <i r="1">
      <x v="121"/>
      <x/>
    </i>
    <i r="2">
      <x v="1"/>
    </i>
    <i r="2">
      <x v="3"/>
    </i>
    <i r="1">
      <x v="125"/>
      <x/>
    </i>
    <i r="1">
      <x v="126"/>
      <x/>
    </i>
    <i r="2">
      <x v="2"/>
    </i>
    <i r="2">
      <x v="3"/>
    </i>
    <i r="1">
      <x v="132"/>
      <x v="3"/>
    </i>
    <i r="1">
      <x v="140"/>
      <x v="1"/>
    </i>
    <i r="1">
      <x v="141"/>
      <x/>
    </i>
    <i r="1">
      <x v="143"/>
      <x v="1"/>
    </i>
    <i r="1">
      <x v="146"/>
      <x v="4"/>
    </i>
    <i r="1">
      <x v="147"/>
      <x v="1"/>
    </i>
    <i r="1">
      <x v="149"/>
      <x/>
    </i>
    <i r="2">
      <x v="3"/>
    </i>
    <i r="1">
      <x v="151"/>
      <x v="4"/>
    </i>
    <i r="1">
      <x v="154"/>
      <x v="4"/>
    </i>
    <i r="1">
      <x v="159"/>
      <x/>
    </i>
    <i r="1">
      <x v="164"/>
      <x/>
    </i>
    <i r="1">
      <x v="166"/>
      <x v="4"/>
    </i>
    <i r="1">
      <x v="169"/>
      <x v="3"/>
    </i>
    <i r="1">
      <x v="174"/>
      <x v="4"/>
    </i>
    <i r="1">
      <x v="184"/>
      <x v="4"/>
    </i>
    <i r="1">
      <x v="185"/>
      <x v="4"/>
    </i>
    <i r="1">
      <x v="186"/>
      <x v="4"/>
    </i>
    <i r="1">
      <x v="188"/>
      <x v="4"/>
    </i>
    <i r="1">
      <x v="205"/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761">
    <format dxfId="1978">
      <pivotArea outline="0" collapsedLevelsAreSubtotals="1" fieldPosition="0"/>
    </format>
    <format dxfId="197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976">
      <pivotArea type="all" dataOnly="0" outline="0" fieldPosition="0"/>
    </format>
    <format dxfId="1975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974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973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972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971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970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1969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968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967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966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965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964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963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962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961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960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959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958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957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956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95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954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95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952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951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950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949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948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947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946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945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944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943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942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941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940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939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938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93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936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93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93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933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93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931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930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929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928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927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926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1925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924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923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922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1921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920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919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918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917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1916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915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914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913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912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1911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910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909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1908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907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90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905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90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903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190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901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90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89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898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89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896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895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894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893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892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891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890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1889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888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887">
      <pivotArea type="all" dataOnly="0" outline="0" fieldPosition="0"/>
    </format>
    <format dxfId="1886">
      <pivotArea outline="0" collapsedLevelsAreSubtotals="1" fieldPosition="0"/>
    </format>
    <format dxfId="1885">
      <pivotArea field="19" type="button" dataOnly="0" labelOnly="1" outline="0" axis="axisRow" fieldPosition="0"/>
    </format>
    <format dxfId="1884">
      <pivotArea field="21" type="button" dataOnly="0" labelOnly="1" outline="0" axis="axisRow" fieldPosition="1"/>
    </format>
    <format dxfId="1883">
      <pivotArea field="30" type="button" dataOnly="0" labelOnly="1" outline="0" axis="axisRow" fieldPosition="2"/>
    </format>
    <format dxfId="1882">
      <pivotArea dataOnly="0" labelOnly="1" fieldPosition="0">
        <references count="1">
          <reference field="19" count="0"/>
        </references>
      </pivotArea>
    </format>
    <format dxfId="1881">
      <pivotArea dataOnly="0" labelOnly="1" grandRow="1" outline="0" fieldPosition="0"/>
    </format>
    <format dxfId="1880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879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87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77">
      <pivotArea field="19" type="button" dataOnly="0" labelOnly="1" outline="0" axis="axisRow" fieldPosition="0"/>
    </format>
    <format dxfId="1876">
      <pivotArea field="21" type="button" dataOnly="0" labelOnly="1" outline="0" axis="axisRow" fieldPosition="1"/>
    </format>
    <format dxfId="1875">
      <pivotArea field="30" type="button" dataOnly="0" labelOnly="1" outline="0" axis="axisRow" fieldPosition="2"/>
    </format>
    <format dxfId="187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73">
      <pivotArea field="19" type="button" dataOnly="0" labelOnly="1" outline="0" axis="axisRow" fieldPosition="0"/>
    </format>
    <format dxfId="1872">
      <pivotArea dataOnly="0" labelOnly="1" fieldPosition="0">
        <references count="1">
          <reference field="19" count="0"/>
        </references>
      </pivotArea>
    </format>
    <format dxfId="1871">
      <pivotArea dataOnly="0" labelOnly="1" grandRow="1" outline="0" offset="A256" fieldPosition="0"/>
    </format>
    <format dxfId="1870">
      <pivotArea field="19" type="button" dataOnly="0" labelOnly="1" outline="0" axis="axisRow" fieldPosition="0"/>
    </format>
    <format dxfId="1869">
      <pivotArea field="21" type="button" dataOnly="0" labelOnly="1" outline="0" axis="axisRow" fieldPosition="1"/>
    </format>
    <format dxfId="1868">
      <pivotArea field="30" type="button" dataOnly="0" labelOnly="1" outline="0" axis="axisRow" fieldPosition="2"/>
    </format>
    <format dxfId="186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66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865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864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863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1862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861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860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859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1858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857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856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855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1854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853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852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851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850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1849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848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847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846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845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1844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843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842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841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840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1839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838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837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836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835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834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1833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832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831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830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829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828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827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826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825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824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823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822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821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1820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819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818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817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816">
      <pivotArea dataOnly="0" labelOnly="1" fieldPosition="0">
        <references count="1">
          <reference field="19" count="0"/>
        </references>
      </pivotArea>
    </format>
    <format dxfId="1815">
      <pivotArea dataOnly="0" labelOnly="1" fieldPosition="0">
        <references count="1">
          <reference field="21" count="0"/>
        </references>
      </pivotArea>
    </format>
    <format dxfId="1814">
      <pivotArea dataOnly="0" labelOnly="1" fieldPosition="0">
        <references count="1">
          <reference field="21" count="0"/>
        </references>
      </pivotArea>
    </format>
    <format dxfId="1813">
      <pivotArea dataOnly="0" labelOnly="1" fieldPosition="0">
        <references count="1">
          <reference field="21" count="0"/>
        </references>
      </pivotArea>
    </format>
    <format dxfId="1812">
      <pivotArea collapsedLevelsAreSubtotals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1811">
      <pivotArea dataOnly="0" labelOnly="1" fieldPosition="0">
        <references count="2">
          <reference field="19" count="0" selected="0"/>
          <reference field="21" count="1">
            <x v="3"/>
          </reference>
        </references>
      </pivotArea>
    </format>
    <format dxfId="1810">
      <pivotArea dataOnly="0" labelOnly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1809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808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807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806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1805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804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803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802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801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800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799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1798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797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796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795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794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793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1792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791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790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789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788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1787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786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785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784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1783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782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781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1780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779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1778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777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1776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1775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774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1773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772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1771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1770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769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768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767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1766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765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764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763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762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1761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1760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1759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758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757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756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1755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754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753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752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751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750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174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174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1747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746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745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1744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743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742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741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740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1739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1738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1737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736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735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734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1733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732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731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730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729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728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727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1726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1725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1724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1723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722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721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1720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719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718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717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716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1715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1714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1713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712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711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1710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709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708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707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706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1705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1704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1703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702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701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1700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699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698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697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696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1695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694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1693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692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691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1690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689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688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687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686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1685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684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1683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682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681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680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1679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678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677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676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675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674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673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1672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1671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1670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1669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668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667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666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1665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664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663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662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661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660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659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1658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1657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1656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1655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654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1653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652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651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1650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1649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648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647">
      <pivotArea dataOnly="0" labelOnly="1" fieldPosition="0">
        <references count="2">
          <reference field="19" count="0" selected="0"/>
          <reference field="21" count="2">
            <x v="48"/>
            <x v="49"/>
          </reference>
        </references>
      </pivotArea>
    </format>
    <format dxfId="1646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645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644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643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642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641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640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639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638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637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636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635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634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633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632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631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630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629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628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627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626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625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624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623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622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621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620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619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618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617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616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615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614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613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612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611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610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609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608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607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606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605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604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603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602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601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600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599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598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597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596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595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594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593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592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591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590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1589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1588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1587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586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585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584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583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582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581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580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579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578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577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576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575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574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573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572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571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570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569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568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567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566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565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564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563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562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561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560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559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558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557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556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55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554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553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552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551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550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54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54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54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546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545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544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543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542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541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540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539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538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537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536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535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534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533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1532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531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530">
      <pivotArea collapsedLevelsAreSubtotals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529">
      <pivotArea collapsedLevelsAreSubtotals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528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527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526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525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524">
      <pivotArea collapsedLevelsAreSubtotals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523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522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521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520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519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518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517">
      <pivotArea collapsedLevelsAreSubtotals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516">
      <pivotArea collapsedLevelsAreSubtotals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1515">
      <pivotArea dataOnly="0" labelOnly="1" fieldPosition="0">
        <references count="2">
          <reference field="19" count="0" selected="0"/>
          <reference field="21" count="50">
            <x v="0"/>
            <x v="4"/>
            <x v="7"/>
            <x v="17"/>
            <x v="22"/>
            <x v="23"/>
            <x v="33"/>
            <x v="35"/>
            <x v="41"/>
            <x v="42"/>
            <x v="46"/>
            <x v="50"/>
            <x v="51"/>
            <x v="52"/>
            <x v="61"/>
            <x v="67"/>
            <x v="70"/>
            <x v="71"/>
            <x v="74"/>
            <x v="75"/>
            <x v="78"/>
            <x v="79"/>
            <x v="82"/>
            <x v="93"/>
            <x v="97"/>
            <x v="99"/>
            <x v="101"/>
            <x v="109"/>
            <x v="111"/>
            <x v="112"/>
            <x v="114"/>
            <x v="115"/>
            <x v="121"/>
            <x v="125"/>
            <x v="126"/>
            <x v="132"/>
            <x v="140"/>
            <x v="141"/>
            <x v="143"/>
            <x v="146"/>
            <x v="147"/>
            <x v="149"/>
            <x v="151"/>
            <x v="154"/>
            <x v="159"/>
            <x v="164"/>
            <x v="166"/>
            <x v="169"/>
            <x v="174"/>
            <x v="184"/>
          </reference>
        </references>
      </pivotArea>
    </format>
    <format dxfId="1514">
      <pivotArea dataOnly="0" labelOnly="1" fieldPosition="0">
        <references count="2">
          <reference field="19" count="0" selected="0"/>
          <reference field="21" count="5">
            <x v="185"/>
            <x v="186"/>
            <x v="188"/>
            <x v="192"/>
            <x v="205"/>
          </reference>
        </references>
      </pivotArea>
    </format>
    <format dxfId="1513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512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511">
      <pivotArea dataOnly="0" labelOnly="1" fieldPosition="0">
        <references count="3">
          <reference field="19" count="0" selected="0"/>
          <reference field="21" count="1" selected="0">
            <x v="46"/>
          </reference>
          <reference field="30" count="1">
            <x v="1"/>
          </reference>
        </references>
      </pivotArea>
    </format>
    <format dxfId="1510">
      <pivotArea dataOnly="0" labelOnly="1" fieldPosition="0">
        <references count="3">
          <reference field="19" count="0" selected="0"/>
          <reference field="21" count="1" selected="0">
            <x v="71"/>
          </reference>
          <reference field="30" count="1">
            <x v="4"/>
          </reference>
        </references>
      </pivotArea>
    </format>
    <format dxfId="1509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508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507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506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505">
      <pivotArea dataOnly="0" labelOnly="1" fieldPosition="0">
        <references count="3">
          <reference field="19" count="0" selected="0"/>
          <reference field="21" count="1" selected="0">
            <x v="101"/>
          </reference>
          <reference field="30" count="1">
            <x v="4"/>
          </reference>
        </references>
      </pivotArea>
    </format>
    <format dxfId="1504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50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502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501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500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499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498">
      <pivotArea dataOnly="0" labelOnly="1" fieldPosition="0">
        <references count="3">
          <reference field="19" count="0" selected="0"/>
          <reference field="21" count="1" selected="0">
            <x v="192"/>
          </reference>
          <reference field="30" count="1">
            <x v="1"/>
          </reference>
        </references>
      </pivotArea>
    </format>
    <format dxfId="1497">
      <pivotArea dataOnly="0" labelOnly="1" fieldPosition="0">
        <references count="3">
          <reference field="19" count="0" selected="0"/>
          <reference field="21" count="1" selected="0">
            <x v="205"/>
          </reference>
          <reference field="30" count="1">
            <x v="4"/>
          </reference>
        </references>
      </pivotArea>
    </format>
    <format dxfId="1496">
      <pivotArea grandRow="1" outline="0" collapsedLevelsAreSubtotals="1" fieldPosition="0"/>
    </format>
    <format dxfId="1495">
      <pivotArea dataOnly="0" labelOnly="1" grandRow="1" outline="0" fieldPosition="0"/>
    </format>
    <format dxfId="1494">
      <pivotArea field="19" type="button" dataOnly="0" labelOnly="1" outline="0" axis="axisRow" fieldPosition="0"/>
    </format>
    <format dxfId="1493">
      <pivotArea field="21" type="button" dataOnly="0" labelOnly="1" outline="0" axis="axisRow" fieldPosition="1"/>
    </format>
    <format dxfId="1492">
      <pivotArea field="30" type="button" dataOnly="0" labelOnly="1" outline="0" axis="axisRow" fieldPosition="2"/>
    </format>
    <format dxfId="149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90">
      <pivotArea dataOnly="0" labelOnly="1" fieldPosition="0">
        <references count="2">
          <reference field="19" count="0" selected="0"/>
          <reference field="21" count="1">
            <x v="0"/>
          </reference>
        </references>
      </pivotArea>
    </format>
    <format dxfId="1489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488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487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486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1485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484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483">
      <pivotArea dataOnly="0" labelOnly="1" fieldPosition="0">
        <references count="2">
          <reference field="19" count="0" selected="0"/>
          <reference field="21" count="1">
            <x v="17"/>
          </reference>
        </references>
      </pivotArea>
    </format>
    <format dxfId="1482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481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480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479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478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477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476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1475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474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473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472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471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470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469">
      <pivotArea dataOnly="0" labelOnly="1" fieldPosition="0">
        <references count="2">
          <reference field="19" count="0" selected="0"/>
          <reference field="21" count="5">
            <x v="22"/>
            <x v="23"/>
            <x v="29"/>
            <x v="33"/>
            <x v="35"/>
          </reference>
        </references>
      </pivotArea>
    </format>
    <format dxfId="1468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467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466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465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1464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463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462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461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460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459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458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457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456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1455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454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453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452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451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450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449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448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447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1446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445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444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443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442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1441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440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439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438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437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1436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435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434">
      <pivotArea collapsedLevelsAreSubtotals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433">
      <pivotArea dataOnly="0" labelOnly="1" fieldPosition="0">
        <references count="2">
          <reference field="19" count="0" selected="0"/>
          <reference field="21" count="1">
            <x v="93"/>
          </reference>
        </references>
      </pivotArea>
    </format>
    <format dxfId="1432">
      <pivotArea dataOnly="0" labelOnly="1" fieldPosition="0">
        <references count="3">
          <reference field="19" count="0" selected="0"/>
          <reference field="21" count="1" selected="0">
            <x v="93"/>
          </reference>
          <reference field="30" count="1">
            <x v="0"/>
          </reference>
        </references>
      </pivotArea>
    </format>
    <format dxfId="1431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430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429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1428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427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426">
      <pivotArea collapsedLevelsAreSubtotals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425">
      <pivotArea dataOnly="0" labelOnly="1" fieldPosition="0">
        <references count="2">
          <reference field="19" count="0" selected="0"/>
          <reference field="21" count="1">
            <x v="109"/>
          </reference>
        </references>
      </pivotArea>
    </format>
    <format dxfId="1424">
      <pivotArea dataOnly="0" labelOnly="1" fieldPosition="0">
        <references count="3">
          <reference field="19" count="0" selected="0"/>
          <reference field="21" count="1" selected="0">
            <x v="109"/>
          </reference>
          <reference field="30" count="1">
            <x v="4"/>
          </reference>
        </references>
      </pivotArea>
    </format>
    <format dxfId="1423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422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421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1420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419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418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417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416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415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1414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413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412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411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410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409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408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407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406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405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1404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403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402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401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400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399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398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397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396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139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394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39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392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391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139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389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388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387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386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385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1384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383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382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381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380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379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378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1377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376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375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374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373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372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371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370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1369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368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367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366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365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364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363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362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361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360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1359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358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357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356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355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354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353">
      <pivotArea dataOnly="0" labelOnly="1" fieldPosition="0">
        <references count="2">
          <reference field="19" count="0" selected="0"/>
          <reference field="21" count="1">
            <x v="35"/>
          </reference>
        </references>
      </pivotArea>
    </format>
    <format dxfId="1352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351">
      <pivotArea collapsedLevelsAreSubtotals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350">
      <pivotArea dataOnly="0" labelOnly="1" fieldPosition="0">
        <references count="2">
          <reference field="19" count="0" selected="0"/>
          <reference field="21" count="1">
            <x v="35"/>
          </reference>
        </references>
      </pivotArea>
    </format>
    <format dxfId="1349">
      <pivotArea dataOnly="0" labelOnly="1" fieldPosition="0">
        <references count="3">
          <reference field="19" count="0" selected="0"/>
          <reference field="21" count="1" selected="0">
            <x v="35"/>
          </reference>
          <reference field="30" count="1">
            <x v="4"/>
          </reference>
        </references>
      </pivotArea>
    </format>
    <format dxfId="1348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347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346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1345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344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343">
      <pivotArea collapsedLevelsAreSubtotals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342">
      <pivotArea collapsedLevelsAreSubtotals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341">
      <pivotArea collapsedLevelsAreSubtotals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340">
      <pivotArea collapsedLevelsAreSubtotals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339">
      <pivotArea dataOnly="0" labelOnly="1" fieldPosition="0">
        <references count="2">
          <reference field="19" count="0" selected="0"/>
          <reference field="21" count="4">
            <x v="22"/>
            <x v="23"/>
            <x v="29"/>
            <x v="33"/>
          </reference>
        </references>
      </pivotArea>
    </format>
    <format dxfId="1338">
      <pivotArea dataOnly="0" labelOnly="1" fieldPosition="0">
        <references count="3">
          <reference field="19" count="0" selected="0"/>
          <reference field="21" count="1" selected="0">
            <x v="22"/>
          </reference>
          <reference field="30" count="1">
            <x v="4"/>
          </reference>
        </references>
      </pivotArea>
    </format>
    <format dxfId="1337">
      <pivotArea dataOnly="0" labelOnly="1" fieldPosition="0">
        <references count="3">
          <reference field="19" count="0" selected="0"/>
          <reference field="21" count="1" selected="0">
            <x v="23"/>
          </reference>
          <reference field="30" count="1">
            <x v="4"/>
          </reference>
        </references>
      </pivotArea>
    </format>
    <format dxfId="1336">
      <pivotArea dataOnly="0" labelOnly="1" fieldPosition="0">
        <references count="3">
          <reference field="19" count="0" selected="0"/>
          <reference field="21" count="1" selected="0">
            <x v="29"/>
          </reference>
          <reference field="30" count="1">
            <x v="1"/>
          </reference>
        </references>
      </pivotArea>
    </format>
    <format dxfId="1335">
      <pivotArea dataOnly="0" labelOnly="1" fieldPosition="0">
        <references count="3">
          <reference field="19" count="0" selected="0"/>
          <reference field="21" count="1" selected="0">
            <x v="33"/>
          </reference>
          <reference field="30" count="1">
            <x v="4"/>
          </reference>
        </references>
      </pivotArea>
    </format>
    <format dxfId="1334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333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332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1331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330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329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328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327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1326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325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324">
      <pivotArea collapsedLevelsAreSubtotals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323">
      <pivotArea collapsedLevelsAreSubtotals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322">
      <pivotArea collapsedLevelsAreSubtotals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321">
      <pivotArea collapsedLevelsAreSubtotals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320">
      <pivotArea collapsedLevelsAreSubtotals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319">
      <pivotArea collapsedLevelsAreSubtotals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318">
      <pivotArea dataOnly="0" labelOnly="1" fieldPosition="0">
        <references count="2">
          <reference field="19" count="0" selected="0"/>
          <reference field="21" count="6">
            <x v="50"/>
            <x v="51"/>
            <x v="52"/>
            <x v="61"/>
            <x v="67"/>
            <x v="70"/>
          </reference>
        </references>
      </pivotArea>
    </format>
    <format dxfId="1317">
      <pivotArea dataOnly="0" labelOnly="1" fieldPosition="0">
        <references count="3">
          <reference field="19" count="0" selected="0"/>
          <reference field="21" count="1" selected="0">
            <x v="50"/>
          </reference>
          <reference field="30" count="1">
            <x v="3"/>
          </reference>
        </references>
      </pivotArea>
    </format>
    <format dxfId="1316">
      <pivotArea dataOnly="0" labelOnly="1" fieldPosition="0">
        <references count="3">
          <reference field="19" count="0" selected="0"/>
          <reference field="21" count="1" selected="0">
            <x v="51"/>
          </reference>
          <reference field="30" count="1">
            <x v="3"/>
          </reference>
        </references>
      </pivotArea>
    </format>
    <format dxfId="1315">
      <pivotArea dataOnly="0" labelOnly="1" fieldPosition="0">
        <references count="3">
          <reference field="19" count="0" selected="0"/>
          <reference field="21" count="1" selected="0">
            <x v="52"/>
          </reference>
          <reference field="30" count="1">
            <x v="4"/>
          </reference>
        </references>
      </pivotArea>
    </format>
    <format dxfId="1314">
      <pivotArea dataOnly="0" labelOnly="1" fieldPosition="0">
        <references count="3">
          <reference field="19" count="0" selected="0"/>
          <reference field="21" count="1" selected="0">
            <x v="61"/>
          </reference>
          <reference field="30" count="1">
            <x v="3"/>
          </reference>
        </references>
      </pivotArea>
    </format>
    <format dxfId="1313">
      <pivotArea dataOnly="0" labelOnly="1" fieldPosition="0">
        <references count="3">
          <reference field="19" count="0" selected="0"/>
          <reference field="21" count="1" selected="0">
            <x v="67"/>
          </reference>
          <reference field="30" count="1">
            <x v="4"/>
          </reference>
        </references>
      </pivotArea>
    </format>
    <format dxfId="1312">
      <pivotArea dataOnly="0" labelOnly="1" fieldPosition="0">
        <references count="3">
          <reference field="19" count="0" selected="0"/>
          <reference field="21" count="1" selected="0">
            <x v="70"/>
          </reference>
          <reference field="30" count="1">
            <x v="4"/>
          </reference>
        </references>
      </pivotArea>
    </format>
    <format dxfId="1311">
      <pivotArea collapsedLevelsAreSubtotals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310">
      <pivotArea collapsedLevelsAreSubtotals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309">
      <pivotArea dataOnly="0" labelOnly="1" fieldPosition="0">
        <references count="2">
          <reference field="19" count="0" selected="0"/>
          <reference field="21" count="2">
            <x v="74"/>
            <x v="75"/>
          </reference>
        </references>
      </pivotArea>
    </format>
    <format dxfId="1308">
      <pivotArea dataOnly="0" labelOnly="1" fieldPosition="0">
        <references count="3">
          <reference field="19" count="0" selected="0"/>
          <reference field="21" count="1" selected="0">
            <x v="74"/>
          </reference>
          <reference field="30" count="1">
            <x v="0"/>
          </reference>
        </references>
      </pivotArea>
    </format>
    <format dxfId="1307">
      <pivotArea dataOnly="0" labelOnly="1" fieldPosition="0">
        <references count="3">
          <reference field="19" count="0" selected="0"/>
          <reference field="21" count="1" selected="0">
            <x v="75"/>
          </reference>
          <reference field="30" count="1">
            <x v="1"/>
          </reference>
        </references>
      </pivotArea>
    </format>
    <format dxfId="1306">
      <pivotArea collapsedLevelsAreSubtotals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305">
      <pivotArea collapsedLevelsAreSubtotals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304">
      <pivotArea dataOnly="0" labelOnly="1" fieldPosition="0">
        <references count="2">
          <reference field="19" count="0" selected="0"/>
          <reference field="21" count="2">
            <x v="78"/>
            <x v="79"/>
          </reference>
        </references>
      </pivotArea>
    </format>
    <format dxfId="1303">
      <pivotArea dataOnly="0" labelOnly="1" fieldPosition="0">
        <references count="3">
          <reference field="19" count="0" selected="0"/>
          <reference field="21" count="1" selected="0">
            <x v="78"/>
          </reference>
          <reference field="30" count="1">
            <x v="3"/>
          </reference>
        </references>
      </pivotArea>
    </format>
    <format dxfId="1302">
      <pivotArea dataOnly="0" labelOnly="1" fieldPosition="0">
        <references count="3">
          <reference field="19" count="0" selected="0"/>
          <reference field="21" count="1" selected="0">
            <x v="79"/>
          </reference>
          <reference field="30" count="1">
            <x v="4"/>
          </reference>
        </references>
      </pivotArea>
    </format>
    <format dxfId="1301">
      <pivotArea collapsedLevelsAreSubtotals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300">
      <pivotArea collapsedLevelsAreSubtotals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299">
      <pivotArea dataOnly="0" labelOnly="1" fieldPosition="0">
        <references count="2">
          <reference field="19" count="0" selected="0"/>
          <reference field="21" count="2">
            <x v="97"/>
            <x v="99"/>
          </reference>
        </references>
      </pivotArea>
    </format>
    <format dxfId="1298">
      <pivotArea dataOnly="0" labelOnly="1" fieldPosition="0">
        <references count="3">
          <reference field="19" count="0" selected="0"/>
          <reference field="21" count="1" selected="0">
            <x v="97"/>
          </reference>
          <reference field="30" count="1">
            <x v="3"/>
          </reference>
        </references>
      </pivotArea>
    </format>
    <format dxfId="1297">
      <pivotArea dataOnly="0" labelOnly="1" fieldPosition="0">
        <references count="3">
          <reference field="19" count="0" selected="0"/>
          <reference field="21" count="1" selected="0">
            <x v="99"/>
          </reference>
          <reference field="30" count="1">
            <x v="0"/>
          </reference>
        </references>
      </pivotArea>
    </format>
    <format dxfId="1296">
      <pivotArea collapsedLevelsAreSubtotals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295">
      <pivotArea collapsedLevelsAreSubtotals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294">
      <pivotArea dataOnly="0" labelOnly="1" fieldPosition="0">
        <references count="2">
          <reference field="19" count="0" selected="0"/>
          <reference field="21" count="2">
            <x v="111"/>
            <x v="112"/>
          </reference>
        </references>
      </pivotArea>
    </format>
    <format dxfId="1293">
      <pivotArea dataOnly="0" labelOnly="1" fieldPosition="0">
        <references count="3">
          <reference field="19" count="0" selected="0"/>
          <reference field="21" count="1" selected="0">
            <x v="111"/>
          </reference>
          <reference field="30" count="1">
            <x v="0"/>
          </reference>
        </references>
      </pivotArea>
    </format>
    <format dxfId="1292">
      <pivotArea dataOnly="0" labelOnly="1" fieldPosition="0">
        <references count="3">
          <reference field="19" count="0" selected="0"/>
          <reference field="21" count="1" selected="0">
            <x v="112"/>
          </reference>
          <reference field="30" count="1">
            <x v="4"/>
          </reference>
        </references>
      </pivotArea>
    </format>
    <format dxfId="1291">
      <pivotArea collapsedLevelsAreSubtotals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290">
      <pivotArea collapsedLevelsAreSubtotals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289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288">
      <pivotArea dataOnly="0" labelOnly="1" fieldPosition="0">
        <references count="2">
          <reference field="19" count="0" selected="0"/>
          <reference field="21" count="3">
            <x v="114"/>
            <x v="115"/>
            <x v="121"/>
          </reference>
        </references>
      </pivotArea>
    </format>
    <format dxfId="1287">
      <pivotArea dataOnly="0" labelOnly="1" fieldPosition="0">
        <references count="3">
          <reference field="19" count="0" selected="0"/>
          <reference field="21" count="1" selected="0">
            <x v="114"/>
          </reference>
          <reference field="30" count="2">
            <x v="0"/>
            <x v="3"/>
          </reference>
        </references>
      </pivotArea>
    </format>
    <format dxfId="1286">
      <pivotArea dataOnly="0" labelOnly="1" fieldPosition="0">
        <references count="3">
          <reference field="19" count="0" selected="0"/>
          <reference field="21" count="1" selected="0">
            <x v="115"/>
          </reference>
          <reference field="30" count="1">
            <x v="4"/>
          </reference>
        </references>
      </pivotArea>
    </format>
    <format dxfId="1285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3">
            <x v="0"/>
            <x v="1"/>
            <x v="3"/>
          </reference>
        </references>
      </pivotArea>
    </format>
    <format dxfId="1284">
      <pivotArea collapsedLevelsAreSubtotals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283">
      <pivotArea collapsedLevelsAreSubtotals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282">
      <pivotArea collapsedLevelsAreSubtotals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281">
      <pivotArea collapsedLevelsAreSubtotals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280">
      <pivotArea collapsedLevelsAreSubtotals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279">
      <pivotArea collapsedLevelsAreSubtotals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278">
      <pivotArea dataOnly="0" labelOnly="1" fieldPosition="0">
        <references count="2">
          <reference field="19" count="0" selected="0"/>
          <reference field="21" count="6">
            <x v="125"/>
            <x v="126"/>
            <x v="132"/>
            <x v="140"/>
            <x v="141"/>
            <x v="143"/>
          </reference>
        </references>
      </pivotArea>
    </format>
    <format dxfId="1277">
      <pivotArea dataOnly="0" labelOnly="1" fieldPosition="0">
        <references count="3">
          <reference field="19" count="0" selected="0"/>
          <reference field="21" count="1" selected="0">
            <x v="125"/>
          </reference>
          <reference field="30" count="1">
            <x v="0"/>
          </reference>
        </references>
      </pivotArea>
    </format>
    <format dxfId="1276">
      <pivotArea dataOnly="0" labelOnly="1" fieldPosition="0">
        <references count="3">
          <reference field="19" count="0" selected="0"/>
          <reference field="21" count="1" selected="0">
            <x v="126"/>
          </reference>
          <reference field="30" count="3">
            <x v="0"/>
            <x v="2"/>
            <x v="3"/>
          </reference>
        </references>
      </pivotArea>
    </format>
    <format dxfId="1275">
      <pivotArea dataOnly="0" labelOnly="1" fieldPosition="0">
        <references count="3">
          <reference field="19" count="0" selected="0"/>
          <reference field="21" count="1" selected="0">
            <x v="132"/>
          </reference>
          <reference field="30" count="1">
            <x v="3"/>
          </reference>
        </references>
      </pivotArea>
    </format>
    <format dxfId="1274">
      <pivotArea dataOnly="0" labelOnly="1" fieldPosition="0">
        <references count="3">
          <reference field="19" count="0" selected="0"/>
          <reference field="21" count="1" selected="0">
            <x v="140"/>
          </reference>
          <reference field="30" count="1">
            <x v="1"/>
          </reference>
        </references>
      </pivotArea>
    </format>
    <format dxfId="1273">
      <pivotArea dataOnly="0" labelOnly="1" fieldPosition="0">
        <references count="3">
          <reference field="19" count="0" selected="0"/>
          <reference field="21" count="1" selected="0">
            <x v="141"/>
          </reference>
          <reference field="30" count="1">
            <x v="0"/>
          </reference>
        </references>
      </pivotArea>
    </format>
    <format dxfId="1272">
      <pivotArea dataOnly="0" labelOnly="1" fieldPosition="0">
        <references count="3">
          <reference field="19" count="0" selected="0"/>
          <reference field="21" count="1" selected="0">
            <x v="143"/>
          </reference>
          <reference field="30" count="1">
            <x v="1"/>
          </reference>
        </references>
      </pivotArea>
    </format>
    <format dxfId="127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270">
      <pivotArea collapsedLevelsAreSubtotals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69">
      <pivotArea dataOnly="0" labelOnly="1" fieldPosition="0">
        <references count="2">
          <reference field="19" count="0" selected="0"/>
          <reference field="21" count="2">
            <x v="146"/>
            <x v="147"/>
          </reference>
        </references>
      </pivotArea>
    </format>
    <format dxfId="126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4"/>
          </reference>
        </references>
      </pivotArea>
    </format>
    <format dxfId="1267">
      <pivotArea dataOnly="0" labelOnly="1" fieldPosition="0">
        <references count="3">
          <reference field="19" count="0" selected="0"/>
          <reference field="21" count="1" selected="0">
            <x v="147"/>
          </reference>
          <reference field="30" count="1">
            <x v="1"/>
          </reference>
        </references>
      </pivotArea>
    </format>
    <format dxfId="1266">
      <pivotArea collapsedLevelsAreSubtotals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265">
      <pivotArea collapsedLevelsAreSubtotals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264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263">
      <pivotArea dataOnly="0" labelOnly="1" fieldPosition="0">
        <references count="2">
          <reference field="19" count="0" selected="0"/>
          <reference field="21" count="3">
            <x v="149"/>
            <x v="151"/>
            <x v="154"/>
          </reference>
        </references>
      </pivotArea>
    </format>
    <format dxfId="1262">
      <pivotArea dataOnly="0" labelOnly="1" fieldPosition="0">
        <references count="3">
          <reference field="19" count="0" selected="0"/>
          <reference field="21" count="1" selected="0">
            <x v="149"/>
          </reference>
          <reference field="30" count="2">
            <x v="0"/>
            <x v="3"/>
          </reference>
        </references>
      </pivotArea>
    </format>
    <format dxfId="1261">
      <pivotArea dataOnly="0" labelOnly="1" fieldPosition="0">
        <references count="3">
          <reference field="19" count="0" selected="0"/>
          <reference field="21" count="1" selected="0">
            <x v="151"/>
          </reference>
          <reference field="30" count="1">
            <x v="4"/>
          </reference>
        </references>
      </pivotArea>
    </format>
    <format dxfId="1260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1">
            <x v="4"/>
          </reference>
        </references>
      </pivotArea>
    </format>
    <format dxfId="1259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258">
      <pivotArea collapsedLevelsAreSubtotals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257">
      <pivotArea collapsedLevelsAreSubtotals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256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255">
      <pivotArea dataOnly="0" labelOnly="1" fieldPosition="0">
        <references count="2">
          <reference field="19" count="0" selected="0"/>
          <reference field="21" count="4">
            <x v="159"/>
            <x v="164"/>
            <x v="166"/>
            <x v="169"/>
          </reference>
        </references>
      </pivotArea>
    </format>
    <format dxfId="1254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1253">
      <pivotArea dataOnly="0" labelOnly="1" fieldPosition="0">
        <references count="3">
          <reference field="19" count="0" selected="0"/>
          <reference field="21" count="1" selected="0">
            <x v="164"/>
          </reference>
          <reference field="30" count="1">
            <x v="0"/>
          </reference>
        </references>
      </pivotArea>
    </format>
    <format dxfId="1252">
      <pivotArea dataOnly="0" labelOnly="1" fieldPosition="0">
        <references count="3">
          <reference field="19" count="0" selected="0"/>
          <reference field="21" count="1" selected="0">
            <x v="166"/>
          </reference>
          <reference field="30" count="1">
            <x v="4"/>
          </reference>
        </references>
      </pivotArea>
    </format>
    <format dxfId="1251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1250">
      <pivotArea collapsedLevelsAreSubtotals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249">
      <pivotArea collapsedLevelsAreSubtotals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248">
      <pivotArea collapsedLevelsAreSubtotals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247">
      <pivotArea collapsedLevelsAreSubtotals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246">
      <pivotArea collapsedLevelsAreSubtotals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245">
      <pivotArea dataOnly="0" labelOnly="1" fieldPosition="0">
        <references count="2">
          <reference field="19" count="0" selected="0"/>
          <reference field="21" count="5">
            <x v="174"/>
            <x v="184"/>
            <x v="185"/>
            <x v="186"/>
            <x v="188"/>
          </reference>
        </references>
      </pivotArea>
    </format>
    <format dxfId="1244">
      <pivotArea dataOnly="0" labelOnly="1" fieldPosition="0">
        <references count="3">
          <reference field="19" count="0" selected="0"/>
          <reference field="21" count="1" selected="0">
            <x v="174"/>
          </reference>
          <reference field="30" count="1">
            <x v="4"/>
          </reference>
        </references>
      </pivotArea>
    </format>
    <format dxfId="1243">
      <pivotArea dataOnly="0" labelOnly="1" fieldPosition="0">
        <references count="3">
          <reference field="19" count="0" selected="0"/>
          <reference field="21" count="1" selected="0">
            <x v="184"/>
          </reference>
          <reference field="30" count="1">
            <x v="4"/>
          </reference>
        </references>
      </pivotArea>
    </format>
    <format dxfId="1242">
      <pivotArea dataOnly="0" labelOnly="1" fieldPosition="0">
        <references count="3">
          <reference field="19" count="0" selected="0"/>
          <reference field="21" count="1" selected="0">
            <x v="185"/>
          </reference>
          <reference field="30" count="1">
            <x v="4"/>
          </reference>
        </references>
      </pivotArea>
    </format>
    <format dxfId="1241">
      <pivotArea dataOnly="0" labelOnly="1" fieldPosition="0">
        <references count="3">
          <reference field="19" count="0" selected="0"/>
          <reference field="21" count="1" selected="0">
            <x v="186"/>
          </reference>
          <reference field="30" count="1">
            <x v="4"/>
          </reference>
        </references>
      </pivotArea>
    </format>
    <format dxfId="1240">
      <pivotArea dataOnly="0" labelOnly="1" fieldPosition="0">
        <references count="3">
          <reference field="19" count="0" selected="0"/>
          <reference field="21" count="1" selected="0">
            <x v="188"/>
          </reference>
          <reference field="30" count="1">
            <x v="4"/>
          </reference>
        </references>
      </pivotArea>
    </format>
    <format dxfId="1239">
      <pivotArea dataOnly="0" labelOnly="1" fieldPosition="0">
        <references count="1">
          <reference field="21" count="0"/>
        </references>
      </pivotArea>
    </format>
    <format dxfId="1238">
      <pivotArea collapsedLevelsAreSubtotals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237">
      <pivotArea collapsedLevelsAreSubtotals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236">
      <pivotArea dataOnly="0" labelOnly="1" fieldPosition="0">
        <references count="2">
          <reference field="19" count="0" selected="0"/>
          <reference field="21" count="2">
            <x v="41"/>
            <x v="42"/>
          </reference>
        </references>
      </pivotArea>
    </format>
    <format dxfId="1235">
      <pivotArea dataOnly="0" labelOnly="1" fieldPosition="0">
        <references count="3">
          <reference field="19" count="0" selected="0"/>
          <reference field="21" count="1" selected="0">
            <x v="41"/>
          </reference>
          <reference field="30" count="1">
            <x v="0"/>
          </reference>
        </references>
      </pivotArea>
    </format>
    <format dxfId="1234">
      <pivotArea dataOnly="0" labelOnly="1" fieldPosition="0">
        <references count="3">
          <reference field="19" count="0" selected="0"/>
          <reference field="21" count="1" selected="0">
            <x v="42"/>
          </reference>
          <reference field="30" count="1">
            <x v="2"/>
          </reference>
        </references>
      </pivotArea>
    </format>
    <format dxfId="1233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232">
      <pivotArea collapsedLevelsAreSubtotals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231">
      <pivotArea dataOnly="0" labelOnly="1" fieldPosition="0">
        <references count="2">
          <reference field="19" count="0" selected="0"/>
          <reference field="21" count="2">
            <x v="4"/>
            <x v="7"/>
          </reference>
        </references>
      </pivotArea>
    </format>
    <format dxfId="1230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229">
      <pivotArea dataOnly="0" labelOnly="1" fieldPosition="0">
        <references count="3">
          <reference field="19" count="0" selected="0"/>
          <reference field="21" count="1" selected="0">
            <x v="7"/>
          </reference>
          <reference field="30" count="1">
            <x v="4"/>
          </reference>
        </references>
      </pivotArea>
    </format>
    <format dxfId="1228">
      <pivotArea dataOnly="0" labelOnly="1" fieldPosition="0">
        <references count="2">
          <reference field="19" count="0" selected="0"/>
          <reference field="21" count="1">
            <x v="4"/>
          </reference>
        </references>
      </pivotArea>
    </format>
    <format dxfId="1227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226">
      <pivotArea dataOnly="0" labelOnly="1" fieldPosition="0">
        <references count="2">
          <reference field="19" count="0" selected="0"/>
          <reference field="21" count="4">
            <x v="0"/>
            <x v="4"/>
            <x v="11"/>
            <x v="17"/>
          </reference>
        </references>
      </pivotArea>
    </format>
    <format dxfId="1225">
      <pivotArea dataOnly="0" labelOnly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  <format dxfId="1224">
      <pivotArea dataOnly="0" labelOnly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223">
      <pivotArea dataOnly="0" labelOnly="1" fieldPosition="0">
        <references count="3">
          <reference field="19" count="0" selected="0"/>
          <reference field="21" count="1" selected="0">
            <x v="11"/>
          </reference>
          <reference field="30" count="1">
            <x v="4"/>
          </reference>
        </references>
      </pivotArea>
    </format>
    <format dxfId="1222">
      <pivotArea dataOnly="0" labelOnly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221">
      <pivotArea collapsedLevelsAreSubtotals="1" fieldPosition="0">
        <references count="3">
          <reference field="19" count="0" selected="0"/>
          <reference field="21" count="1" selected="0">
            <x v="17"/>
          </reference>
          <reference field="30" count="1">
            <x v="4"/>
          </reference>
        </references>
      </pivotArea>
    </format>
    <format dxfId="1220">
      <pivotArea collapsedLevelsAreSubtotals="1" fieldPosition="0">
        <references count="3">
          <reference field="19" count="0" selected="0"/>
          <reference field="21" count="1" selected="0">
            <x v="11"/>
          </reference>
          <reference field="30" count="1">
            <x v="4"/>
          </reference>
        </references>
      </pivotArea>
    </format>
    <format dxfId="1219">
      <pivotArea collapsedLevelsAreSubtotals="1" fieldPosition="0">
        <references count="3">
          <reference field="19" count="0" selected="0"/>
          <reference field="21" count="1" selected="0">
            <x v="4"/>
          </reference>
          <reference field="30" count="1">
            <x v="0"/>
          </reference>
        </references>
      </pivotArea>
    </format>
    <format dxfId="1218">
      <pivotArea collapsedLevelsAreSubtotals="1" fieldPosition="0">
        <references count="3">
          <reference field="19" count="0" selected="0"/>
          <reference field="21" count="1" selected="0">
            <x v="0"/>
          </reference>
          <reference field="3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2" cacheId="42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68:I99" firstHeaderRow="1" firstDataRow="2" firstDataCol="2"/>
  <pivotFields count="8">
    <pivotField numFmtId="173" showAll="0"/>
    <pivotField axis="axisCol" numFmtId="173" showAll="0">
      <items count="7">
        <item x="4"/>
        <item x="0"/>
        <item x="1"/>
        <item x="2"/>
        <item x="3"/>
        <item x="5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16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30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 t="grand">
      <x/>
    </i>
    <i t="grand" i="1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4">
    <format dxfId="1982">
      <pivotArea outline="0" collapsedLevelsAreSubtotals="1" fieldPosition="0"/>
    </format>
    <format dxfId="1981">
      <pivotArea dataOnly="0" labelOnly="1" fieldPosition="0">
        <references count="1">
          <reference field="5" count="0"/>
        </references>
      </pivotArea>
    </format>
    <format dxfId="1980">
      <pivotArea dataOnly="0" labelOnly="1" fieldPosition="0">
        <references count="1">
          <reference field="5" count="0"/>
        </references>
      </pivotArea>
    </format>
    <format dxfId="1979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2" cacheId="49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49:H82" firstHeaderRow="1" firstDataRow="2" firstDataCol="2"/>
  <pivotFields count="8">
    <pivotField numFmtId="173" showAll="0"/>
    <pivotField axis="axisCol" numFmtId="173" showAll="0">
      <items count="5">
        <item x="1"/>
        <item x="0"/>
        <item x="2"/>
        <item x="3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1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32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 t="grand">
      <x/>
    </i>
    <i t="grand" i="1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4">
    <format dxfId="857">
      <pivotArea outline="0" collapsedLevelsAreSubtotals="1" fieldPosition="0"/>
    </format>
    <format dxfId="856">
      <pivotArea dataOnly="0" labelOnly="1" fieldPosition="0">
        <references count="1">
          <reference field="5" count="0"/>
        </references>
      </pivotArea>
    </format>
    <format dxfId="855">
      <pivotArea dataOnly="0" labelOnly="1" fieldPosition="0">
        <references count="1">
          <reference field="5" count="0"/>
        </references>
      </pivotArea>
    </format>
    <format dxfId="854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47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x="0"/>
        <item h="1"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x="2"/>
        <item h="1" x="10"/>
        <item h="1" x="3"/>
        <item h="1" x="1"/>
        <item h="1" x="0"/>
        <item h="1" x="5"/>
        <item h="1"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43">
    <i>
      <x v="1"/>
      <x v="3"/>
      <x/>
    </i>
    <i r="1">
      <x v="48"/>
      <x v="3"/>
    </i>
    <i r="1">
      <x v="49"/>
      <x v="4"/>
    </i>
    <i r="1">
      <x v="54"/>
      <x v="3"/>
    </i>
    <i r="2">
      <x v="4"/>
    </i>
    <i r="1">
      <x v="64"/>
      <x v="3"/>
    </i>
    <i r="1">
      <x v="66"/>
      <x/>
    </i>
    <i r="2">
      <x v="1"/>
    </i>
    <i r="1">
      <x v="72"/>
      <x/>
    </i>
    <i r="2">
      <x v="3"/>
    </i>
    <i r="1">
      <x v="85"/>
      <x v="1"/>
    </i>
    <i r="1">
      <x v="86"/>
      <x v="3"/>
    </i>
    <i r="1">
      <x v="87"/>
      <x v="1"/>
    </i>
    <i r="1">
      <x v="90"/>
      <x v="1"/>
    </i>
    <i r="1">
      <x v="118"/>
      <x/>
    </i>
    <i r="2">
      <x v="3"/>
    </i>
    <i r="1">
      <x v="121"/>
      <x v="3"/>
    </i>
    <i r="2">
      <x v="4"/>
    </i>
    <i r="1">
      <x v="123"/>
      <x/>
    </i>
    <i r="1">
      <x v="128"/>
      <x v="3"/>
    </i>
    <i r="1">
      <x v="131"/>
      <x v="4"/>
    </i>
    <i r="1">
      <x v="135"/>
      <x v="3"/>
    </i>
    <i r="1">
      <x v="136"/>
      <x v="1"/>
    </i>
    <i r="1">
      <x v="137"/>
      <x/>
    </i>
    <i r="1">
      <x v="138"/>
      <x v="3"/>
    </i>
    <i r="1">
      <x v="150"/>
      <x v="3"/>
    </i>
    <i r="1">
      <x v="153"/>
      <x v="3"/>
    </i>
    <i r="1">
      <x v="154"/>
      <x/>
    </i>
    <i r="2">
      <x v="4"/>
    </i>
    <i r="1">
      <x v="159"/>
      <x/>
    </i>
    <i r="1">
      <x v="160"/>
      <x/>
    </i>
    <i r="2">
      <x v="3"/>
    </i>
    <i r="1">
      <x v="165"/>
      <x v="3"/>
    </i>
    <i r="1">
      <x v="169"/>
      <x v="3"/>
    </i>
    <i r="1">
      <x v="172"/>
      <x v="4"/>
    </i>
    <i r="1">
      <x v="176"/>
      <x v="3"/>
    </i>
    <i r="1">
      <x v="179"/>
      <x v="1"/>
    </i>
    <i r="1">
      <x v="182"/>
      <x v="4"/>
    </i>
    <i r="1">
      <x v="191"/>
      <x v="1"/>
    </i>
    <i r="1">
      <x v="196"/>
      <x v="3"/>
    </i>
    <i r="1">
      <x v="197"/>
      <x v="4"/>
    </i>
    <i r="1">
      <x v="205"/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349">
    <format dxfId="1206">
      <pivotArea outline="0" collapsedLevelsAreSubtotals="1" fieldPosition="0"/>
    </format>
    <format dxfId="120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04">
      <pivotArea type="all" dataOnly="0" outline="0" fieldPosition="0"/>
    </format>
    <format dxfId="1203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202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201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200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199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198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1197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196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195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194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93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92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91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90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89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88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87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186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185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184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83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8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81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8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7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78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7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76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75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74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17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72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71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70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69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68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67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66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65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64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63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62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6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60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5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58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57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56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55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54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53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1152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151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50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49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1148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4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46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45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44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1143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42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41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40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39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1138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37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36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1135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134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13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32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3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30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112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128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127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126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25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2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23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122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121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12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119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18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17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1116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115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114">
      <pivotArea type="all" dataOnly="0" outline="0" fieldPosition="0"/>
    </format>
    <format dxfId="1113">
      <pivotArea outline="0" collapsedLevelsAreSubtotals="1" fieldPosition="0"/>
    </format>
    <format dxfId="1112">
      <pivotArea field="19" type="button" dataOnly="0" labelOnly="1" outline="0" axis="axisRow" fieldPosition="0"/>
    </format>
    <format dxfId="1111">
      <pivotArea field="21" type="button" dataOnly="0" labelOnly="1" outline="0" axis="axisRow" fieldPosition="1"/>
    </format>
    <format dxfId="1110">
      <pivotArea field="30" type="button" dataOnly="0" labelOnly="1" outline="0" axis="axisRow" fieldPosition="2"/>
    </format>
    <format dxfId="1109">
      <pivotArea dataOnly="0" labelOnly="1" fieldPosition="0">
        <references count="1">
          <reference field="19" count="0"/>
        </references>
      </pivotArea>
    </format>
    <format dxfId="1108">
      <pivotArea dataOnly="0" labelOnly="1" grandRow="1" outline="0" fieldPosition="0"/>
    </format>
    <format dxfId="1107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106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1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04">
      <pivotArea grandRow="1" outline="0" collapsedLevelsAreSubtotals="1" fieldPosition="0"/>
    </format>
    <format dxfId="1103">
      <pivotArea dataOnly="0" labelOnly="1" grandRow="1" outline="0" fieldPosition="0"/>
    </format>
    <format dxfId="1102">
      <pivotArea field="19" type="button" dataOnly="0" labelOnly="1" outline="0" axis="axisRow" fieldPosition="0"/>
    </format>
    <format dxfId="1101">
      <pivotArea field="21" type="button" dataOnly="0" labelOnly="1" outline="0" axis="axisRow" fieldPosition="1"/>
    </format>
    <format dxfId="1100">
      <pivotArea field="30" type="button" dataOnly="0" labelOnly="1" outline="0" axis="axisRow" fieldPosition="2"/>
    </format>
    <format dxfId="109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98">
      <pivotArea field="19" type="button" dataOnly="0" labelOnly="1" outline="0" axis="axisRow" fieldPosition="0"/>
    </format>
    <format dxfId="1097">
      <pivotArea dataOnly="0" labelOnly="1" fieldPosition="0">
        <references count="1">
          <reference field="19" count="0"/>
        </references>
      </pivotArea>
    </format>
    <format dxfId="1096">
      <pivotArea dataOnly="0" labelOnly="1" grandRow="1" outline="0" offset="A256" fieldPosition="0"/>
    </format>
    <format dxfId="1095">
      <pivotArea field="19" type="button" dataOnly="0" labelOnly="1" outline="0" axis="axisRow" fieldPosition="0"/>
    </format>
    <format dxfId="1094">
      <pivotArea field="21" type="button" dataOnly="0" labelOnly="1" outline="0" axis="axisRow" fieldPosition="1"/>
    </format>
    <format dxfId="1093">
      <pivotArea field="30" type="button" dataOnly="0" labelOnly="1" outline="0" axis="axisRow" fieldPosition="2"/>
    </format>
    <format dxfId="109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91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090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089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088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1087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086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085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084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108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1082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081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080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1079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078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077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076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075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1074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073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072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071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070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1069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06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067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066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065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1064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063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06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061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06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059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105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057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05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05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054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05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052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05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050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04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048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047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046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1045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044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043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042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041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040">
      <pivotArea dataOnly="0" labelOnly="1" fieldPosition="0">
        <references count="1">
          <reference field="19" count="0"/>
        </references>
      </pivotArea>
    </format>
    <format dxfId="1039">
      <pivotArea dataOnly="0" labelOnly="1" fieldPosition="0">
        <references count="1">
          <reference field="21" count="0"/>
        </references>
      </pivotArea>
    </format>
    <format dxfId="1038">
      <pivotArea dataOnly="0" labelOnly="1" fieldPosition="0">
        <references count="1">
          <reference field="21" count="0"/>
        </references>
      </pivotArea>
    </format>
    <format dxfId="1037">
      <pivotArea dataOnly="0" labelOnly="1" fieldPosition="0">
        <references count="1">
          <reference field="21" count="0"/>
        </references>
      </pivotArea>
    </format>
    <format dxfId="1036">
      <pivotArea collapsedLevelsAreSubtotals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1035">
      <pivotArea dataOnly="0" labelOnly="1" fieldPosition="0">
        <references count="2">
          <reference field="19" count="0" selected="0"/>
          <reference field="21" count="1">
            <x v="3"/>
          </reference>
        </references>
      </pivotArea>
    </format>
    <format dxfId="1034">
      <pivotArea dataOnly="0" labelOnly="1" fieldPosition="0">
        <references count="3">
          <reference field="19" count="0" selected="0"/>
          <reference field="21" count="1" selected="0">
            <x v="3"/>
          </reference>
          <reference field="30" count="1">
            <x v="0"/>
          </reference>
        </references>
      </pivotArea>
    </format>
    <format dxfId="1033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032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031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030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1029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028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027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026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025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024">
      <pivotArea collapsedLevelsAreSubtotals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023">
      <pivotArea dataOnly="0" labelOnly="1" fieldPosition="0">
        <references count="2">
          <reference field="19" count="0" selected="0"/>
          <reference field="21" count="3">
            <x v="48"/>
            <x v="49"/>
            <x v="54"/>
          </reference>
        </references>
      </pivotArea>
    </format>
    <format dxfId="1022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1021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1020">
      <pivotArea dataOnly="0" labelOnly="1" fieldPosition="0">
        <references count="3">
          <reference field="19" count="0" selected="0"/>
          <reference field="21" count="1" selected="0">
            <x v="54"/>
          </reference>
          <reference field="30" count="2">
            <x v="3"/>
            <x v="4"/>
          </reference>
        </references>
      </pivotArea>
    </format>
    <format dxfId="1019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018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017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1016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015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014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013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012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1011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1010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1009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008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1007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006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005">
      <pivotArea dataOnly="0" labelOnly="1" fieldPosition="0">
        <references count="2">
          <reference field="19" count="0" selected="0"/>
          <reference field="21" count="1">
            <x v="72"/>
          </reference>
        </references>
      </pivotArea>
    </format>
    <format dxfId="1004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2">
            <x v="0"/>
            <x v="3"/>
          </reference>
        </references>
      </pivotArea>
    </format>
    <format dxfId="1003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1002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1001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1000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999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998">
      <pivotArea collapsedLevelsAreSubtotals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997">
      <pivotArea collapsedLevelsAreSubtotals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996">
      <pivotArea dataOnly="0" labelOnly="1" fieldPosition="0">
        <references count="2">
          <reference field="19" count="0" selected="0"/>
          <reference field="21" count="2">
            <x v="85"/>
            <x v="86"/>
          </reference>
        </references>
      </pivotArea>
    </format>
    <format dxfId="995">
      <pivotArea dataOnly="0" labelOnly="1" fieldPosition="0">
        <references count="3">
          <reference field="19" count="0" selected="0"/>
          <reference field="21" count="1" selected="0">
            <x v="85"/>
          </reference>
          <reference field="30" count="1">
            <x v="1"/>
          </reference>
        </references>
      </pivotArea>
    </format>
    <format dxfId="994">
      <pivotArea dataOnly="0" labelOnly="1" fieldPosition="0">
        <references count="3">
          <reference field="19" count="0" selected="0"/>
          <reference field="21" count="1" selected="0">
            <x v="86"/>
          </reference>
          <reference field="30" count="1">
            <x v="3"/>
          </reference>
        </references>
      </pivotArea>
    </format>
    <format dxfId="993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992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991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990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989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988">
      <pivotArea collapsedLevelsAreSubtotals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987">
      <pivotArea collapsedLevelsAreSubtotals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986">
      <pivotArea dataOnly="0" labelOnly="1" fieldPosition="0">
        <references count="2">
          <reference field="19" count="0" selected="0"/>
          <reference field="21" count="2">
            <x v="87"/>
            <x v="90"/>
          </reference>
        </references>
      </pivotArea>
    </format>
    <format dxfId="985">
      <pivotArea dataOnly="0" labelOnly="1" fieldPosition="0">
        <references count="3">
          <reference field="19" count="0" selected="0"/>
          <reference field="21" count="1" selected="0">
            <x v="87"/>
          </reference>
          <reference field="30" count="1">
            <x v="1"/>
          </reference>
        </references>
      </pivotArea>
    </format>
    <format dxfId="984">
      <pivotArea dataOnly="0" labelOnly="1" fieldPosition="0">
        <references count="3">
          <reference field="19" count="0" selected="0"/>
          <reference field="21" count="1" selected="0">
            <x v="90"/>
          </reference>
          <reference field="30" count="1">
            <x v="1"/>
          </reference>
        </references>
      </pivotArea>
    </format>
    <format dxfId="983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982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981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980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979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978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977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976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975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974">
      <pivotArea dataOnly="0" labelOnly="1" fieldPosition="0">
        <references count="2">
          <reference field="19" count="0" selected="0"/>
          <reference field="21" count="3">
            <x v="118"/>
            <x v="121"/>
            <x v="123"/>
          </reference>
        </references>
      </pivotArea>
    </format>
    <format dxfId="973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972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971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970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969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968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967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966">
      <pivotArea collapsedLevelsAreSubtotals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965">
      <pivotArea collapsedLevelsAreSubtotals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964">
      <pivotArea dataOnly="0" labelOnly="1" fieldPosition="0">
        <references count="2">
          <reference field="19" count="0" selected="0"/>
          <reference field="21" count="2">
            <x v="128"/>
            <x v="131"/>
          </reference>
        </references>
      </pivotArea>
    </format>
    <format dxfId="963">
      <pivotArea dataOnly="0" labelOnly="1" fieldPosition="0">
        <references count="3">
          <reference field="19" count="0" selected="0"/>
          <reference field="21" count="1" selected="0">
            <x v="128"/>
          </reference>
          <reference field="30" count="1">
            <x v="3"/>
          </reference>
        </references>
      </pivotArea>
    </format>
    <format dxfId="962">
      <pivotArea dataOnly="0" labelOnly="1" fieldPosition="0">
        <references count="3">
          <reference field="19" count="0" selected="0"/>
          <reference field="21" count="1" selected="0">
            <x v="131"/>
          </reference>
          <reference field="30" count="1">
            <x v="4"/>
          </reference>
        </references>
      </pivotArea>
    </format>
    <format dxfId="961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960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959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958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957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956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955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954">
      <pivotArea collapsedLevelsAreSubtotals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953">
      <pivotArea collapsedLevelsAreSubtotals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952">
      <pivotArea collapsedLevelsAreSubtotals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951">
      <pivotArea dataOnly="0" labelOnly="1" fieldPosition="0">
        <references count="2">
          <reference field="19" count="0" selected="0"/>
          <reference field="21" count="3">
            <x v="135"/>
            <x v="136"/>
            <x v="137"/>
          </reference>
        </references>
      </pivotArea>
    </format>
    <format dxfId="950">
      <pivotArea dataOnly="0" labelOnly="1" fieldPosition="0">
        <references count="3">
          <reference field="19" count="0" selected="0"/>
          <reference field="21" count="1" selected="0">
            <x v="135"/>
          </reference>
          <reference field="30" count="1">
            <x v="3"/>
          </reference>
        </references>
      </pivotArea>
    </format>
    <format dxfId="949">
      <pivotArea dataOnly="0" labelOnly="1" fieldPosition="0">
        <references count="3">
          <reference field="19" count="0" selected="0"/>
          <reference field="21" count="1" selected="0">
            <x v="136"/>
          </reference>
          <reference field="30" count="1">
            <x v="1"/>
          </reference>
        </references>
      </pivotArea>
    </format>
    <format dxfId="948">
      <pivotArea dataOnly="0" labelOnly="1" fieldPosition="0">
        <references count="3">
          <reference field="19" count="0" selected="0"/>
          <reference field="21" count="1" selected="0">
            <x v="137"/>
          </reference>
          <reference field="30" count="1">
            <x v="0"/>
          </reference>
        </references>
      </pivotArea>
    </format>
    <format dxfId="947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946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945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944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943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942">
      <pivotArea collapsedLevelsAreSubtotals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941">
      <pivotArea collapsedLevelsAreSubtotals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940">
      <pivotArea dataOnly="0" labelOnly="1" fieldPosition="0">
        <references count="2">
          <reference field="19" count="0" selected="0"/>
          <reference field="21" count="2">
            <x v="138"/>
            <x v="150"/>
          </reference>
        </references>
      </pivotArea>
    </format>
    <format dxfId="939">
      <pivotArea dataOnly="0" labelOnly="1" fieldPosition="0">
        <references count="3">
          <reference field="19" count="0" selected="0"/>
          <reference field="21" count="1" selected="0">
            <x v="138"/>
          </reference>
          <reference field="30" count="1">
            <x v="3"/>
          </reference>
        </references>
      </pivotArea>
    </format>
    <format dxfId="938">
      <pivotArea dataOnly="0" labelOnly="1" fieldPosition="0">
        <references count="3">
          <reference field="19" count="0" selected="0"/>
          <reference field="21" count="1" selected="0">
            <x v="150"/>
          </reference>
          <reference field="30" count="1">
            <x v="3"/>
          </reference>
        </references>
      </pivotArea>
    </format>
    <format dxfId="937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936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935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934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933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932">
      <pivotArea collapsedLevelsAreSubtotals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931">
      <pivotArea collapsedLevelsAreSubtotals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930">
      <pivotArea dataOnly="0" labelOnly="1" fieldPosition="0">
        <references count="2">
          <reference field="19" count="0" selected="0"/>
          <reference field="21" count="2">
            <x v="153"/>
            <x v="154"/>
          </reference>
        </references>
      </pivotArea>
    </format>
    <format dxfId="929">
      <pivotArea dataOnly="0" labelOnly="1" fieldPosition="0">
        <references count="3">
          <reference field="19" count="0" selected="0"/>
          <reference field="21" count="1" selected="0">
            <x v="153"/>
          </reference>
          <reference field="30" count="1">
            <x v="3"/>
          </reference>
        </references>
      </pivotArea>
    </format>
    <format dxfId="928">
      <pivotArea dataOnly="0" labelOnly="1" fieldPosition="0">
        <references count="3">
          <reference field="19" count="0" selected="0"/>
          <reference field="21" count="1" selected="0">
            <x v="154"/>
          </reference>
          <reference field="30" count="2">
            <x v="0"/>
            <x v="4"/>
          </reference>
        </references>
      </pivotArea>
    </format>
    <format dxfId="927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26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925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924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23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922">
      <pivotArea collapsedLevelsAreSubtotals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21">
      <pivotArea collapsedLevelsAreSubtotals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920">
      <pivotArea dataOnly="0" labelOnly="1" fieldPosition="0">
        <references count="2">
          <reference field="19" count="0" selected="0"/>
          <reference field="21" count="2">
            <x v="159"/>
            <x v="160"/>
          </reference>
        </references>
      </pivotArea>
    </format>
    <format dxfId="919">
      <pivotArea dataOnly="0" labelOnly="1" fieldPosition="0">
        <references count="3">
          <reference field="19" count="0" selected="0"/>
          <reference field="21" count="1" selected="0">
            <x v="159"/>
          </reference>
          <reference field="30" count="1">
            <x v="0"/>
          </reference>
        </references>
      </pivotArea>
    </format>
    <format dxfId="918">
      <pivotArea dataOnly="0" labelOnly="1" fieldPosition="0">
        <references count="3">
          <reference field="19" count="0" selected="0"/>
          <reference field="21" count="1" selected="0">
            <x v="160"/>
          </reference>
          <reference field="30" count="2">
            <x v="0"/>
            <x v="3"/>
          </reference>
        </references>
      </pivotArea>
    </format>
    <format dxfId="917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16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915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914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13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912">
      <pivotArea collapsedLevelsAreSubtotals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11">
      <pivotArea collapsedLevelsAreSubtotals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910">
      <pivotArea dataOnly="0" labelOnly="1" fieldPosition="0">
        <references count="2">
          <reference field="19" count="0" selected="0"/>
          <reference field="21" count="2">
            <x v="169"/>
            <x v="172"/>
          </reference>
        </references>
      </pivotArea>
    </format>
    <format dxfId="909">
      <pivotArea dataOnly="0" labelOnly="1" fieldPosition="0">
        <references count="3">
          <reference field="19" count="0" selected="0"/>
          <reference field="21" count="1" selected="0">
            <x v="169"/>
          </reference>
          <reference field="30" count="1">
            <x v="3"/>
          </reference>
        </references>
      </pivotArea>
    </format>
    <format dxfId="908">
      <pivotArea dataOnly="0" labelOnly="1" fieldPosition="0">
        <references count="3">
          <reference field="19" count="0" selected="0"/>
          <reference field="21" count="1" selected="0">
            <x v="172"/>
          </reference>
          <reference field="30" count="1">
            <x v="4"/>
          </reference>
        </references>
      </pivotArea>
    </format>
    <format dxfId="907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906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905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904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903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902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901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900">
      <pivotArea collapsedLevelsAreSubtotals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899">
      <pivotArea collapsedLevelsAreSubtotals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898">
      <pivotArea collapsedLevelsAreSubtotals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897">
      <pivotArea dataOnly="0" labelOnly="1" fieldPosition="0">
        <references count="2">
          <reference field="19" count="0" selected="0"/>
          <reference field="21" count="3">
            <x v="176"/>
            <x v="179"/>
            <x v="182"/>
          </reference>
        </references>
      </pivotArea>
    </format>
    <format dxfId="896">
      <pivotArea dataOnly="0" labelOnly="1" fieldPosition="0">
        <references count="3">
          <reference field="19" count="0" selected="0"/>
          <reference field="21" count="1" selected="0">
            <x v="176"/>
          </reference>
          <reference field="30" count="1">
            <x v="3"/>
          </reference>
        </references>
      </pivotArea>
    </format>
    <format dxfId="895">
      <pivotArea dataOnly="0" labelOnly="1" fieldPosition="0">
        <references count="3">
          <reference field="19" count="0" selected="0"/>
          <reference field="21" count="1" selected="0">
            <x v="179"/>
          </reference>
          <reference field="30" count="1">
            <x v="1"/>
          </reference>
        </references>
      </pivotArea>
    </format>
    <format dxfId="894">
      <pivotArea dataOnly="0" labelOnly="1" fieldPosition="0">
        <references count="3">
          <reference field="19" count="0" selected="0"/>
          <reference field="21" count="1" selected="0">
            <x v="182"/>
          </reference>
          <reference field="30" count="1">
            <x v="4"/>
          </reference>
        </references>
      </pivotArea>
    </format>
    <format dxfId="893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892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891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890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889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888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887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886">
      <pivotArea collapsedLevelsAreSubtotals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885">
      <pivotArea collapsedLevelsAreSubtotals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884">
      <pivotArea collapsedLevelsAreSubtotals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883">
      <pivotArea dataOnly="0" labelOnly="1" fieldPosition="0">
        <references count="2">
          <reference field="19" count="0" selected="0"/>
          <reference field="21" count="3">
            <x v="191"/>
            <x v="196"/>
            <x v="197"/>
          </reference>
        </references>
      </pivotArea>
    </format>
    <format dxfId="882">
      <pivotArea dataOnly="0" labelOnly="1" fieldPosition="0">
        <references count="3">
          <reference field="19" count="0" selected="0"/>
          <reference field="21" count="1" selected="0">
            <x v="191"/>
          </reference>
          <reference field="30" count="1">
            <x v="1"/>
          </reference>
        </references>
      </pivotArea>
    </format>
    <format dxfId="881">
      <pivotArea dataOnly="0" labelOnly="1" fieldPosition="0">
        <references count="3">
          <reference field="19" count="0" selected="0"/>
          <reference field="21" count="1" selected="0">
            <x v="196"/>
          </reference>
          <reference field="30" count="1">
            <x v="3"/>
          </reference>
        </references>
      </pivotArea>
    </format>
    <format dxfId="880">
      <pivotArea dataOnly="0" labelOnly="1" fieldPosition="0">
        <references count="3">
          <reference field="19" count="0" selected="0"/>
          <reference field="21" count="1" selected="0">
            <x v="197"/>
          </reference>
          <reference field="30" count="1">
            <x v="4"/>
          </reference>
        </references>
      </pivotArea>
    </format>
    <format dxfId="879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878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877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876">
      <pivotArea dataOnly="0" labelOnly="1" fieldPosition="0">
        <references count="1">
          <reference field="21" count="0"/>
        </references>
      </pivotArea>
    </format>
    <format dxfId="875">
      <pivotArea collapsedLevelsAreSubtotals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874">
      <pivotArea collapsedLevelsAreSubtotals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873">
      <pivotArea dataOnly="0" labelOnly="1" fieldPosition="0">
        <references count="2">
          <reference field="19" count="0" selected="0"/>
          <reference field="21" count="2">
            <x v="48"/>
            <x v="49"/>
          </reference>
        </references>
      </pivotArea>
    </format>
    <format dxfId="872">
      <pivotArea dataOnly="0" labelOnly="1" fieldPosition="0">
        <references count="3">
          <reference field="19" count="0" selected="0"/>
          <reference field="21" count="1" selected="0">
            <x v="48"/>
          </reference>
          <reference field="30" count="1">
            <x v="3"/>
          </reference>
        </references>
      </pivotArea>
    </format>
    <format dxfId="871">
      <pivotArea dataOnly="0" labelOnly="1" fieldPosition="0">
        <references count="3">
          <reference field="19" count="0" selected="0"/>
          <reference field="21" count="1" selected="0">
            <x v="49"/>
          </reference>
          <reference field="30" count="1">
            <x v="4"/>
          </reference>
        </references>
      </pivotArea>
    </format>
    <format dxfId="870">
      <pivotArea collapsedLevelsAreSubtotals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869">
      <pivotArea collapsedLevelsAreSubtotals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868">
      <pivotArea dataOnly="0" labelOnly="1" fieldPosition="0">
        <references count="2">
          <reference field="19" count="0" selected="0"/>
          <reference field="21" count="2">
            <x v="64"/>
            <x v="66"/>
          </reference>
        </references>
      </pivotArea>
    </format>
    <format dxfId="867">
      <pivotArea dataOnly="0" labelOnly="1" fieldPosition="0">
        <references count="3">
          <reference field="19" count="0" selected="0"/>
          <reference field="21" count="1" selected="0">
            <x v="64"/>
          </reference>
          <reference field="30" count="1">
            <x v="3"/>
          </reference>
        </references>
      </pivotArea>
    </format>
    <format dxfId="866">
      <pivotArea dataOnly="0" labelOnly="1" fieldPosition="0">
        <references count="3">
          <reference field="19" count="0" selected="0"/>
          <reference field="21" count="1" selected="0">
            <x v="66"/>
          </reference>
          <reference field="30" count="2">
            <x v="0"/>
            <x v="1"/>
          </reference>
        </references>
      </pivotArea>
    </format>
    <format dxfId="865">
      <pivotArea collapsedLevelsAreSubtotals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864">
      <pivotArea collapsedLevelsAreSubtotals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63">
      <pivotArea dataOnly="0" labelOnly="1" fieldPosition="0">
        <references count="2">
          <reference field="19" count="0" selected="0"/>
          <reference field="21" count="2">
            <x v="118"/>
            <x v="121"/>
          </reference>
        </references>
      </pivotArea>
    </format>
    <format dxfId="862">
      <pivotArea dataOnly="0" labelOnly="1" fieldPosition="0">
        <references count="3">
          <reference field="19" count="0" selected="0"/>
          <reference field="21" count="1" selected="0">
            <x v="118"/>
          </reference>
          <reference field="30" count="2">
            <x v="0"/>
            <x v="3"/>
          </reference>
        </references>
      </pivotArea>
    </format>
    <format dxfId="861">
      <pivotArea dataOnly="0" labelOnly="1" fieldPosition="0">
        <references count="3">
          <reference field="19" count="0" selected="0"/>
          <reference field="21" count="1" selected="0">
            <x v="121"/>
          </reference>
          <reference field="30" count="2">
            <x v="3"/>
            <x v="4"/>
          </reference>
        </references>
      </pivotArea>
    </format>
    <format dxfId="860">
      <pivotArea collapsedLevelsAreSubtotals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  <format dxfId="859">
      <pivotArea dataOnly="0" labelOnly="1" fieldPosition="0">
        <references count="2">
          <reference field="19" count="0" selected="0"/>
          <reference field="21" count="1">
            <x v="123"/>
          </reference>
        </references>
      </pivotArea>
    </format>
    <format dxfId="858">
      <pivotArea dataOnly="0" labelOnly="1" fieldPosition="0">
        <references count="3">
          <reference field="19" count="0" selected="0"/>
          <reference field="21" count="1" selected="0">
            <x v="123"/>
          </reference>
          <reference field="3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PivotTable2" cacheId="39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10:F15" firstHeaderRow="1" firstDataRow="2" firstDataCol="2"/>
  <pivotFields count="8">
    <pivotField numFmtId="173" showAll="0"/>
    <pivotField axis="axisCol" numFmtId="173" showAll="0">
      <items count="3">
        <item x="0"/>
        <item x="1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4">
    <i>
      <x/>
      <x/>
    </i>
    <i r="1" i="1">
      <x v="1"/>
    </i>
    <i t="grand">
      <x/>
    </i>
    <i t="grand" i="1">
      <x/>
    </i>
  </rowItems>
  <colFields count="1">
    <field x="1"/>
  </colFields>
  <colItems count="3">
    <i>
      <x/>
    </i>
    <i>
      <x v="1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3">
    <format dxfId="680">
      <pivotArea outline="0" collapsedLevelsAreSubtotals="1" fieldPosition="0"/>
    </format>
    <format dxfId="679">
      <pivotArea dataOnly="0" labelOnly="1" fieldPosition="0">
        <references count="1">
          <reference field="5" count="0"/>
        </references>
      </pivotArea>
    </format>
    <format dxfId="678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7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h="1" x="0"/>
        <item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h="1" x="10"/>
        <item h="1" x="3"/>
        <item x="1"/>
        <item h="1" x="0"/>
        <item h="1" x="5"/>
        <item h="1"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3">
    <i>
      <x v="4"/>
      <x v="9"/>
      <x v="4"/>
    </i>
    <i r="1">
      <x v="77"/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69">
    <format dxfId="849">
      <pivotArea outline="0" collapsedLevelsAreSubtotals="1" fieldPosition="0"/>
    </format>
    <format dxfId="84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47">
      <pivotArea type="all" dataOnly="0" outline="0" fieldPosition="0"/>
    </format>
    <format dxfId="846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845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44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43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42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41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840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39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38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837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836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835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834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833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832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831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830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829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828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827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826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82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824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82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822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821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820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819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818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817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816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815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814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813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812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811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810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809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808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80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806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80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80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803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80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801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800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799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798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797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796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795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794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793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792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791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790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789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788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787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786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785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784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783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782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781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780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779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778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777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77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775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77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773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77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771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77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76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768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76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766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765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764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763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762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761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760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759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758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757">
      <pivotArea type="all" dataOnly="0" outline="0" fieldPosition="0"/>
    </format>
    <format dxfId="756">
      <pivotArea outline="0" collapsedLevelsAreSubtotals="1" fieldPosition="0"/>
    </format>
    <format dxfId="755">
      <pivotArea field="19" type="button" dataOnly="0" labelOnly="1" outline="0" axis="axisRow" fieldPosition="0"/>
    </format>
    <format dxfId="754">
      <pivotArea field="21" type="button" dataOnly="0" labelOnly="1" outline="0" axis="axisRow" fieldPosition="1"/>
    </format>
    <format dxfId="753">
      <pivotArea field="30" type="button" dataOnly="0" labelOnly="1" outline="0" axis="axisRow" fieldPosition="2"/>
    </format>
    <format dxfId="752">
      <pivotArea dataOnly="0" labelOnly="1" fieldPosition="0">
        <references count="1">
          <reference field="19" count="0"/>
        </references>
      </pivotArea>
    </format>
    <format dxfId="751">
      <pivotArea dataOnly="0" labelOnly="1" grandRow="1" outline="0" fieldPosition="0"/>
    </format>
    <format dxfId="750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749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7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47">
      <pivotArea grandRow="1" outline="0" collapsedLevelsAreSubtotals="1" fieldPosition="0"/>
    </format>
    <format dxfId="746">
      <pivotArea dataOnly="0" labelOnly="1" grandRow="1" outline="0" fieldPosition="0"/>
    </format>
    <format dxfId="745">
      <pivotArea field="19" type="button" dataOnly="0" labelOnly="1" outline="0" axis="axisRow" fieldPosition="0"/>
    </format>
    <format dxfId="744">
      <pivotArea field="21" type="button" dataOnly="0" labelOnly="1" outline="0" axis="axisRow" fieldPosition="1"/>
    </format>
    <format dxfId="743">
      <pivotArea field="30" type="button" dataOnly="0" labelOnly="1" outline="0" axis="axisRow" fieldPosition="2"/>
    </format>
    <format dxfId="74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41">
      <pivotArea field="19" type="button" dataOnly="0" labelOnly="1" outline="0" axis="axisRow" fieldPosition="0"/>
    </format>
    <format dxfId="740">
      <pivotArea dataOnly="0" labelOnly="1" fieldPosition="0">
        <references count="1">
          <reference field="19" count="0"/>
        </references>
      </pivotArea>
    </format>
    <format dxfId="739">
      <pivotArea dataOnly="0" labelOnly="1" grandRow="1" outline="0" offset="A256" fieldPosition="0"/>
    </format>
    <format dxfId="738">
      <pivotArea field="19" type="button" dataOnly="0" labelOnly="1" outline="0" axis="axisRow" fieldPosition="0"/>
    </format>
    <format dxfId="737">
      <pivotArea field="21" type="button" dataOnly="0" labelOnly="1" outline="0" axis="axisRow" fieldPosition="1"/>
    </format>
    <format dxfId="736">
      <pivotArea field="30" type="button" dataOnly="0" labelOnly="1" outline="0" axis="axisRow" fieldPosition="2"/>
    </format>
    <format dxfId="73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34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733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732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731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730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729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728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727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726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725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724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723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722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721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720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719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718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717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716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715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714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713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712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71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710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709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708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707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706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70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704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70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702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701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700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699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698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97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96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95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69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93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9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91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90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89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688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87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86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685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684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683">
      <pivotArea dataOnly="0" labelOnly="1" fieldPosition="0">
        <references count="1">
          <reference field="19" count="0"/>
        </references>
      </pivotArea>
    </format>
    <format dxfId="682">
      <pivotArea dataOnly="0" labelOnly="1" fieldPosition="0">
        <references count="2">
          <reference field="19" count="0" selected="0"/>
          <reference field="21" count="1">
            <x v="57"/>
          </reference>
        </references>
      </pivotArea>
    </format>
    <format dxfId="681">
      <pivotArea dataOnly="0" labelOnly="1" fieldPosition="0">
        <references count="2">
          <reference field="19" count="0" selected="0"/>
          <reference field="21" count="2">
            <x v="9"/>
            <x v="7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6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h="1" x="0"/>
        <item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h="1" x="2"/>
        <item x="10"/>
        <item h="1" x="3"/>
        <item h="1" x="1"/>
        <item h="1" x="0"/>
        <item h="1" x="5"/>
        <item h="1"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2">
    <i>
      <x v="2"/>
      <x v="172"/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69">
    <format dxfId="670">
      <pivotArea outline="0" collapsedLevelsAreSubtotals="1" fieldPosition="0"/>
    </format>
    <format dxfId="66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68">
      <pivotArea type="all" dataOnly="0" outline="0" fieldPosition="0"/>
    </format>
    <format dxfId="667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666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665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664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663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662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661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660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659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658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57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56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55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54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53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52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51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650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649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648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647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64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645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64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643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42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41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40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39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38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637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36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35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34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33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32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3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30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629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628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627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626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625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624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623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622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621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20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19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18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17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616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615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614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13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612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11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10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09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08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607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06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05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604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603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602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601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600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599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598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597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596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595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594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593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592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591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590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589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588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587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586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585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584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583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582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581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580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579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578">
      <pivotArea type="all" dataOnly="0" outline="0" fieldPosition="0"/>
    </format>
    <format dxfId="577">
      <pivotArea outline="0" collapsedLevelsAreSubtotals="1" fieldPosition="0"/>
    </format>
    <format dxfId="576">
      <pivotArea field="19" type="button" dataOnly="0" labelOnly="1" outline="0" axis="axisRow" fieldPosition="0"/>
    </format>
    <format dxfId="575">
      <pivotArea field="21" type="button" dataOnly="0" labelOnly="1" outline="0" axis="axisRow" fieldPosition="1"/>
    </format>
    <format dxfId="574">
      <pivotArea field="30" type="button" dataOnly="0" labelOnly="1" outline="0" axis="axisRow" fieldPosition="2"/>
    </format>
    <format dxfId="573">
      <pivotArea dataOnly="0" labelOnly="1" fieldPosition="0">
        <references count="1">
          <reference field="19" count="0"/>
        </references>
      </pivotArea>
    </format>
    <format dxfId="572">
      <pivotArea dataOnly="0" labelOnly="1" grandRow="1" outline="0" fieldPosition="0"/>
    </format>
    <format dxfId="571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570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56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68">
      <pivotArea grandRow="1" outline="0" collapsedLevelsAreSubtotals="1" fieldPosition="0"/>
    </format>
    <format dxfId="567">
      <pivotArea dataOnly="0" labelOnly="1" grandRow="1" outline="0" fieldPosition="0"/>
    </format>
    <format dxfId="566">
      <pivotArea field="19" type="button" dataOnly="0" labelOnly="1" outline="0" axis="axisRow" fieldPosition="0"/>
    </format>
    <format dxfId="565">
      <pivotArea field="21" type="button" dataOnly="0" labelOnly="1" outline="0" axis="axisRow" fieldPosition="1"/>
    </format>
    <format dxfId="564">
      <pivotArea field="30" type="button" dataOnly="0" labelOnly="1" outline="0" axis="axisRow" fieldPosition="2"/>
    </format>
    <format dxfId="56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62">
      <pivotArea field="19" type="button" dataOnly="0" labelOnly="1" outline="0" axis="axisRow" fieldPosition="0"/>
    </format>
    <format dxfId="561">
      <pivotArea dataOnly="0" labelOnly="1" fieldPosition="0">
        <references count="1">
          <reference field="19" count="0"/>
        </references>
      </pivotArea>
    </format>
    <format dxfId="560">
      <pivotArea dataOnly="0" labelOnly="1" grandRow="1" outline="0" offset="A256" fieldPosition="0"/>
    </format>
    <format dxfId="559">
      <pivotArea field="19" type="button" dataOnly="0" labelOnly="1" outline="0" axis="axisRow" fieldPosition="0"/>
    </format>
    <format dxfId="558">
      <pivotArea field="21" type="button" dataOnly="0" labelOnly="1" outline="0" axis="axisRow" fieldPosition="1"/>
    </format>
    <format dxfId="557">
      <pivotArea field="30" type="button" dataOnly="0" labelOnly="1" outline="0" axis="axisRow" fieldPosition="2"/>
    </format>
    <format dxfId="55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55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554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553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552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551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550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549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548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547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546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545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544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543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542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541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540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539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538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537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536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535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534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533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532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531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530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529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528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527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52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525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52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523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52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521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52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51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518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51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516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515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514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513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512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511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510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509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508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507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506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505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504">
      <pivotArea dataOnly="0" labelOnly="1" fieldPosition="0">
        <references count="1">
          <reference field="19" count="0"/>
        </references>
      </pivotArea>
    </format>
    <format dxfId="503">
      <pivotArea dataOnly="0" labelOnly="1" fieldPosition="0">
        <references count="2">
          <reference field="19" count="0" selected="0"/>
          <reference field="21" count="1">
            <x v="57"/>
          </reference>
        </references>
      </pivotArea>
    </format>
    <format dxfId="502">
      <pivotArea dataOnly="0" labelOnly="1" fieldPosition="0">
        <references count="2">
          <reference field="19" count="0" selected="0"/>
          <reference field="21" count="1">
            <x v="17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2" cacheId="40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9:F14" firstHeaderRow="1" firstDataRow="2" firstDataCol="2"/>
  <pivotFields count="8">
    <pivotField numFmtId="173" showAll="0"/>
    <pivotField axis="axisCol" numFmtId="173" showAll="0">
      <items count="3">
        <item x="1"/>
        <item x="0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4">
    <i>
      <x/>
      <x/>
    </i>
    <i r="1" i="1">
      <x v="1"/>
    </i>
    <i t="grand">
      <x/>
    </i>
    <i t="grand" i="1">
      <x/>
    </i>
  </rowItems>
  <colFields count="1">
    <field x="1"/>
  </colFields>
  <colItems count="3">
    <i>
      <x/>
    </i>
    <i>
      <x v="1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3">
    <format dxfId="673">
      <pivotArea outline="0" collapsedLevelsAreSubtotals="1" fieldPosition="0"/>
    </format>
    <format dxfId="672">
      <pivotArea dataOnly="0" labelOnly="1" fieldPosition="0">
        <references count="1">
          <reference field="5" count="0"/>
        </references>
      </pivotArea>
    </format>
    <format dxfId="671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name="PivotTable2" cacheId="39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9:F14" firstHeaderRow="1" firstDataRow="2" firstDataCol="2"/>
  <pivotFields count="8">
    <pivotField numFmtId="173" showAll="0"/>
    <pivotField axis="axisCol" numFmtId="173" showAll="0">
      <items count="3">
        <item x="0"/>
        <item x="1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4">
    <i>
      <x/>
      <x/>
    </i>
    <i r="1" i="1">
      <x v="1"/>
    </i>
    <i t="grand">
      <x/>
    </i>
    <i t="grand" i="1">
      <x/>
    </i>
  </rowItems>
  <colFields count="1">
    <field x="1"/>
  </colFields>
  <colItems count="3">
    <i>
      <x/>
    </i>
    <i>
      <x v="1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3">
    <format dxfId="329">
      <pivotArea outline="0" collapsedLevelsAreSubtotals="1" fieldPosition="0"/>
    </format>
    <format dxfId="328">
      <pivotArea dataOnly="0" labelOnly="1" fieldPosition="0">
        <references count="1">
          <reference field="5" count="0"/>
        </references>
      </pivotArea>
    </format>
    <format dxfId="327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6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h="1" x="0"/>
        <item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h="1" x="4"/>
        <item x="2"/>
        <item h="1" x="10"/>
        <item h="1" x="3"/>
        <item h="1" x="1"/>
        <item h="1" x="0"/>
        <item h="1" x="5"/>
        <item h="1"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2">
    <i>
      <x v="1"/>
      <x v="57"/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168">
    <format dxfId="497">
      <pivotArea outline="0" collapsedLevelsAreSubtotals="1" fieldPosition="0"/>
    </format>
    <format dxfId="49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95">
      <pivotArea type="all" dataOnly="0" outline="0" fieldPosition="0"/>
    </format>
    <format dxfId="494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493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492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491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490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489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488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487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486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485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84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83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82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81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80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79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78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477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476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475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74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7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72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7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70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69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68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67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66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65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464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63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62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61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60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59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5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57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56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5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54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5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52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51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5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49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48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47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46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45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44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44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442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441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440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439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38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37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36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35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434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433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432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43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30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429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28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27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426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25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24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23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22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21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420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419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418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417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16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15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14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413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412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411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410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09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08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407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06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405">
      <pivotArea type="all" dataOnly="0" outline="0" fieldPosition="0"/>
    </format>
    <format dxfId="404">
      <pivotArea outline="0" collapsedLevelsAreSubtotals="1" fieldPosition="0"/>
    </format>
    <format dxfId="403">
      <pivotArea field="19" type="button" dataOnly="0" labelOnly="1" outline="0" axis="axisRow" fieldPosition="0"/>
    </format>
    <format dxfId="402">
      <pivotArea field="21" type="button" dataOnly="0" labelOnly="1" outline="0" axis="axisRow" fieldPosition="1"/>
    </format>
    <format dxfId="401">
      <pivotArea field="30" type="button" dataOnly="0" labelOnly="1" outline="0" axis="axisRow" fieldPosition="2"/>
    </format>
    <format dxfId="400">
      <pivotArea dataOnly="0" labelOnly="1" fieldPosition="0">
        <references count="1">
          <reference field="19" count="0"/>
        </references>
      </pivotArea>
    </format>
    <format dxfId="399">
      <pivotArea dataOnly="0" labelOnly="1" grandRow="1" outline="0" fieldPosition="0"/>
    </format>
    <format dxfId="398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397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39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95">
      <pivotArea grandRow="1" outline="0" collapsedLevelsAreSubtotals="1" fieldPosition="0"/>
    </format>
    <format dxfId="394">
      <pivotArea dataOnly="0" labelOnly="1" grandRow="1" outline="0" fieldPosition="0"/>
    </format>
    <format dxfId="393">
      <pivotArea field="19" type="button" dataOnly="0" labelOnly="1" outline="0" axis="axisRow" fieldPosition="0"/>
    </format>
    <format dxfId="392">
      <pivotArea field="21" type="button" dataOnly="0" labelOnly="1" outline="0" axis="axisRow" fieldPosition="1"/>
    </format>
    <format dxfId="391">
      <pivotArea field="30" type="button" dataOnly="0" labelOnly="1" outline="0" axis="axisRow" fieldPosition="2"/>
    </format>
    <format dxfId="39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9">
      <pivotArea field="19" type="button" dataOnly="0" labelOnly="1" outline="0" axis="axisRow" fieldPosition="0"/>
    </format>
    <format dxfId="388">
      <pivotArea dataOnly="0" labelOnly="1" fieldPosition="0">
        <references count="1">
          <reference field="19" count="0"/>
        </references>
      </pivotArea>
    </format>
    <format dxfId="387">
      <pivotArea dataOnly="0" labelOnly="1" grandRow="1" outline="0" offset="A256" fieldPosition="0"/>
    </format>
    <format dxfId="386">
      <pivotArea field="19" type="button" dataOnly="0" labelOnly="1" outline="0" axis="axisRow" fieldPosition="0"/>
    </format>
    <format dxfId="385">
      <pivotArea field="21" type="button" dataOnly="0" labelOnly="1" outline="0" axis="axisRow" fieldPosition="1"/>
    </format>
    <format dxfId="384">
      <pivotArea field="30" type="button" dataOnly="0" labelOnly="1" outline="0" axis="axisRow" fieldPosition="2"/>
    </format>
    <format dxfId="3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2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381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80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79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378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77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76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375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374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373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372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371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370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369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368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36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366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365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364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363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362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361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360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359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358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57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56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355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54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53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52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51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350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349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48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47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346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345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344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343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342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341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34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339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338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337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336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335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334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333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332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331">
      <pivotArea dataOnly="0" labelOnly="1" fieldPosition="0">
        <references count="1">
          <reference field="19" count="0"/>
        </references>
      </pivotArea>
    </format>
    <format dxfId="330">
      <pivotArea dataOnly="0" labelOnly="1" fieldPosition="0">
        <references count="2">
          <reference field="19" count="0" selected="0"/>
          <reference field="21" count="1">
            <x v="5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name="PivotTable2" cacheId="47" dataOnRows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B34:I51" firstHeaderRow="1" firstDataRow="2" firstDataCol="2"/>
  <pivotFields count="8">
    <pivotField numFmtId="173" showAll="0"/>
    <pivotField axis="axisCol" numFmtId="173" showAll="0">
      <items count="6">
        <item x="0"/>
        <item x="3"/>
        <item x="2"/>
        <item x="1"/>
        <item x="4"/>
        <item t="default"/>
      </items>
    </pivotField>
    <pivotField numFmtId="172" showAll="0"/>
    <pivotField dataField="1" numFmtId="172" showAll="0"/>
    <pivotField dataField="1" numFmtId="175" showAll="0"/>
    <pivotField axis="axisRow" numFmtId="173" outline="0" showAll="0" sortType="descending">
      <items count="11">
        <item h="1" x="0"/>
        <item x="1"/>
        <item m="1" x="9"/>
        <item h="1" x="2"/>
        <item x="3"/>
        <item x="4"/>
        <item x="5"/>
        <item x="6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73" showAll="0"/>
    <pivotField numFmtId="173" showAll="0"/>
  </pivotFields>
  <rowFields count="2">
    <field x="5"/>
    <field x="-2"/>
  </rowFields>
  <rowItems count="16">
    <i>
      <x v="1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 t="grand">
      <x/>
    </i>
    <i t="grand" i="1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2">
    <dataField name="Summe von Sum of Average" fld="3" baseField="0" baseItem="0" numFmtId="173"/>
    <dataField name="Summe von Sum of STDV" fld="4" baseField="0" baseItem="0" numFmtId="173"/>
  </dataFields>
  <formats count="4">
    <format dxfId="3">
      <pivotArea outline="0" collapsedLevelsAreSubtotals="1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Werte" grandTotalCaption="Total" updatedVersion="6" minRefreshableVersion="3" useAutoFormatting="1" itemPrintTitles="1" createdVersion="6" indent="0" outline="1" outlineData="1" multipleFieldFilters="0" rowHeaderCaption="Caliper">
  <location ref="A4:F31" firstHeaderRow="0" firstDataRow="1" firstDataCol="3" rowPageCount="2" colPageCount="1"/>
  <pivotFields count="50">
    <pivotField axis="axisPage" numFmtId="173" showAll="0">
      <items count="7">
        <item x="0"/>
        <item x="3"/>
        <item x="1"/>
        <item x="2"/>
        <item x="5"/>
        <item x="4"/>
        <item t="default"/>
      </items>
    </pivotField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numFmtId="173" showAll="0"/>
    <pivotField axis="axisPage" numFmtId="173" multipleItemSelectionAllowed="1" showAll="0">
      <items count="3">
        <item h="1" x="0"/>
        <item x="1"/>
        <item t="default"/>
      </items>
    </pivotField>
    <pivotField numFmtId="173" showAll="0"/>
    <pivotField numFmtId="173" showAll="0"/>
    <pivotField showAll="0"/>
    <pivotField showAll="0"/>
    <pivotField showAll="0"/>
    <pivotField showAll="0"/>
    <pivotField numFmtId="173" showAll="0"/>
    <pivotField axis="axisRow" numFmtId="173" outline="0" showAll="0" defaultSubtotal="0">
      <items count="11">
        <item x="4"/>
        <item h="1" x="2"/>
        <item h="1" x="10"/>
        <item h="1" x="3"/>
        <item h="1" x="1"/>
        <item h="1" x="0"/>
        <item h="1" x="5"/>
        <item h="1" x="7"/>
        <item h="1" x="9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numFmtId="173" outline="0" showAll="0" sortType="descending" defaultSubtotal="0">
      <items count="206">
        <item x="13"/>
        <item x="111"/>
        <item x="115"/>
        <item x="112"/>
        <item x="15"/>
        <item x="182"/>
        <item x="163"/>
        <item m="1" x="197"/>
        <item x="119"/>
        <item x="150"/>
        <item x="172"/>
        <item x="167"/>
        <item x="127"/>
        <item x="176"/>
        <item x="151"/>
        <item x="3"/>
        <item x="2"/>
        <item x="66"/>
        <item x="156"/>
        <item x="168"/>
        <item x="118"/>
        <item x="160"/>
        <item x="67"/>
        <item x="174"/>
        <item x="154"/>
        <item x="157"/>
        <item x="77"/>
        <item x="164"/>
        <item x="153"/>
        <item x="42"/>
        <item x="124"/>
        <item x="183"/>
        <item m="1" x="194"/>
        <item x="135"/>
        <item x="41"/>
        <item x="166"/>
        <item x="85"/>
        <item x="165"/>
        <item x="51"/>
        <item x="92"/>
        <item x="25"/>
        <item x="14"/>
        <item x="75"/>
        <item x="72"/>
        <item x="129"/>
        <item x="140"/>
        <item x="35"/>
        <item x="146"/>
        <item x="60"/>
        <item x="132"/>
        <item x="49"/>
        <item x="185"/>
        <item x="186"/>
        <item x="142"/>
        <item x="16"/>
        <item x="162"/>
        <item x="50"/>
        <item x="147"/>
        <item x="38"/>
        <item x="83"/>
        <item x="169"/>
        <item x="17"/>
        <item x="97"/>
        <item x="187"/>
        <item x="138"/>
        <item x="104"/>
        <item x="31"/>
        <item x="145"/>
        <item x="63"/>
        <item x="90"/>
        <item x="191"/>
        <item x="102"/>
        <item x="79"/>
        <item x="101"/>
        <item x="177"/>
        <item x="36"/>
        <item x="53"/>
        <item x="149"/>
        <item x="78"/>
        <item x="61"/>
        <item x="125"/>
        <item x="98"/>
        <item x="9"/>
        <item x="80"/>
        <item x="73"/>
        <item x="33"/>
        <item x="139"/>
        <item x="27"/>
        <item x="175"/>
        <item x="1"/>
        <item x="192"/>
        <item m="1" x="199"/>
        <item x="190"/>
        <item x="114"/>
        <item x="46"/>
        <item x="107"/>
        <item x="173"/>
        <item x="88"/>
        <item x="89"/>
        <item x="109"/>
        <item x="131"/>
        <item x="82"/>
        <item x="158"/>
        <item x="161"/>
        <item x="136"/>
        <item x="39"/>
        <item x="148"/>
        <item x="54"/>
        <item x="108"/>
        <item x="155"/>
        <item x="143"/>
        <item x="113"/>
        <item x="159"/>
        <item x="181"/>
        <item x="48"/>
        <item x="123"/>
        <item x="37"/>
        <item x="106"/>
        <item x="6"/>
        <item x="179"/>
        <item x="141"/>
        <item x="22"/>
        <item x="68"/>
        <item x="110"/>
        <item x="116"/>
        <item x="8"/>
        <item x="18"/>
        <item x="43"/>
        <item x="94"/>
        <item x="12"/>
        <item x="133"/>
        <item x="95"/>
        <item x="130"/>
        <item x="64"/>
        <item x="24"/>
        <item x="20"/>
        <item x="21"/>
        <item x="5"/>
        <item x="55"/>
        <item x="76"/>
        <item x="28"/>
        <item x="7"/>
        <item x="128"/>
        <item x="0"/>
        <item x="23"/>
        <item x="10"/>
        <item x="74"/>
        <item x="32"/>
        <item x="122"/>
        <item x="96"/>
        <item x="56"/>
        <item x="65"/>
        <item x="34"/>
        <item x="93"/>
        <item x="4"/>
        <item x="152"/>
        <item x="71"/>
        <item x="99"/>
        <item x="11"/>
        <item x="117"/>
        <item x="52"/>
        <item x="44"/>
        <item x="91"/>
        <item x="30"/>
        <item x="120"/>
        <item x="62"/>
        <item x="81"/>
        <item x="29"/>
        <item x="121"/>
        <item x="19"/>
        <item x="103"/>
        <item x="105"/>
        <item x="40"/>
        <item x="137"/>
        <item x="84"/>
        <item x="47"/>
        <item x="57"/>
        <item x="184"/>
        <item x="58"/>
        <item x="45"/>
        <item x="144"/>
        <item x="134"/>
        <item x="171"/>
        <item m="1" x="204"/>
        <item x="188"/>
        <item x="86"/>
        <item x="87"/>
        <item x="59"/>
        <item x="189"/>
        <item x="100"/>
        <item x="170"/>
        <item x="26"/>
        <item m="1" x="203"/>
        <item m="1" x="201"/>
        <item x="70"/>
        <item m="1" x="193"/>
        <item x="126"/>
        <item x="178"/>
        <item m="1" x="202"/>
        <item m="1" x="198"/>
        <item m="1" x="205"/>
        <item m="1" x="200"/>
        <item x="69"/>
        <item m="1" x="196"/>
        <item m="1" x="195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9" showAll="0"/>
    <pivotField numFmtId="2" showAll="0"/>
    <pivotField numFmtId="169" showAll="0"/>
    <pivotField numFmtId="2" showAll="0"/>
    <pivotField numFmtId="173" showAll="0"/>
    <pivotField numFmtId="169" showAll="0"/>
    <pivotField numFmtId="173" showAll="0"/>
    <pivotField numFmtId="173" showAll="0"/>
    <pivotField axis="axisRow" numFmtId="173" showAll="0">
      <items count="6">
        <item x="2"/>
        <item x="3"/>
        <item x="4"/>
        <item x="0"/>
        <item x="1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dataField="1" numFmtId="170" showAll="0"/>
    <pivotField dataField="1" numFmtId="170" showAll="0"/>
    <pivotField dataField="1" numFmtId="170" showAll="0"/>
  </pivotFields>
  <rowFields count="3">
    <field x="19"/>
    <field x="21"/>
    <field x="30"/>
  </rowFields>
  <rowItems count="27">
    <i>
      <x/>
      <x v="1"/>
      <x/>
    </i>
    <i r="1">
      <x v="8"/>
      <x/>
    </i>
    <i r="1">
      <x v="12"/>
      <x v="4"/>
    </i>
    <i r="1">
      <x v="38"/>
      <x v="3"/>
    </i>
    <i r="1">
      <x v="47"/>
      <x/>
    </i>
    <i r="1">
      <x v="53"/>
      <x v="3"/>
    </i>
    <i r="1">
      <x v="56"/>
      <x v="3"/>
    </i>
    <i r="1">
      <x v="58"/>
      <x v="2"/>
    </i>
    <i r="1">
      <x v="62"/>
      <x v="2"/>
    </i>
    <i r="1">
      <x v="72"/>
      <x v="4"/>
    </i>
    <i r="1">
      <x v="82"/>
      <x/>
    </i>
    <i r="1">
      <x v="110"/>
      <x v="3"/>
    </i>
    <i r="1">
      <x v="114"/>
      <x v="3"/>
    </i>
    <i r="1">
      <x v="119"/>
      <x/>
    </i>
    <i r="1">
      <x v="129"/>
      <x/>
    </i>
    <i r="1">
      <x v="130"/>
      <x/>
    </i>
    <i r="2">
      <x v="3"/>
    </i>
    <i r="1">
      <x v="144"/>
      <x v="3"/>
    </i>
    <i r="1">
      <x v="145"/>
      <x/>
    </i>
    <i r="1">
      <x v="146"/>
      <x/>
    </i>
    <i r="1">
      <x v="157"/>
      <x v="3"/>
    </i>
    <i r="1">
      <x v="158"/>
      <x/>
    </i>
    <i r="1">
      <x v="161"/>
      <x v="3"/>
    </i>
    <i r="2">
      <x v="4"/>
    </i>
    <i r="1">
      <x v="180"/>
      <x v="3"/>
    </i>
    <i r="1">
      <x v="181"/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0" hier="-1"/>
  </pageFields>
  <dataFields count="3">
    <dataField name="Summe von Forecast Quantity board MT - FY 2019" fld="47" baseField="0" baseItem="0" numFmtId="173"/>
    <dataField name="Sum of Average" fld="48" baseField="0" baseItem="0" numFmtId="173"/>
    <dataField name="Sum of STDV" fld="49" baseField="0" baseItem="0" numFmtId="175"/>
  </dataFields>
  <formats count="319">
    <format dxfId="322">
      <pivotArea outline="0" collapsedLevelsAreSubtotals="1" fieldPosition="0"/>
    </format>
    <format dxfId="32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20">
      <pivotArea type="all" dataOnly="0" outline="0" fieldPosition="0"/>
    </format>
    <format dxfId="319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318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17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16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15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14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313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312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311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310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309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308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307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306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305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304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03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02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01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00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29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298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29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296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295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294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293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292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291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290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289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288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287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286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285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284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283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282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28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280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27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278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277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276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275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274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273">
      <pivotArea dataOnly="0" labelOnly="1" fieldPosition="0">
        <references count="2">
          <reference field="19" count="0" selected="0"/>
          <reference field="21" count="3">
            <x v="38"/>
            <x v="47"/>
            <x v="53"/>
          </reference>
        </references>
      </pivotArea>
    </format>
    <format dxfId="272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271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270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269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268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267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266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265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264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263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262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26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260">
      <pivotArea dataOnly="0" labelOnly="1" fieldPosition="0">
        <references count="2">
          <reference field="19" count="0" selected="0"/>
          <reference field="21" count="4">
            <x v="56"/>
            <x v="58"/>
            <x v="62"/>
            <x v="72"/>
          </reference>
        </references>
      </pivotArea>
    </format>
    <format dxfId="259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258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257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256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255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254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253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25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251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25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249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248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247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246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245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244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243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242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241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240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field="19" type="button" dataOnly="0" labelOnly="1" outline="0" axis="axisRow" fieldPosition="0"/>
    </format>
    <format dxfId="236">
      <pivotArea field="21" type="button" dataOnly="0" labelOnly="1" outline="0" axis="axisRow" fieldPosition="1"/>
    </format>
    <format dxfId="235">
      <pivotArea field="30" type="button" dataOnly="0" labelOnly="1" outline="0" axis="axisRow" fieldPosition="2"/>
    </format>
    <format dxfId="234">
      <pivotArea dataOnly="0" labelOnly="1" fieldPosition="0">
        <references count="1">
          <reference field="19" count="0"/>
        </references>
      </pivotArea>
    </format>
    <format dxfId="233">
      <pivotArea dataOnly="0" labelOnly="1" grandRow="1" outline="0" fieldPosition="0"/>
    </format>
    <format dxfId="232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2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30">
      <pivotArea dataOnly="0" labelOnly="1" grandRow="1" outline="0" fieldPosition="0"/>
    </format>
    <format dxfId="229">
      <pivotArea field="19" type="button" dataOnly="0" labelOnly="1" outline="0" axis="axisRow" fieldPosition="0"/>
    </format>
    <format dxfId="228">
      <pivotArea field="21" type="button" dataOnly="0" labelOnly="1" outline="0" axis="axisRow" fieldPosition="1"/>
    </format>
    <format dxfId="227">
      <pivotArea field="30" type="button" dataOnly="0" labelOnly="1" outline="0" axis="axisRow" fieldPosition="2"/>
    </format>
    <format dxfId="22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5">
      <pivotArea field="19" type="button" dataOnly="0" labelOnly="1" outline="0" axis="axisRow" fieldPosition="0"/>
    </format>
    <format dxfId="224">
      <pivotArea dataOnly="0" labelOnly="1" fieldPosition="0">
        <references count="1">
          <reference field="19" count="0"/>
        </references>
      </pivotArea>
    </format>
    <format dxfId="223">
      <pivotArea dataOnly="0" labelOnly="1" grandRow="1" outline="0" offset="A256" fieldPosition="0"/>
    </format>
    <format dxfId="222">
      <pivotArea field="19" type="button" dataOnly="0" labelOnly="1" outline="0" axis="axisRow" fieldPosition="0"/>
    </format>
    <format dxfId="221">
      <pivotArea field="21" type="button" dataOnly="0" labelOnly="1" outline="0" axis="axisRow" fieldPosition="1"/>
    </format>
    <format dxfId="220">
      <pivotArea field="30" type="button" dataOnly="0" labelOnly="1" outline="0" axis="axisRow" fieldPosition="2"/>
    </format>
    <format dxfId="2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8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217">
      <pivotArea dataOnly="0" labelOnly="1" fieldPosition="0">
        <references count="1">
          <reference field="30" count="0"/>
        </references>
      </pivotArea>
    </format>
    <format dxfId="216">
      <pivotArea dataOnly="0" labelOnly="1" fieldPosition="0">
        <references count="1">
          <reference field="19" count="0"/>
        </references>
      </pivotArea>
    </format>
    <format dxfId="215">
      <pivotArea dataOnly="0" labelOnly="1" grandRow="1" outline="0" fieldPosition="0"/>
    </format>
    <format dxfId="214">
      <pivotArea dataOnly="0" labelOnly="1" fieldPosition="0">
        <references count="1">
          <reference field="21" count="0"/>
        </references>
      </pivotArea>
    </format>
    <format dxfId="213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212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2">
            <x v="0"/>
            <x v="3"/>
          </reference>
        </references>
      </pivotArea>
    </format>
    <format dxfId="211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210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209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208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3"/>
          </reference>
        </references>
      </pivotArea>
    </format>
    <format dxfId="207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206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205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204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203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202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201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200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99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98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97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9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95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9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93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92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91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90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89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88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87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86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85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84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3"/>
          </reference>
        </references>
      </pivotArea>
    </format>
    <format dxfId="183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82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81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80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79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78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77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76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75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74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73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7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71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7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69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68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67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66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65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64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63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62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61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3"/>
          </reference>
        </references>
      </pivotArea>
    </format>
    <format dxfId="160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59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58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57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56">
      <pivotArea collapsedLevelsAreSubtotals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55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54">
      <pivotArea collapsedLevelsAreSubtotals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53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52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51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50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49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3"/>
          </reference>
        </references>
      </pivotArea>
    </format>
    <format dxfId="148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47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46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45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44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43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42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41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40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39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38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37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36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35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34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33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32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31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130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129">
      <pivotArea field="19" type="button" dataOnly="0" labelOnly="1" outline="0" axis="axisRow" fieldPosition="0"/>
    </format>
    <format dxfId="128">
      <pivotArea field="21" type="button" dataOnly="0" labelOnly="1" outline="0" axis="axisRow" fieldPosition="1"/>
    </format>
    <format dxfId="127">
      <pivotArea field="30" type="button" dataOnly="0" labelOnly="1" outline="0" axis="axisRow" fieldPosition="2"/>
    </format>
    <format dxfId="12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5">
      <pivotArea field="21" type="button" dataOnly="0" labelOnly="1" outline="0" axis="axisRow" fieldPosition="1"/>
    </format>
    <format dxfId="124">
      <pivotArea dataOnly="0" labelOnly="1" grandRow="1" outline="0" offset="B256" fieldPosition="0"/>
    </format>
    <format dxfId="123">
      <pivotArea dataOnly="0" labelOnly="1" fieldPosition="0">
        <references count="2">
          <reference field="19" count="0" selected="0"/>
          <reference field="21" count="23">
            <x v="1"/>
            <x v="8"/>
            <x v="12"/>
            <x v="38"/>
            <x v="47"/>
            <x v="53"/>
            <x v="56"/>
            <x v="58"/>
            <x v="62"/>
            <x v="72"/>
            <x v="82"/>
            <x v="110"/>
            <x v="119"/>
            <x v="129"/>
            <x v="130"/>
            <x v="144"/>
            <x v="145"/>
            <x v="146"/>
            <x v="157"/>
            <x v="158"/>
            <x v="161"/>
            <x v="180"/>
            <x v="181"/>
          </reference>
        </references>
      </pivotArea>
    </format>
    <format dxfId="122">
      <pivotArea field="30" type="button" dataOnly="0" labelOnly="1" outline="0" axis="axisRow" fieldPosition="2"/>
    </format>
    <format dxfId="121">
      <pivotArea dataOnly="0" labelOnly="1" grandRow="1" outline="0" offset="IV256" fieldPosition="0"/>
    </format>
    <format dxfId="120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119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118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117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3"/>
          </reference>
        </references>
      </pivotArea>
    </format>
    <format dxfId="116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115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114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113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112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111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110">
      <pivotArea dataOnly="0" labelOnly="1" fieldPosition="0">
        <references count="3">
          <reference field="19" count="0" selected="0"/>
          <reference field="21" count="1" selected="0">
            <x v="82"/>
          </reference>
          <reference field="30" count="1">
            <x v="0"/>
          </reference>
        </references>
      </pivotArea>
    </format>
    <format dxfId="109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108">
      <pivotArea dataOnly="0" labelOnly="1" fieldPosition="0">
        <references count="3">
          <reference field="19" count="0" selected="0"/>
          <reference field="21" count="1" selected="0">
            <x v="119"/>
          </reference>
          <reference field="30" count="1">
            <x v="0"/>
          </reference>
        </references>
      </pivotArea>
    </format>
    <format dxfId="107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106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10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104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10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102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01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00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99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98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97">
      <pivotArea grandRow="1" outline="0" collapsedLevelsAreSubtotals="1" fieldPosition="0"/>
    </format>
    <format dxfId="96">
      <pivotArea dataOnly="0" labelOnly="1" grandRow="1" outline="0" fieldPosition="0"/>
    </format>
    <format dxfId="95">
      <pivotArea collapsedLevelsAreSubtotals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94">
      <pivotArea dataOnly="0" labelOnly="1" fieldPosition="0">
        <references count="2">
          <reference field="19" count="0" selected="0"/>
          <reference field="21" count="1">
            <x v="1"/>
          </reference>
        </references>
      </pivotArea>
    </format>
    <format dxfId="93">
      <pivotArea dataOnly="0" labelOnly="1" fieldPosition="0">
        <references count="3">
          <reference field="19" count="0" selected="0"/>
          <reference field="21" count="1" selected="0">
            <x v="1"/>
          </reference>
          <reference field="30" count="1">
            <x v="0"/>
          </reference>
        </references>
      </pivotArea>
    </format>
    <format dxfId="92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91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90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89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8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7">
      <pivotArea collapsedLevelsAreSubtotals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6">
      <pivotArea collapsedLevelsAreSubtotals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5">
      <pivotArea dataOnly="0" labelOnly="1" fieldPosition="0">
        <references count="2">
          <reference field="19" count="0" selected="0"/>
          <reference field="21" count="2">
            <x v="8"/>
            <x v="12"/>
          </reference>
        </references>
      </pivotArea>
    </format>
    <format dxfId="84">
      <pivotArea dataOnly="0" labelOnly="1" fieldPosition="0">
        <references count="3">
          <reference field="19" count="0" selected="0"/>
          <reference field="21" count="1" selected="0">
            <x v="8"/>
          </reference>
          <reference field="30" count="1">
            <x v="0"/>
          </reference>
        </references>
      </pivotArea>
    </format>
    <format dxfId="83">
      <pivotArea dataOnly="0" labelOnly="1" fieldPosition="0">
        <references count="3">
          <reference field="19" count="0" selected="0"/>
          <reference field="21" count="1" selected="0">
            <x v="12"/>
          </reference>
          <reference field="30" count="1">
            <x v="4"/>
          </reference>
        </references>
      </pivotArea>
    </format>
    <format dxfId="82">
      <pivotArea collapsedLevelsAreSubtotals="1" fieldPosition="0">
        <references count="3">
          <reference field="19" count="0" selected="0"/>
          <reference field="21" count="1" selected="0">
            <x v="38"/>
          </reference>
          <reference field="30" count="1">
            <x v="3"/>
          </reference>
        </references>
      </pivotArea>
    </format>
    <format dxfId="81">
      <pivotArea dataOnly="0" labelOnly="1" fieldPosition="0">
        <references count="2">
          <reference field="19" count="0" selected="0"/>
          <reference field="21" count="1">
            <x v="38"/>
          </reference>
        </references>
      </pivotArea>
    </format>
    <format dxfId="80">
      <pivotArea dataOnly="0" labelOnly="1" fieldPosition="0">
        <references count="3">
          <reference field="19" count="0" selected="0"/>
          <reference field="21" count="1" selected="0">
            <x v="38"/>
          </reference>
          <reference field="30" count="1">
            <x v="3"/>
          </reference>
        </references>
      </pivotArea>
    </format>
    <format dxfId="79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78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77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76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75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74">
      <pivotArea collapsedLevelsAreSubtotals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73">
      <pivotArea collapsedLevelsAreSubtotals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72">
      <pivotArea dataOnly="0" labelOnly="1" fieldPosition="0">
        <references count="2">
          <reference field="19" count="0" selected="0"/>
          <reference field="21" count="2">
            <x v="47"/>
            <x v="53"/>
          </reference>
        </references>
      </pivotArea>
    </format>
    <format dxfId="71">
      <pivotArea dataOnly="0" labelOnly="1" fieldPosition="0">
        <references count="3">
          <reference field="19" count="0" selected="0"/>
          <reference field="21" count="1" selected="0">
            <x v="47"/>
          </reference>
          <reference field="30" count="1">
            <x v="0"/>
          </reference>
        </references>
      </pivotArea>
    </format>
    <format dxfId="70">
      <pivotArea dataOnly="0" labelOnly="1" fieldPosition="0">
        <references count="3">
          <reference field="19" count="0" selected="0"/>
          <reference field="21" count="1" selected="0">
            <x v="53"/>
          </reference>
          <reference field="30" count="1">
            <x v="3"/>
          </reference>
        </references>
      </pivotArea>
    </format>
    <format dxfId="69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8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7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66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5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4">
      <pivotArea collapsedLevelsAreSubtotals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3">
      <pivotArea collapsedLevelsAreSubtotals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62">
      <pivotArea dataOnly="0" labelOnly="1" fieldPosition="0">
        <references count="2">
          <reference field="19" count="0" selected="0"/>
          <reference field="21" count="2">
            <x v="56"/>
            <x v="58"/>
          </reference>
        </references>
      </pivotArea>
    </format>
    <format dxfId="61">
      <pivotArea dataOnly="0" labelOnly="1" fieldPosition="0">
        <references count="3">
          <reference field="19" count="0" selected="0"/>
          <reference field="21" count="1" selected="0">
            <x v="56"/>
          </reference>
          <reference field="30" count="1">
            <x v="3"/>
          </reference>
        </references>
      </pivotArea>
    </format>
    <format dxfId="60">
      <pivotArea dataOnly="0" labelOnly="1" fieldPosition="0">
        <references count="3">
          <reference field="19" count="0" selected="0"/>
          <reference field="21" count="1" selected="0">
            <x v="58"/>
          </reference>
          <reference field="30" count="1">
            <x v="2"/>
          </reference>
        </references>
      </pivotArea>
    </format>
    <format dxfId="59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58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57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56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55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54">
      <pivotArea collapsedLevelsAreSubtotals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53">
      <pivotArea collapsedLevelsAreSubtotals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52">
      <pivotArea dataOnly="0" labelOnly="1" fieldPosition="0">
        <references count="2">
          <reference field="19" count="0" selected="0"/>
          <reference field="21" count="2">
            <x v="62"/>
            <x v="72"/>
          </reference>
        </references>
      </pivotArea>
    </format>
    <format dxfId="51">
      <pivotArea dataOnly="0" labelOnly="1" fieldPosition="0">
        <references count="3">
          <reference field="19" count="0" selected="0"/>
          <reference field="21" count="1" selected="0">
            <x v="62"/>
          </reference>
          <reference field="30" count="1">
            <x v="2"/>
          </reference>
        </references>
      </pivotArea>
    </format>
    <format dxfId="50">
      <pivotArea dataOnly="0" labelOnly="1" fieldPosition="0">
        <references count="3">
          <reference field="19" count="0" selected="0"/>
          <reference field="21" count="1" selected="0">
            <x v="72"/>
          </reference>
          <reference field="30" count="1">
            <x v="4"/>
          </reference>
        </references>
      </pivotArea>
    </format>
    <format dxfId="49">
      <pivotArea collapsedLevelsAreSubtotals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48">
      <pivotArea dataOnly="0" labelOnly="1" fieldPosition="0">
        <references count="2">
          <reference field="19" count="0" selected="0"/>
          <reference field="21" count="1">
            <x v="110"/>
          </reference>
        </references>
      </pivotArea>
    </format>
    <format dxfId="47">
      <pivotArea dataOnly="0" labelOnly="1" fieldPosition="0">
        <references count="3">
          <reference field="19" count="0" selected="0"/>
          <reference field="21" count="1" selected="0">
            <x v="110"/>
          </reference>
          <reference field="30" count="1">
            <x v="3"/>
          </reference>
        </references>
      </pivotArea>
    </format>
    <format dxfId="46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5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4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43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2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41">
      <pivotArea collapsedLevelsAreSubtotals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40">
      <pivotArea collapsedLevelsAreSubtotals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9">
      <pivotArea dataOnly="0" labelOnly="1" fieldPosition="0">
        <references count="2">
          <reference field="19" count="0" selected="0"/>
          <reference field="21" count="2">
            <x v="129"/>
            <x v="130"/>
          </reference>
        </references>
      </pivotArea>
    </format>
    <format dxfId="38">
      <pivotArea dataOnly="0" labelOnly="1" fieldPosition="0">
        <references count="3">
          <reference field="19" count="0" selected="0"/>
          <reference field="21" count="1" selected="0">
            <x v="129"/>
          </reference>
          <reference field="30" count="1">
            <x v="0"/>
          </reference>
        </references>
      </pivotArea>
    </format>
    <format dxfId="37">
      <pivotArea dataOnly="0" labelOnly="1" fieldPosition="0">
        <references count="3">
          <reference field="19" count="0" selected="0"/>
          <reference field="21" count="1" selected="0">
            <x v="130"/>
          </reference>
          <reference field="30" count="2">
            <x v="0"/>
            <x v="3"/>
          </reference>
        </references>
      </pivotArea>
    </format>
    <format dxfId="36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5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4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33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32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31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30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29">
      <pivotArea collapsedLevelsAreSubtotals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28">
      <pivotArea collapsedLevelsAreSubtotals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27">
      <pivotArea collapsedLevelsAreSubtotals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26">
      <pivotArea dataOnly="0" labelOnly="1" fieldPosition="0">
        <references count="2">
          <reference field="19" count="0" selected="0"/>
          <reference field="21" count="3">
            <x v="144"/>
            <x v="145"/>
            <x v="146"/>
          </reference>
        </references>
      </pivotArea>
    </format>
    <format dxfId="25">
      <pivotArea dataOnly="0" labelOnly="1" fieldPosition="0">
        <references count="3">
          <reference field="19" count="0" selected="0"/>
          <reference field="21" count="1" selected="0">
            <x v="144"/>
          </reference>
          <reference field="30" count="1">
            <x v="3"/>
          </reference>
        </references>
      </pivotArea>
    </format>
    <format dxfId="24">
      <pivotArea dataOnly="0" labelOnly="1" fieldPosition="0">
        <references count="3">
          <reference field="19" count="0" selected="0"/>
          <reference field="21" count="1" selected="0">
            <x v="145"/>
          </reference>
          <reference field="30" count="1">
            <x v="0"/>
          </reference>
        </references>
      </pivotArea>
    </format>
    <format dxfId="23">
      <pivotArea dataOnly="0" labelOnly="1" fieldPosition="0">
        <references count="3">
          <reference field="19" count="0" selected="0"/>
          <reference field="21" count="1" selected="0">
            <x v="146"/>
          </reference>
          <reference field="30" count="1">
            <x v="0"/>
          </reference>
        </references>
      </pivotArea>
    </format>
    <format dxfId="22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21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20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9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8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7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6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5">
      <pivotArea collapsedLevelsAreSubtotals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4">
      <pivotArea collapsedLevelsAreSubtotals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13">
      <pivotArea collapsedLevelsAreSubtotals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12">
      <pivotArea dataOnly="0" labelOnly="1" fieldPosition="0">
        <references count="2">
          <reference field="19" count="0" selected="0"/>
          <reference field="21" count="3">
            <x v="157"/>
            <x v="158"/>
            <x v="161"/>
          </reference>
        </references>
      </pivotArea>
    </format>
    <format dxfId="11">
      <pivotArea dataOnly="0" labelOnly="1" fieldPosition="0">
        <references count="3">
          <reference field="19" count="0" selected="0"/>
          <reference field="21" count="1" selected="0">
            <x v="157"/>
          </reference>
          <reference field="30" count="1">
            <x v="3"/>
          </reference>
        </references>
      </pivotArea>
    </format>
    <format dxfId="10">
      <pivotArea dataOnly="0" labelOnly="1" fieldPosition="0">
        <references count="3">
          <reference field="19" count="0" selected="0"/>
          <reference field="21" count="1" selected="0">
            <x v="158"/>
          </reference>
          <reference field="30" count="1">
            <x v="0"/>
          </reference>
        </references>
      </pivotArea>
    </format>
    <format dxfId="9">
      <pivotArea dataOnly="0" labelOnly="1" fieldPosition="0">
        <references count="3">
          <reference field="19" count="0" selected="0"/>
          <reference field="21" count="1" selected="0">
            <x v="161"/>
          </reference>
          <reference field="30" count="2">
            <x v="3"/>
            <x v="4"/>
          </reference>
        </references>
      </pivotArea>
    </format>
    <format dxfId="8">
      <pivotArea collapsedLevelsAreSubtotals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7">
      <pivotArea collapsedLevelsAreSubtotals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  <format dxfId="6">
      <pivotArea dataOnly="0" labelOnly="1" fieldPosition="0">
        <references count="2">
          <reference field="19" count="0" selected="0"/>
          <reference field="21" count="2">
            <x v="180"/>
            <x v="181"/>
          </reference>
        </references>
      </pivotArea>
    </format>
    <format dxfId="5">
      <pivotArea dataOnly="0" labelOnly="1" fieldPosition="0">
        <references count="3">
          <reference field="19" count="0" selected="0"/>
          <reference field="21" count="1" selected="0">
            <x v="180"/>
          </reference>
          <reference field="30" count="1">
            <x v="3"/>
          </reference>
        </references>
      </pivotArea>
    </format>
    <format dxfId="4">
      <pivotArea dataOnly="0" labelOnly="1" fieldPosition="0">
        <references count="3">
          <reference field="19" count="0" selected="0"/>
          <reference field="21" count="1" selected="0">
            <x v="181"/>
          </reference>
          <reference field="3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4" Type="http://schemas.openxmlformats.org/officeDocument/2006/relationships/comments" Target="../comments3.xml"/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4" Type="http://schemas.openxmlformats.org/officeDocument/2006/relationships/comments" Target="../comments4.xml"/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4" Type="http://schemas.openxmlformats.org/officeDocument/2006/relationships/comments" Target="../comments5.xml"/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4" Type="http://schemas.openxmlformats.org/officeDocument/2006/relationships/comments" Target="../comments6.xml"/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4" Type="http://schemas.openxmlformats.org/officeDocument/2006/relationships/comments" Target="../comments7.xml"/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4" Type="http://schemas.openxmlformats.org/officeDocument/2006/relationships/comments" Target="../comments8.xml"/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4" Type="http://schemas.openxmlformats.org/officeDocument/2006/relationships/comments" Target="../comments9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4" Type="http://schemas.openxmlformats.org/officeDocument/2006/relationships/comments" Target="../comments10.xml"/><Relationship Id="rId1" Type="http://schemas.openxmlformats.org/officeDocument/2006/relationships/pivotTable" Target="../pivotTables/pivotTable21.xml"/><Relationship Id="rId2" Type="http://schemas.openxmlformats.org/officeDocument/2006/relationships/pivotTable" Target="../pivotTables/pivotTable2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4" Type="http://schemas.openxmlformats.org/officeDocument/2006/relationships/comments" Target="../comments11.xml"/><Relationship Id="rId1" Type="http://schemas.openxmlformats.org/officeDocument/2006/relationships/pivotTable" Target="../pivotTables/pivotTable23.xml"/><Relationship Id="rId2" Type="http://schemas.openxmlformats.org/officeDocument/2006/relationships/pivotTable" Target="../pivotTables/pivotTable2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4" Type="http://schemas.openxmlformats.org/officeDocument/2006/relationships/comments" Target="../comments12.xml"/><Relationship Id="rId1" Type="http://schemas.openxmlformats.org/officeDocument/2006/relationships/pivotTable" Target="../pivotTables/pivotTable25.xml"/><Relationship Id="rId2" Type="http://schemas.openxmlformats.org/officeDocument/2006/relationships/pivotTable" Target="../pivotTables/pivotTable2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4" Type="http://schemas.openxmlformats.org/officeDocument/2006/relationships/comments" Target="../comments13.xml"/><Relationship Id="rId1" Type="http://schemas.openxmlformats.org/officeDocument/2006/relationships/pivotTable" Target="../pivotTables/pivotTable27.xml"/><Relationship Id="rId2" Type="http://schemas.openxmlformats.org/officeDocument/2006/relationships/pivotTable" Target="../pivotTables/pivotTable2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4" Type="http://schemas.openxmlformats.org/officeDocument/2006/relationships/comments" Target="../comments14.xml"/><Relationship Id="rId1" Type="http://schemas.openxmlformats.org/officeDocument/2006/relationships/pivotTable" Target="../pivotTables/pivotTable29.xml"/><Relationship Id="rId2" Type="http://schemas.openxmlformats.org/officeDocument/2006/relationships/pivotTable" Target="../pivotTables/pivot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3"/>
  <sheetViews>
    <sheetView workbookViewId="0">
      <selection activeCell="D12" sqref="D12"/>
    </sheetView>
  </sheetViews>
  <sheetFormatPr baseColWidth="10" defaultRowHeight="14" x14ac:dyDescent="0"/>
  <cols>
    <col min="1" max="1" width="45.33203125" style="15" bestFit="1" customWidth="1"/>
    <col min="2" max="2" width="21.5" style="15" bestFit="1" customWidth="1"/>
    <col min="3" max="3" width="17.6640625" style="249" bestFit="1" customWidth="1"/>
    <col min="4" max="16384" width="10.83203125" style="15"/>
  </cols>
  <sheetData>
    <row r="1" spans="1:3">
      <c r="A1" s="311" t="s">
        <v>1594</v>
      </c>
      <c r="B1" s="221" t="s">
        <v>1595</v>
      </c>
    </row>
    <row r="3" spans="1:3" ht="48.75" customHeight="1">
      <c r="A3" s="311" t="s">
        <v>564</v>
      </c>
      <c r="B3" s="387" t="s">
        <v>1585</v>
      </c>
      <c r="C3" s="311" t="s">
        <v>1586</v>
      </c>
    </row>
    <row r="4" spans="1:3">
      <c r="A4" s="221" t="s">
        <v>580</v>
      </c>
      <c r="B4" s="221" t="s">
        <v>1336</v>
      </c>
      <c r="C4" s="221" t="s">
        <v>1483</v>
      </c>
    </row>
    <row r="5" spans="1:3">
      <c r="A5" s="221"/>
      <c r="B5" s="221" t="s">
        <v>1374</v>
      </c>
      <c r="C5" s="221" t="s">
        <v>1484</v>
      </c>
    </row>
    <row r="6" spans="1:3">
      <c r="A6" s="221" t="s">
        <v>825</v>
      </c>
      <c r="B6" s="221" t="s">
        <v>1336</v>
      </c>
      <c r="C6" s="221" t="s">
        <v>1471</v>
      </c>
    </row>
    <row r="7" spans="1:3">
      <c r="A7" s="221" t="s">
        <v>595</v>
      </c>
      <c r="B7" s="221" t="s">
        <v>1392</v>
      </c>
      <c r="C7" s="221" t="s">
        <v>1498</v>
      </c>
    </row>
    <row r="8" spans="1:3">
      <c r="A8" s="221"/>
      <c r="B8" s="221" t="s">
        <v>1355</v>
      </c>
      <c r="C8" s="221" t="s">
        <v>1497</v>
      </c>
    </row>
    <row r="9" spans="1:3">
      <c r="A9" s="221"/>
      <c r="B9" s="221" t="s">
        <v>1390</v>
      </c>
      <c r="C9" s="221" t="s">
        <v>1399</v>
      </c>
    </row>
    <row r="10" spans="1:3">
      <c r="A10" s="221" t="s">
        <v>244</v>
      </c>
      <c r="B10" s="221" t="s">
        <v>1334</v>
      </c>
      <c r="C10" s="221" t="s">
        <v>1466</v>
      </c>
    </row>
    <row r="11" spans="1:3">
      <c r="A11" s="221" t="s">
        <v>691</v>
      </c>
      <c r="B11" s="221" t="s">
        <v>1329</v>
      </c>
      <c r="C11" s="221" t="s">
        <v>1540</v>
      </c>
    </row>
    <row r="12" spans="1:3">
      <c r="A12" s="221" t="s">
        <v>585</v>
      </c>
      <c r="B12" s="221" t="s">
        <v>1379</v>
      </c>
      <c r="C12" s="221" t="s">
        <v>1488</v>
      </c>
    </row>
    <row r="13" spans="1:3">
      <c r="A13" s="221"/>
      <c r="B13" s="221" t="s">
        <v>1378</v>
      </c>
      <c r="C13" s="221" t="s">
        <v>1487</v>
      </c>
    </row>
    <row r="14" spans="1:3">
      <c r="A14" s="221"/>
      <c r="B14" s="221" t="s">
        <v>1352</v>
      </c>
      <c r="C14" s="221" t="s">
        <v>1472</v>
      </c>
    </row>
    <row r="15" spans="1:3">
      <c r="A15" s="221" t="s">
        <v>599</v>
      </c>
      <c r="B15" s="221" t="s">
        <v>1402</v>
      </c>
      <c r="C15" s="221" t="s">
        <v>1505</v>
      </c>
    </row>
    <row r="16" spans="1:3">
      <c r="A16" s="221"/>
      <c r="B16" s="221" t="s">
        <v>1406</v>
      </c>
      <c r="C16" s="221" t="s">
        <v>1513</v>
      </c>
    </row>
    <row r="17" spans="1:3">
      <c r="A17" s="221"/>
      <c r="B17" s="221"/>
      <c r="C17" s="221" t="s">
        <v>1512</v>
      </c>
    </row>
    <row r="18" spans="1:3">
      <c r="A18" s="221"/>
      <c r="B18" s="221"/>
      <c r="C18" s="221" t="s">
        <v>1569</v>
      </c>
    </row>
    <row r="19" spans="1:3">
      <c r="A19" s="221"/>
      <c r="B19" s="221" t="s">
        <v>1403</v>
      </c>
      <c r="C19" s="221" t="s">
        <v>1507</v>
      </c>
    </row>
    <row r="20" spans="1:3">
      <c r="A20" s="221"/>
      <c r="B20" s="221" t="s">
        <v>1404</v>
      </c>
      <c r="C20" s="221" t="s">
        <v>1508</v>
      </c>
    </row>
    <row r="21" spans="1:3">
      <c r="A21" s="221"/>
      <c r="B21" s="221" t="s">
        <v>1405</v>
      </c>
      <c r="C21" s="221" t="s">
        <v>1509</v>
      </c>
    </row>
    <row r="22" spans="1:3">
      <c r="A22" s="221"/>
      <c r="B22" s="221" t="s">
        <v>1582</v>
      </c>
      <c r="C22" s="221" t="s">
        <v>1504</v>
      </c>
    </row>
    <row r="23" spans="1:3">
      <c r="A23" s="221"/>
      <c r="B23" s="221" t="s">
        <v>1368</v>
      </c>
      <c r="C23" s="221" t="s">
        <v>1510</v>
      </c>
    </row>
    <row r="24" spans="1:3">
      <c r="A24" s="221"/>
      <c r="B24" s="221" t="s">
        <v>1332</v>
      </c>
      <c r="C24" s="221" t="s">
        <v>1464</v>
      </c>
    </row>
    <row r="25" spans="1:3">
      <c r="A25" s="221"/>
      <c r="B25" s="221" t="s">
        <v>1329</v>
      </c>
      <c r="C25" s="221" t="s">
        <v>1540</v>
      </c>
    </row>
    <row r="26" spans="1:3">
      <c r="A26" s="221"/>
      <c r="B26" s="221" t="s">
        <v>1396</v>
      </c>
      <c r="C26" s="221" t="s">
        <v>1506</v>
      </c>
    </row>
    <row r="27" spans="1:3">
      <c r="A27" s="221"/>
      <c r="B27" s="221" t="s">
        <v>1407</v>
      </c>
      <c r="C27" s="221" t="s">
        <v>1511</v>
      </c>
    </row>
    <row r="28" spans="1:3">
      <c r="A28" s="221"/>
      <c r="B28" s="221" t="s">
        <v>1578</v>
      </c>
      <c r="C28" s="221" t="s">
        <v>1563</v>
      </c>
    </row>
    <row r="29" spans="1:3">
      <c r="A29" s="221" t="s">
        <v>777</v>
      </c>
      <c r="B29" s="221" t="s">
        <v>1349</v>
      </c>
      <c r="C29" s="221" t="s">
        <v>1490</v>
      </c>
    </row>
    <row r="30" spans="1:3">
      <c r="A30" s="221" t="s">
        <v>984</v>
      </c>
      <c r="B30" s="221" t="s">
        <v>1369</v>
      </c>
      <c r="C30" s="221" t="s">
        <v>1500</v>
      </c>
    </row>
    <row r="31" spans="1:3">
      <c r="A31" s="221"/>
      <c r="B31" s="221" t="s">
        <v>1400</v>
      </c>
      <c r="C31" s="221" t="s">
        <v>1501</v>
      </c>
    </row>
    <row r="32" spans="1:3">
      <c r="A32" s="221" t="s">
        <v>780</v>
      </c>
      <c r="B32" s="221" t="s">
        <v>1378</v>
      </c>
      <c r="C32" s="221" t="s">
        <v>1549</v>
      </c>
    </row>
    <row r="33" spans="1:3">
      <c r="A33" s="221" t="s">
        <v>762</v>
      </c>
      <c r="B33" s="221" t="s">
        <v>1329</v>
      </c>
      <c r="C33" s="221" t="s">
        <v>1462</v>
      </c>
    </row>
    <row r="34" spans="1:3">
      <c r="A34" s="221" t="s">
        <v>805</v>
      </c>
      <c r="B34" s="221" t="s">
        <v>1352</v>
      </c>
      <c r="C34" s="221" t="s">
        <v>1472</v>
      </c>
    </row>
    <row r="35" spans="1:3">
      <c r="A35" s="221" t="s">
        <v>912</v>
      </c>
      <c r="B35" s="221" t="s">
        <v>1408</v>
      </c>
      <c r="C35" s="221" t="s">
        <v>1514</v>
      </c>
    </row>
    <row r="36" spans="1:3">
      <c r="A36" s="221"/>
      <c r="B36" s="221" t="s">
        <v>1377</v>
      </c>
      <c r="C36" s="221" t="s">
        <v>1533</v>
      </c>
    </row>
    <row r="37" spans="1:3">
      <c r="A37" s="221"/>
      <c r="B37" s="221" t="s">
        <v>1423</v>
      </c>
      <c r="C37" s="221" t="s">
        <v>1554</v>
      </c>
    </row>
    <row r="38" spans="1:3">
      <c r="A38" s="221"/>
      <c r="B38" s="221" t="s">
        <v>1405</v>
      </c>
      <c r="C38" s="221" t="s">
        <v>1509</v>
      </c>
    </row>
    <row r="39" spans="1:3">
      <c r="A39" s="221" t="s">
        <v>790</v>
      </c>
      <c r="B39" s="221" t="s">
        <v>1408</v>
      </c>
      <c r="C39" s="221" t="s">
        <v>1514</v>
      </c>
    </row>
    <row r="40" spans="1:3">
      <c r="A40" s="221" t="s">
        <v>235</v>
      </c>
      <c r="B40" s="221" t="s">
        <v>1418</v>
      </c>
      <c r="C40" s="221" t="s">
        <v>1520</v>
      </c>
    </row>
    <row r="41" spans="1:3">
      <c r="A41" s="221"/>
      <c r="B41" s="221" t="s">
        <v>1578</v>
      </c>
      <c r="C41" s="221" t="s">
        <v>1573</v>
      </c>
    </row>
    <row r="42" spans="1:3">
      <c r="A42" s="221" t="s">
        <v>754</v>
      </c>
      <c r="B42" s="221" t="s">
        <v>1377</v>
      </c>
      <c r="C42" s="221" t="s">
        <v>1486</v>
      </c>
    </row>
    <row r="43" spans="1:3">
      <c r="A43" s="221"/>
      <c r="B43" s="221" t="s">
        <v>1423</v>
      </c>
      <c r="C43" s="221" t="s">
        <v>1554</v>
      </c>
    </row>
    <row r="44" spans="1:3">
      <c r="A44" s="221"/>
      <c r="B44" s="221" t="s">
        <v>1378</v>
      </c>
      <c r="C44" s="221" t="s">
        <v>1515</v>
      </c>
    </row>
    <row r="45" spans="1:3">
      <c r="A45" s="221"/>
      <c r="B45" s="221" t="s">
        <v>1367</v>
      </c>
      <c r="C45" s="221" t="s">
        <v>1490</v>
      </c>
    </row>
    <row r="46" spans="1:3">
      <c r="A46" s="221"/>
      <c r="B46" s="221" t="s">
        <v>1352</v>
      </c>
      <c r="C46" s="221" t="s">
        <v>1499</v>
      </c>
    </row>
    <row r="47" spans="1:3">
      <c r="A47" s="221"/>
      <c r="B47" s="221" t="s">
        <v>1331</v>
      </c>
      <c r="C47" s="221" t="s">
        <v>1463</v>
      </c>
    </row>
    <row r="48" spans="1:3">
      <c r="A48" s="221"/>
      <c r="B48" s="221" t="s">
        <v>1578</v>
      </c>
      <c r="C48" s="221" t="s">
        <v>1573</v>
      </c>
    </row>
    <row r="49" spans="1:3">
      <c r="A49" s="221" t="s">
        <v>781</v>
      </c>
      <c r="B49" s="221" t="s">
        <v>1396</v>
      </c>
      <c r="C49" s="221" t="s">
        <v>1519</v>
      </c>
    </row>
    <row r="50" spans="1:3">
      <c r="A50" s="221" t="s">
        <v>783</v>
      </c>
      <c r="B50" s="221" t="s">
        <v>1329</v>
      </c>
      <c r="C50" s="221" t="s">
        <v>1540</v>
      </c>
    </row>
    <row r="51" spans="1:3">
      <c r="A51" s="221"/>
      <c r="B51" s="221" t="s">
        <v>1431</v>
      </c>
      <c r="C51" s="221" t="s">
        <v>1539</v>
      </c>
    </row>
    <row r="52" spans="1:3">
      <c r="A52" s="221" t="s">
        <v>1067</v>
      </c>
      <c r="B52" s="221" t="s">
        <v>1431</v>
      </c>
      <c r="C52" s="221" t="s">
        <v>1539</v>
      </c>
    </row>
    <row r="53" spans="1:3">
      <c r="A53" s="221" t="s">
        <v>567</v>
      </c>
      <c r="B53" s="221" t="s">
        <v>1334</v>
      </c>
      <c r="C53" s="221" t="s">
        <v>1473</v>
      </c>
    </row>
    <row r="54" spans="1:3">
      <c r="A54" s="221"/>
      <c r="B54" s="221" t="s">
        <v>1352</v>
      </c>
      <c r="C54" s="221" t="s">
        <v>1472</v>
      </c>
    </row>
    <row r="55" spans="1:3">
      <c r="A55" s="221"/>
      <c r="B55" s="221" t="s">
        <v>1459</v>
      </c>
      <c r="C55" s="221" t="s">
        <v>1564</v>
      </c>
    </row>
    <row r="56" spans="1:3">
      <c r="A56" s="221" t="s">
        <v>985</v>
      </c>
      <c r="B56" s="221" t="s">
        <v>1396</v>
      </c>
      <c r="C56" s="221" t="s">
        <v>1496</v>
      </c>
    </row>
    <row r="57" spans="1:3">
      <c r="A57" s="221" t="s">
        <v>902</v>
      </c>
      <c r="B57" s="221" t="s">
        <v>1371</v>
      </c>
      <c r="C57" s="221" t="s">
        <v>1480</v>
      </c>
    </row>
    <row r="58" spans="1:3">
      <c r="A58" s="221"/>
      <c r="B58" s="221" t="s">
        <v>1377</v>
      </c>
      <c r="C58" s="221" t="s">
        <v>1486</v>
      </c>
    </row>
    <row r="59" spans="1:3">
      <c r="A59" s="221" t="s">
        <v>698</v>
      </c>
      <c r="B59" s="221" t="s">
        <v>1435</v>
      </c>
      <c r="C59" s="221" t="s">
        <v>1548</v>
      </c>
    </row>
    <row r="60" spans="1:3">
      <c r="A60" s="221" t="s">
        <v>724</v>
      </c>
      <c r="B60" s="221" t="s">
        <v>1349</v>
      </c>
      <c r="C60" s="221" t="s">
        <v>1517</v>
      </c>
    </row>
    <row r="61" spans="1:3">
      <c r="A61" s="221" t="s">
        <v>806</v>
      </c>
      <c r="B61" s="221" t="s">
        <v>1352</v>
      </c>
      <c r="C61" s="221" t="s">
        <v>1472</v>
      </c>
    </row>
    <row r="62" spans="1:3">
      <c r="A62" s="221" t="s">
        <v>788</v>
      </c>
      <c r="B62" s="221" t="s">
        <v>1385</v>
      </c>
      <c r="C62" s="221" t="s">
        <v>1491</v>
      </c>
    </row>
    <row r="63" spans="1:3">
      <c r="A63" s="221"/>
      <c r="B63" s="221" t="s">
        <v>1336</v>
      </c>
      <c r="C63" s="221" t="s">
        <v>1471</v>
      </c>
    </row>
    <row r="64" spans="1:3">
      <c r="A64" s="221"/>
      <c r="B64" s="221" t="s">
        <v>1377</v>
      </c>
      <c r="C64" s="221" t="s">
        <v>1533</v>
      </c>
    </row>
    <row r="65" spans="1:3">
      <c r="A65" s="221"/>
      <c r="B65" s="221" t="s">
        <v>1423</v>
      </c>
      <c r="C65" s="221" t="s">
        <v>1554</v>
      </c>
    </row>
    <row r="66" spans="1:3">
      <c r="A66" s="221"/>
      <c r="B66" s="221" t="s">
        <v>1404</v>
      </c>
      <c r="C66" s="221" t="s">
        <v>1508</v>
      </c>
    </row>
    <row r="67" spans="1:3">
      <c r="A67" s="221"/>
      <c r="B67" s="221" t="s">
        <v>1584</v>
      </c>
      <c r="C67" s="221" t="s">
        <v>1454</v>
      </c>
    </row>
    <row r="68" spans="1:3">
      <c r="A68" s="221"/>
      <c r="B68" s="221" t="s">
        <v>1378</v>
      </c>
      <c r="C68" s="221" t="s">
        <v>1570</v>
      </c>
    </row>
    <row r="69" spans="1:3">
      <c r="A69" s="221"/>
      <c r="B69" s="221" t="s">
        <v>1405</v>
      </c>
      <c r="C69" s="221" t="s">
        <v>1509</v>
      </c>
    </row>
    <row r="70" spans="1:3">
      <c r="A70" s="221"/>
      <c r="B70" s="221" t="s">
        <v>1580</v>
      </c>
      <c r="C70" s="221" t="s">
        <v>1558</v>
      </c>
    </row>
    <row r="71" spans="1:3">
      <c r="A71" s="221"/>
      <c r="B71" s="221" t="s">
        <v>1332</v>
      </c>
      <c r="C71" s="221" t="s">
        <v>1464</v>
      </c>
    </row>
    <row r="72" spans="1:3">
      <c r="A72" s="221"/>
      <c r="B72" s="221" t="s">
        <v>1382</v>
      </c>
      <c r="C72" s="221" t="s">
        <v>1489</v>
      </c>
    </row>
    <row r="73" spans="1:3">
      <c r="A73" s="221"/>
      <c r="B73" s="221" t="s">
        <v>1329</v>
      </c>
      <c r="C73" s="221" t="s">
        <v>1503</v>
      </c>
    </row>
    <row r="74" spans="1:3">
      <c r="A74" s="221"/>
      <c r="B74" s="221" t="s">
        <v>1457</v>
      </c>
      <c r="C74" s="221" t="s">
        <v>1575</v>
      </c>
    </row>
    <row r="75" spans="1:3">
      <c r="A75" s="221"/>
      <c r="B75" s="221" t="s">
        <v>1583</v>
      </c>
      <c r="C75" s="221" t="s">
        <v>1452</v>
      </c>
    </row>
    <row r="76" spans="1:3">
      <c r="A76" s="221"/>
      <c r="B76" s="221" t="s">
        <v>1442</v>
      </c>
      <c r="C76" s="221" t="s">
        <v>1553</v>
      </c>
    </row>
    <row r="77" spans="1:3">
      <c r="A77" s="221"/>
      <c r="B77" s="221" t="s">
        <v>1360</v>
      </c>
      <c r="C77" s="221" t="s">
        <v>1474</v>
      </c>
    </row>
    <row r="78" spans="1:3">
      <c r="A78" s="221"/>
      <c r="B78" s="221" t="s">
        <v>1578</v>
      </c>
      <c r="C78" s="221" t="s">
        <v>1563</v>
      </c>
    </row>
    <row r="79" spans="1:3">
      <c r="A79" s="221" t="s">
        <v>541</v>
      </c>
      <c r="B79" s="221" t="s">
        <v>1333</v>
      </c>
      <c r="C79" s="221" t="s">
        <v>1465</v>
      </c>
    </row>
    <row r="80" spans="1:3">
      <c r="A80" s="221" t="s">
        <v>719</v>
      </c>
      <c r="B80" s="221" t="s">
        <v>1385</v>
      </c>
      <c r="C80" s="221" t="s">
        <v>1491</v>
      </c>
    </row>
    <row r="81" spans="1:3">
      <c r="A81" s="221"/>
      <c r="B81" s="221" t="s">
        <v>1435</v>
      </c>
      <c r="C81" s="221" t="s">
        <v>1548</v>
      </c>
    </row>
    <row r="82" spans="1:3">
      <c r="A82" s="221"/>
      <c r="B82" s="221" t="s">
        <v>1345</v>
      </c>
      <c r="C82" s="221" t="s">
        <v>1470</v>
      </c>
    </row>
    <row r="83" spans="1:3">
      <c r="A83" s="221" t="s">
        <v>815</v>
      </c>
      <c r="B83" s="221" t="s">
        <v>1354</v>
      </c>
      <c r="C83" s="221" t="s">
        <v>1577</v>
      </c>
    </row>
    <row r="84" spans="1:3">
      <c r="A84" s="221" t="s">
        <v>614</v>
      </c>
      <c r="B84" s="221" t="s">
        <v>1408</v>
      </c>
      <c r="C84" s="221" t="s">
        <v>1514</v>
      </c>
    </row>
    <row r="85" spans="1:3">
      <c r="A85" s="221"/>
      <c r="B85" s="221" t="s">
        <v>1336</v>
      </c>
      <c r="C85" s="221" t="s">
        <v>1471</v>
      </c>
    </row>
    <row r="86" spans="1:3">
      <c r="A86" s="221"/>
      <c r="B86" s="221" t="s">
        <v>1345</v>
      </c>
      <c r="C86" s="221" t="s">
        <v>1576</v>
      </c>
    </row>
    <row r="87" spans="1:3">
      <c r="A87" s="221"/>
      <c r="B87" s="221" t="s">
        <v>1349</v>
      </c>
      <c r="C87" s="221" t="s">
        <v>1517</v>
      </c>
    </row>
    <row r="88" spans="1:3">
      <c r="A88" s="221"/>
      <c r="B88" s="221" t="s">
        <v>1352</v>
      </c>
      <c r="C88" s="221" t="s">
        <v>1499</v>
      </c>
    </row>
    <row r="89" spans="1:3">
      <c r="A89" s="221"/>
      <c r="B89" s="221" t="s">
        <v>1394</v>
      </c>
      <c r="C89" s="221" t="s">
        <v>1494</v>
      </c>
    </row>
    <row r="90" spans="1:3">
      <c r="A90" s="221"/>
      <c r="B90" s="221" t="s">
        <v>1578</v>
      </c>
      <c r="C90" s="221" t="s">
        <v>1574</v>
      </c>
    </row>
    <row r="91" spans="1:3">
      <c r="A91" s="221" t="s">
        <v>174</v>
      </c>
      <c r="B91" s="221" t="s">
        <v>1418</v>
      </c>
      <c r="C91" s="221" t="s">
        <v>1520</v>
      </c>
    </row>
    <row r="92" spans="1:3">
      <c r="A92" s="221" t="s">
        <v>791</v>
      </c>
      <c r="B92" s="221" t="s">
        <v>1378</v>
      </c>
      <c r="C92" s="221" t="s">
        <v>1549</v>
      </c>
    </row>
    <row r="93" spans="1:3">
      <c r="A93" s="221" t="s">
        <v>746</v>
      </c>
      <c r="B93" s="221" t="s">
        <v>1335</v>
      </c>
      <c r="C93" s="221" t="s">
        <v>1495</v>
      </c>
    </row>
    <row r="94" spans="1:3">
      <c r="A94" s="221" t="s">
        <v>772</v>
      </c>
      <c r="B94" s="221" t="s">
        <v>1393</v>
      </c>
      <c r="C94" s="221" t="s">
        <v>1543</v>
      </c>
    </row>
    <row r="95" spans="1:3">
      <c r="A95" s="221" t="s">
        <v>793</v>
      </c>
      <c r="B95" s="221" t="s">
        <v>1338</v>
      </c>
      <c r="C95" s="221" t="s">
        <v>1525</v>
      </c>
    </row>
    <row r="96" spans="1:3">
      <c r="A96" s="221" t="s">
        <v>569</v>
      </c>
      <c r="B96" s="221" t="s">
        <v>1361</v>
      </c>
      <c r="C96" s="221" t="s">
        <v>1475</v>
      </c>
    </row>
    <row r="97" spans="1:3">
      <c r="A97" s="221" t="s">
        <v>1089</v>
      </c>
      <c r="B97" s="221" t="s">
        <v>1377</v>
      </c>
      <c r="C97" s="221" t="s">
        <v>1533</v>
      </c>
    </row>
    <row r="98" spans="1:3">
      <c r="A98" s="221" t="s">
        <v>227</v>
      </c>
      <c r="B98" s="221" t="s">
        <v>1423</v>
      </c>
      <c r="C98" s="221" t="s">
        <v>1554</v>
      </c>
    </row>
    <row r="99" spans="1:3">
      <c r="A99" s="221"/>
      <c r="B99" s="221" t="s">
        <v>1582</v>
      </c>
      <c r="C99" s="221" t="s">
        <v>1504</v>
      </c>
    </row>
    <row r="100" spans="1:3">
      <c r="A100" s="221" t="s">
        <v>1083</v>
      </c>
      <c r="B100" s="221" t="s">
        <v>1582</v>
      </c>
      <c r="C100" s="221" t="s">
        <v>1504</v>
      </c>
    </row>
    <row r="101" spans="1:3">
      <c r="A101" s="221" t="s">
        <v>578</v>
      </c>
      <c r="B101" s="221" t="s">
        <v>1361</v>
      </c>
      <c r="C101" s="221" t="s">
        <v>1475</v>
      </c>
    </row>
    <row r="102" spans="1:3">
      <c r="A102" s="221"/>
      <c r="B102" s="221" t="s">
        <v>1336</v>
      </c>
      <c r="C102" s="221" t="s">
        <v>1481</v>
      </c>
    </row>
    <row r="103" spans="1:3">
      <c r="A103" s="221" t="s">
        <v>627</v>
      </c>
      <c r="B103" s="221" t="s">
        <v>1336</v>
      </c>
      <c r="C103" s="221" t="s">
        <v>1467</v>
      </c>
    </row>
    <row r="104" spans="1:3">
      <c r="A104" s="221"/>
      <c r="B104" s="221" t="s">
        <v>1377</v>
      </c>
      <c r="C104" s="221" t="s">
        <v>1486</v>
      </c>
    </row>
    <row r="105" spans="1:3">
      <c r="A105" s="221"/>
      <c r="B105" s="221" t="s">
        <v>1410</v>
      </c>
      <c r="C105" s="221" t="s">
        <v>1524</v>
      </c>
    </row>
    <row r="106" spans="1:3">
      <c r="A106" s="221"/>
      <c r="B106" s="221" t="s">
        <v>1580</v>
      </c>
      <c r="C106" s="221" t="s">
        <v>1522</v>
      </c>
    </row>
    <row r="107" spans="1:3">
      <c r="A107" s="221"/>
      <c r="B107" s="221" t="s">
        <v>1387</v>
      </c>
      <c r="C107" s="221" t="s">
        <v>1523</v>
      </c>
    </row>
    <row r="108" spans="1:3">
      <c r="A108" s="221"/>
      <c r="B108" s="221" t="s">
        <v>1578</v>
      </c>
      <c r="C108" s="221" t="s">
        <v>1563</v>
      </c>
    </row>
    <row r="109" spans="1:3">
      <c r="A109" s="221" t="s">
        <v>591</v>
      </c>
      <c r="B109" s="221" t="s">
        <v>1339</v>
      </c>
      <c r="C109" s="221" t="s">
        <v>1469</v>
      </c>
    </row>
    <row r="110" spans="1:3">
      <c r="A110" s="221"/>
      <c r="B110" s="221" t="s">
        <v>1338</v>
      </c>
      <c r="C110" s="221" t="s">
        <v>1525</v>
      </c>
    </row>
    <row r="111" spans="1:3">
      <c r="A111" s="221"/>
      <c r="B111" s="221"/>
      <c r="C111" s="221" t="s">
        <v>1468</v>
      </c>
    </row>
    <row r="112" spans="1:3">
      <c r="A112" s="221"/>
      <c r="B112" s="221" t="s">
        <v>1383</v>
      </c>
      <c r="C112" s="221" t="s">
        <v>1518</v>
      </c>
    </row>
    <row r="113" spans="1:3">
      <c r="A113" s="221"/>
      <c r="B113" s="221" t="s">
        <v>1427</v>
      </c>
      <c r="C113" s="221" t="s">
        <v>1527</v>
      </c>
    </row>
    <row r="114" spans="1:3">
      <c r="A114" s="221" t="s">
        <v>573</v>
      </c>
      <c r="B114" s="221" t="s">
        <v>1366</v>
      </c>
      <c r="C114" s="221" t="s">
        <v>1478</v>
      </c>
    </row>
    <row r="115" spans="1:3">
      <c r="A115" s="221"/>
      <c r="B115" s="221" t="s">
        <v>1350</v>
      </c>
      <c r="C115" s="221" t="s">
        <v>1476</v>
      </c>
    </row>
    <row r="116" spans="1:3">
      <c r="A116" s="221"/>
      <c r="B116" s="221" t="s">
        <v>1579</v>
      </c>
      <c r="C116" s="221" t="s">
        <v>1367</v>
      </c>
    </row>
    <row r="117" spans="1:3">
      <c r="A117" s="221"/>
      <c r="B117" s="221" t="s">
        <v>1363</v>
      </c>
      <c r="C117" s="221" t="s">
        <v>1477</v>
      </c>
    </row>
    <row r="118" spans="1:3">
      <c r="A118" s="221" t="s">
        <v>710</v>
      </c>
      <c r="B118" s="221" t="s">
        <v>1418</v>
      </c>
      <c r="C118" s="221" t="s">
        <v>1520</v>
      </c>
    </row>
    <row r="119" spans="1:3">
      <c r="A119" s="221"/>
      <c r="B119" s="221" t="s">
        <v>1378</v>
      </c>
      <c r="C119" s="221" t="s">
        <v>1549</v>
      </c>
    </row>
    <row r="120" spans="1:3">
      <c r="A120" s="221" t="s">
        <v>523</v>
      </c>
      <c r="B120" s="221" t="s">
        <v>1394</v>
      </c>
      <c r="C120" s="221" t="s">
        <v>1494</v>
      </c>
    </row>
    <row r="121" spans="1:3">
      <c r="A121" s="221" t="s">
        <v>712</v>
      </c>
      <c r="B121" s="221" t="s">
        <v>1562</v>
      </c>
      <c r="C121" s="221" t="s">
        <v>1437</v>
      </c>
    </row>
    <row r="122" spans="1:3">
      <c r="A122" s="221"/>
      <c r="B122" s="221" t="s">
        <v>1353</v>
      </c>
      <c r="C122" s="221" t="s">
        <v>1535</v>
      </c>
    </row>
    <row r="123" spans="1:3">
      <c r="A123" s="221" t="s">
        <v>773</v>
      </c>
      <c r="B123" s="221" t="s">
        <v>1404</v>
      </c>
      <c r="C123" s="221" t="s">
        <v>1508</v>
      </c>
    </row>
    <row r="124" spans="1:3">
      <c r="A124" s="221" t="s">
        <v>700</v>
      </c>
      <c r="B124" s="221" t="s">
        <v>1339</v>
      </c>
      <c r="C124" s="221" t="s">
        <v>1516</v>
      </c>
    </row>
    <row r="125" spans="1:3">
      <c r="A125" s="221" t="s">
        <v>229</v>
      </c>
      <c r="B125" s="221" t="s">
        <v>1367</v>
      </c>
      <c r="C125" s="221" t="s">
        <v>1490</v>
      </c>
    </row>
    <row r="126" spans="1:3">
      <c r="A126" s="221" t="s">
        <v>747</v>
      </c>
      <c r="B126" s="221" t="s">
        <v>1349</v>
      </c>
      <c r="C126" s="221" t="s">
        <v>1529</v>
      </c>
    </row>
    <row r="127" spans="1:3">
      <c r="A127" s="221"/>
      <c r="B127" s="221" t="s">
        <v>1450</v>
      </c>
      <c r="C127" s="221" t="s">
        <v>1555</v>
      </c>
    </row>
    <row r="128" spans="1:3">
      <c r="A128" s="221" t="s">
        <v>417</v>
      </c>
      <c r="B128" s="221" t="s">
        <v>1401</v>
      </c>
      <c r="C128" s="221" t="s">
        <v>1373</v>
      </c>
    </row>
    <row r="129" spans="1:3">
      <c r="A129" s="221" t="s">
        <v>892</v>
      </c>
      <c r="B129" s="221" t="s">
        <v>1345</v>
      </c>
      <c r="C129" s="221" t="s">
        <v>1567</v>
      </c>
    </row>
    <row r="130" spans="1:3">
      <c r="A130" s="221"/>
      <c r="B130" s="221" t="s">
        <v>1342</v>
      </c>
      <c r="C130" s="221" t="s">
        <v>1502</v>
      </c>
    </row>
    <row r="131" spans="1:3">
      <c r="A131" s="221" t="s">
        <v>593</v>
      </c>
      <c r="B131" s="221" t="s">
        <v>1385</v>
      </c>
      <c r="C131" s="221" t="s">
        <v>1491</v>
      </c>
    </row>
    <row r="132" spans="1:3">
      <c r="A132" s="221" t="s">
        <v>570</v>
      </c>
      <c r="B132" s="221" t="s">
        <v>1350</v>
      </c>
      <c r="C132" s="221" t="s">
        <v>1476</v>
      </c>
    </row>
    <row r="133" spans="1:3">
      <c r="A133" s="221" t="s">
        <v>784</v>
      </c>
      <c r="B133" s="221" t="s">
        <v>1396</v>
      </c>
      <c r="C133" s="221" t="s">
        <v>1496</v>
      </c>
    </row>
    <row r="134" spans="1:3">
      <c r="A134" s="221" t="s">
        <v>722</v>
      </c>
      <c r="B134" s="221" t="s">
        <v>1340</v>
      </c>
      <c r="C134" s="221" t="s">
        <v>1544</v>
      </c>
    </row>
    <row r="135" spans="1:3">
      <c r="A135" s="221"/>
      <c r="B135" s="221" t="s">
        <v>1562</v>
      </c>
      <c r="C135" s="221" t="s">
        <v>1384</v>
      </c>
    </row>
    <row r="136" spans="1:3">
      <c r="A136" s="221" t="s">
        <v>231</v>
      </c>
      <c r="B136" s="221" t="s">
        <v>1390</v>
      </c>
      <c r="C136" s="221" t="s">
        <v>1456</v>
      </c>
    </row>
    <row r="137" spans="1:3">
      <c r="A137" s="221" t="s">
        <v>672</v>
      </c>
      <c r="B137" s="221" t="s">
        <v>1349</v>
      </c>
      <c r="C137" s="221" t="s">
        <v>1517</v>
      </c>
    </row>
    <row r="138" spans="1:3">
      <c r="A138" s="221"/>
      <c r="B138" s="221" t="s">
        <v>1352</v>
      </c>
      <c r="C138" s="221" t="s">
        <v>1499</v>
      </c>
    </row>
    <row r="139" spans="1:3">
      <c r="A139" s="221"/>
      <c r="B139" s="221" t="s">
        <v>1394</v>
      </c>
      <c r="C139" s="221" t="s">
        <v>1494</v>
      </c>
    </row>
    <row r="140" spans="1:3">
      <c r="A140" s="221" t="s">
        <v>576</v>
      </c>
      <c r="B140" s="221" t="s">
        <v>1379</v>
      </c>
      <c r="C140" s="221" t="s">
        <v>1556</v>
      </c>
    </row>
    <row r="141" spans="1:3">
      <c r="A141" s="221"/>
      <c r="B141" s="221" t="s">
        <v>1347</v>
      </c>
      <c r="C141" s="221" t="s">
        <v>1557</v>
      </c>
    </row>
    <row r="142" spans="1:3">
      <c r="A142" s="221"/>
      <c r="B142" s="221" t="s">
        <v>1334</v>
      </c>
      <c r="C142" s="221" t="s">
        <v>1473</v>
      </c>
    </row>
    <row r="143" spans="1:3">
      <c r="A143" s="221"/>
      <c r="B143" s="221" t="s">
        <v>1403</v>
      </c>
      <c r="C143" s="221" t="s">
        <v>1528</v>
      </c>
    </row>
    <row r="144" spans="1:3">
      <c r="A144" s="221"/>
      <c r="B144" s="221" t="s">
        <v>1366</v>
      </c>
      <c r="C144" s="221" t="s">
        <v>1478</v>
      </c>
    </row>
    <row r="145" spans="1:3">
      <c r="A145" s="221"/>
      <c r="B145" s="221" t="s">
        <v>1345</v>
      </c>
      <c r="C145" s="221" t="s">
        <v>1551</v>
      </c>
    </row>
    <row r="146" spans="1:3">
      <c r="A146" s="221"/>
      <c r="B146" s="221" t="s">
        <v>1378</v>
      </c>
      <c r="C146" s="221" t="s">
        <v>1515</v>
      </c>
    </row>
    <row r="147" spans="1:3">
      <c r="A147" s="221"/>
      <c r="B147" s="221"/>
      <c r="C147" s="221" t="s">
        <v>1487</v>
      </c>
    </row>
    <row r="148" spans="1:3">
      <c r="A148" s="221"/>
      <c r="B148" s="221" t="s">
        <v>1579</v>
      </c>
      <c r="C148" s="221" t="s">
        <v>1376</v>
      </c>
    </row>
    <row r="149" spans="1:3">
      <c r="A149" s="221"/>
      <c r="B149" s="221" t="s">
        <v>1367</v>
      </c>
      <c r="C149" s="221" t="s">
        <v>1490</v>
      </c>
    </row>
    <row r="150" spans="1:3">
      <c r="A150" s="221"/>
      <c r="B150" s="221" t="s">
        <v>1405</v>
      </c>
      <c r="C150" s="221" t="s">
        <v>1509</v>
      </c>
    </row>
    <row r="151" spans="1:3">
      <c r="A151" s="221"/>
      <c r="B151" s="221" t="s">
        <v>1580</v>
      </c>
      <c r="C151" s="221" t="s">
        <v>1380</v>
      </c>
    </row>
    <row r="152" spans="1:3">
      <c r="A152" s="221"/>
      <c r="B152" s="221" t="s">
        <v>1582</v>
      </c>
      <c r="C152" s="221" t="s">
        <v>1504</v>
      </c>
    </row>
    <row r="153" spans="1:3">
      <c r="A153" s="221"/>
      <c r="B153" s="221"/>
      <c r="C153" s="221" t="s">
        <v>1368</v>
      </c>
    </row>
    <row r="154" spans="1:3">
      <c r="A154" s="221"/>
      <c r="B154" s="221" t="s">
        <v>1368</v>
      </c>
      <c r="C154" s="221" t="s">
        <v>1510</v>
      </c>
    </row>
    <row r="155" spans="1:3">
      <c r="A155" s="221"/>
      <c r="B155" s="221" t="s">
        <v>1401</v>
      </c>
      <c r="C155" s="221" t="s">
        <v>1565</v>
      </c>
    </row>
    <row r="156" spans="1:3">
      <c r="A156" s="221"/>
      <c r="B156" s="221" t="s">
        <v>1332</v>
      </c>
      <c r="C156" s="221" t="s">
        <v>1464</v>
      </c>
    </row>
    <row r="157" spans="1:3">
      <c r="A157" s="221"/>
      <c r="B157" s="221" t="s">
        <v>1434</v>
      </c>
      <c r="C157" s="221" t="s">
        <v>1552</v>
      </c>
    </row>
    <row r="158" spans="1:3">
      <c r="A158" s="221"/>
      <c r="B158" s="221" t="s">
        <v>1396</v>
      </c>
      <c r="C158" s="221" t="s">
        <v>1496</v>
      </c>
    </row>
    <row r="159" spans="1:3">
      <c r="A159" s="221"/>
      <c r="B159" s="221" t="s">
        <v>1578</v>
      </c>
      <c r="C159" s="221" t="s">
        <v>1563</v>
      </c>
    </row>
    <row r="160" spans="1:3">
      <c r="A160" s="221" t="s">
        <v>1160</v>
      </c>
      <c r="B160" s="221" t="s">
        <v>1578</v>
      </c>
      <c r="C160" s="221" t="s">
        <v>1573</v>
      </c>
    </row>
    <row r="161" spans="1:3">
      <c r="A161" s="221" t="s">
        <v>566</v>
      </c>
      <c r="B161" s="221" t="s">
        <v>1339</v>
      </c>
      <c r="C161" s="221" t="s">
        <v>1516</v>
      </c>
    </row>
    <row r="162" spans="1:3">
      <c r="A162" s="221"/>
      <c r="B162" s="221" t="s">
        <v>1335</v>
      </c>
      <c r="C162" s="221" t="s">
        <v>1495</v>
      </c>
    </row>
    <row r="163" spans="1:3">
      <c r="A163" s="221"/>
      <c r="B163" s="221" t="s">
        <v>1418</v>
      </c>
      <c r="C163" s="221" t="s">
        <v>1520</v>
      </c>
    </row>
    <row r="164" spans="1:3">
      <c r="A164" s="221"/>
      <c r="B164" s="221" t="s">
        <v>1579</v>
      </c>
      <c r="C164" s="221" t="s">
        <v>1521</v>
      </c>
    </row>
    <row r="165" spans="1:3">
      <c r="A165" s="221"/>
      <c r="B165" s="221" t="s">
        <v>1368</v>
      </c>
      <c r="C165" s="221" t="s">
        <v>1510</v>
      </c>
    </row>
    <row r="166" spans="1:3">
      <c r="A166" s="221"/>
      <c r="B166" s="221" t="s">
        <v>1396</v>
      </c>
      <c r="C166" s="221" t="s">
        <v>1519</v>
      </c>
    </row>
    <row r="167" spans="1:3">
      <c r="A167" s="221"/>
      <c r="B167" s="221" t="s">
        <v>1583</v>
      </c>
      <c r="C167" s="221" t="s">
        <v>1566</v>
      </c>
    </row>
    <row r="168" spans="1:3">
      <c r="A168" s="221" t="s">
        <v>1136</v>
      </c>
      <c r="B168" s="221" t="s">
        <v>1352</v>
      </c>
      <c r="C168" s="221" t="s">
        <v>1499</v>
      </c>
    </row>
    <row r="169" spans="1:3">
      <c r="A169" s="221" t="s">
        <v>829</v>
      </c>
      <c r="B169" s="221" t="s">
        <v>1578</v>
      </c>
      <c r="C169" s="221" t="s">
        <v>1563</v>
      </c>
    </row>
    <row r="170" spans="1:3">
      <c r="A170" s="221" t="s">
        <v>767</v>
      </c>
      <c r="B170" s="221" t="s">
        <v>1349</v>
      </c>
      <c r="C170" s="221" t="s">
        <v>1517</v>
      </c>
    </row>
    <row r="171" spans="1:3">
      <c r="A171" s="221" t="s">
        <v>752</v>
      </c>
      <c r="B171" s="221" t="s">
        <v>1377</v>
      </c>
      <c r="C171" s="221" t="s">
        <v>1533</v>
      </c>
    </row>
    <row r="172" spans="1:3">
      <c r="A172" s="221"/>
      <c r="B172" s="221" t="s">
        <v>1374</v>
      </c>
      <c r="C172" s="221" t="s">
        <v>1559</v>
      </c>
    </row>
    <row r="173" spans="1:3">
      <c r="A173" s="221"/>
      <c r="B173" s="221" t="s">
        <v>1582</v>
      </c>
      <c r="C173" s="221" t="s">
        <v>1386</v>
      </c>
    </row>
    <row r="174" spans="1:3">
      <c r="A174" s="221"/>
      <c r="B174" s="221" t="s">
        <v>1368</v>
      </c>
      <c r="C174" s="221" t="s">
        <v>1510</v>
      </c>
    </row>
    <row r="175" spans="1:3">
      <c r="A175" s="221"/>
      <c r="B175" s="221" t="s">
        <v>1352</v>
      </c>
      <c r="C175" s="221" t="s">
        <v>1499</v>
      </c>
    </row>
    <row r="176" spans="1:3">
      <c r="A176" s="221"/>
      <c r="B176" s="221" t="s">
        <v>1431</v>
      </c>
      <c r="C176" s="221" t="s">
        <v>1539</v>
      </c>
    </row>
    <row r="177" spans="1:3">
      <c r="A177" s="221"/>
      <c r="B177" s="221" t="s">
        <v>1400</v>
      </c>
      <c r="C177" s="221" t="s">
        <v>1560</v>
      </c>
    </row>
    <row r="178" spans="1:3">
      <c r="A178" s="221" t="s">
        <v>735</v>
      </c>
      <c r="B178" s="221" t="s">
        <v>1340</v>
      </c>
      <c r="C178" s="221" t="s">
        <v>1544</v>
      </c>
    </row>
    <row r="179" spans="1:3">
      <c r="A179" s="221"/>
      <c r="B179" s="221" t="s">
        <v>1598</v>
      </c>
      <c r="C179" s="221" t="s">
        <v>1438</v>
      </c>
    </row>
    <row r="180" spans="1:3">
      <c r="A180" s="221" t="s">
        <v>96</v>
      </c>
      <c r="B180" s="221" t="s">
        <v>1408</v>
      </c>
      <c r="C180" s="221" t="s">
        <v>1514</v>
      </c>
    </row>
    <row r="181" spans="1:3">
      <c r="A181" s="221"/>
      <c r="B181" s="221" t="s">
        <v>1374</v>
      </c>
      <c r="C181" s="221" t="s">
        <v>1546</v>
      </c>
    </row>
    <row r="182" spans="1:3">
      <c r="A182" s="221"/>
      <c r="B182" s="221" t="s">
        <v>1431</v>
      </c>
      <c r="C182" s="221" t="s">
        <v>1539</v>
      </c>
    </row>
    <row r="183" spans="1:3">
      <c r="A183" s="221" t="s">
        <v>20</v>
      </c>
      <c r="B183" s="221" t="s">
        <v>1396</v>
      </c>
      <c r="C183" s="221" t="s">
        <v>1496</v>
      </c>
    </row>
    <row r="184" spans="1:3">
      <c r="A184" s="221"/>
      <c r="B184" s="221" t="s">
        <v>1394</v>
      </c>
      <c r="C184" s="221" t="s">
        <v>1494</v>
      </c>
    </row>
    <row r="185" spans="1:3">
      <c r="A185" s="221" t="s">
        <v>642</v>
      </c>
      <c r="B185" s="221" t="s">
        <v>1339</v>
      </c>
      <c r="C185" s="221" t="s">
        <v>1469</v>
      </c>
    </row>
    <row r="186" spans="1:3">
      <c r="A186" s="221" t="s">
        <v>1073</v>
      </c>
      <c r="B186" s="221" t="s">
        <v>1345</v>
      </c>
      <c r="C186" s="221" t="s">
        <v>1470</v>
      </c>
    </row>
    <row r="187" spans="1:3">
      <c r="A187" s="221" t="s">
        <v>643</v>
      </c>
      <c r="B187" s="221" t="s">
        <v>1339</v>
      </c>
      <c r="C187" s="221" t="s">
        <v>1469</v>
      </c>
    </row>
    <row r="188" spans="1:3">
      <c r="A188" s="221" t="s">
        <v>750</v>
      </c>
      <c r="B188" s="221" t="s">
        <v>1413</v>
      </c>
      <c r="C188" s="221" t="s">
        <v>1532</v>
      </c>
    </row>
    <row r="189" spans="1:3">
      <c r="A189" s="221" t="s">
        <v>904</v>
      </c>
      <c r="B189" s="221" t="s">
        <v>1377</v>
      </c>
      <c r="C189" s="221" t="s">
        <v>1486</v>
      </c>
    </row>
    <row r="190" spans="1:3">
      <c r="A190" s="221"/>
      <c r="B190" s="221" t="s">
        <v>1375</v>
      </c>
      <c r="C190" s="221" t="s">
        <v>1485</v>
      </c>
    </row>
    <row r="191" spans="1:3">
      <c r="A191" s="221" t="s">
        <v>639</v>
      </c>
      <c r="B191" s="221" t="s">
        <v>1578</v>
      </c>
      <c r="C191" s="221" t="s">
        <v>1563</v>
      </c>
    </row>
    <row r="192" spans="1:3">
      <c r="A192" s="221" t="s">
        <v>720</v>
      </c>
      <c r="B192" s="221" t="s">
        <v>1562</v>
      </c>
      <c r="C192" s="221" t="s">
        <v>1437</v>
      </c>
    </row>
    <row r="193" spans="1:3">
      <c r="A193" s="221" t="s">
        <v>716</v>
      </c>
      <c r="B193" s="221" t="s">
        <v>1598</v>
      </c>
      <c r="C193" s="221" t="s">
        <v>1438</v>
      </c>
    </row>
    <row r="194" spans="1:3">
      <c r="A194" s="221" t="s">
        <v>671</v>
      </c>
      <c r="B194" s="221" t="s">
        <v>1433</v>
      </c>
      <c r="C194" s="221" t="s">
        <v>1545</v>
      </c>
    </row>
    <row r="195" spans="1:3">
      <c r="A195" s="221"/>
      <c r="B195" s="221" t="s">
        <v>1340</v>
      </c>
      <c r="C195" s="221" t="s">
        <v>1544</v>
      </c>
    </row>
    <row r="196" spans="1:3">
      <c r="A196" s="221"/>
      <c r="B196" s="221" t="s">
        <v>1413</v>
      </c>
      <c r="C196" s="221" t="s">
        <v>1532</v>
      </c>
    </row>
    <row r="197" spans="1:3">
      <c r="A197" s="221"/>
      <c r="B197" s="221" t="s">
        <v>1377</v>
      </c>
      <c r="C197" s="221" t="s">
        <v>1533</v>
      </c>
    </row>
    <row r="198" spans="1:3">
      <c r="A198" s="221"/>
      <c r="B198" s="221" t="s">
        <v>1405</v>
      </c>
      <c r="C198" s="221" t="s">
        <v>1509</v>
      </c>
    </row>
    <row r="199" spans="1:3">
      <c r="A199" s="221"/>
      <c r="B199" s="221" t="s">
        <v>1429</v>
      </c>
      <c r="C199" s="221" t="s">
        <v>1534</v>
      </c>
    </row>
    <row r="200" spans="1:3">
      <c r="A200" s="221" t="s">
        <v>765</v>
      </c>
      <c r="B200" s="221" t="s">
        <v>1431</v>
      </c>
      <c r="C200" s="221" t="s">
        <v>1539</v>
      </c>
    </row>
    <row r="201" spans="1:3">
      <c r="A201" s="221" t="s">
        <v>646</v>
      </c>
      <c r="B201" s="221" t="s">
        <v>1406</v>
      </c>
      <c r="C201" s="221" t="s">
        <v>1571</v>
      </c>
    </row>
    <row r="202" spans="1:3">
      <c r="A202" s="221"/>
      <c r="B202" s="221" t="s">
        <v>1408</v>
      </c>
      <c r="C202" s="221" t="s">
        <v>1572</v>
      </c>
    </row>
    <row r="203" spans="1:3">
      <c r="A203" s="221" t="s">
        <v>577</v>
      </c>
      <c r="B203" s="221" t="s">
        <v>1371</v>
      </c>
      <c r="C203" s="221" t="s">
        <v>1480</v>
      </c>
    </row>
    <row r="204" spans="1:3">
      <c r="A204" s="221"/>
      <c r="B204" s="221" t="s">
        <v>1350</v>
      </c>
      <c r="C204" s="221" t="s">
        <v>1476</v>
      </c>
    </row>
    <row r="205" spans="1:3">
      <c r="A205" s="221"/>
      <c r="B205" s="221" t="s">
        <v>1352</v>
      </c>
      <c r="C205" s="221" t="s">
        <v>1472</v>
      </c>
    </row>
    <row r="206" spans="1:3">
      <c r="A206" s="221" t="s">
        <v>680</v>
      </c>
      <c r="B206" s="221" t="s">
        <v>1333</v>
      </c>
      <c r="C206" s="221" t="s">
        <v>1465</v>
      </c>
    </row>
    <row r="207" spans="1:3">
      <c r="A207" s="221"/>
      <c r="B207" s="221" t="s">
        <v>1418</v>
      </c>
      <c r="C207" s="221" t="s">
        <v>1520</v>
      </c>
    </row>
    <row r="208" spans="1:3">
      <c r="A208" s="221" t="s">
        <v>579</v>
      </c>
      <c r="B208" s="221" t="s">
        <v>1360</v>
      </c>
      <c r="C208" s="221" t="s">
        <v>1482</v>
      </c>
    </row>
    <row r="209" spans="1:3">
      <c r="A209" s="221" t="s">
        <v>702</v>
      </c>
      <c r="B209" s="221" t="s">
        <v>1404</v>
      </c>
      <c r="C209" s="221" t="s">
        <v>1508</v>
      </c>
    </row>
    <row r="210" spans="1:3">
      <c r="A210" s="221"/>
      <c r="B210" s="221" t="s">
        <v>1582</v>
      </c>
      <c r="C210" s="221" t="s">
        <v>1386</v>
      </c>
    </row>
    <row r="211" spans="1:3">
      <c r="A211" s="221"/>
      <c r="B211" s="221" t="s">
        <v>1329</v>
      </c>
      <c r="C211" s="221" t="s">
        <v>1462</v>
      </c>
    </row>
    <row r="212" spans="1:3">
      <c r="A212" s="221"/>
      <c r="B212" s="221" t="s">
        <v>1394</v>
      </c>
      <c r="C212" s="221" t="s">
        <v>1494</v>
      </c>
    </row>
    <row r="213" spans="1:3">
      <c r="A213" s="221" t="s">
        <v>774</v>
      </c>
      <c r="B213" s="221" t="s">
        <v>1368</v>
      </c>
      <c r="C213" s="221" t="s">
        <v>1537</v>
      </c>
    </row>
    <row r="214" spans="1:3">
      <c r="A214" s="221"/>
      <c r="B214" s="221" t="s">
        <v>1382</v>
      </c>
      <c r="C214" s="221" t="s">
        <v>1489</v>
      </c>
    </row>
    <row r="215" spans="1:3">
      <c r="A215" s="221"/>
      <c r="B215" s="221" t="s">
        <v>1394</v>
      </c>
      <c r="C215" s="221" t="s">
        <v>1538</v>
      </c>
    </row>
    <row r="216" spans="1:3">
      <c r="A216" s="221" t="s">
        <v>1023</v>
      </c>
      <c r="B216" s="221" t="s">
        <v>1382</v>
      </c>
      <c r="C216" s="221" t="s">
        <v>1547</v>
      </c>
    </row>
    <row r="217" spans="1:3">
      <c r="A217" s="221" t="s">
        <v>191</v>
      </c>
      <c r="B217" s="221" t="s">
        <v>1450</v>
      </c>
      <c r="C217" s="221" t="s">
        <v>1555</v>
      </c>
    </row>
    <row r="218" spans="1:3">
      <c r="A218" s="221" t="s">
        <v>804</v>
      </c>
      <c r="B218" s="221" t="s">
        <v>1340</v>
      </c>
      <c r="C218" s="221" t="s">
        <v>1544</v>
      </c>
    </row>
    <row r="219" spans="1:3">
      <c r="A219" s="221" t="s">
        <v>644</v>
      </c>
      <c r="B219" s="221" t="s">
        <v>1361</v>
      </c>
      <c r="C219" s="221" t="s">
        <v>1475</v>
      </c>
    </row>
    <row r="220" spans="1:3">
      <c r="A220" s="221" t="s">
        <v>708</v>
      </c>
      <c r="B220" s="221" t="s">
        <v>1336</v>
      </c>
      <c r="C220" s="221" t="s">
        <v>1471</v>
      </c>
    </row>
    <row r="221" spans="1:3">
      <c r="A221" s="221" t="s">
        <v>610</v>
      </c>
      <c r="B221" s="221" t="s">
        <v>1345</v>
      </c>
      <c r="C221" s="221" t="s">
        <v>1568</v>
      </c>
    </row>
    <row r="222" spans="1:3">
      <c r="A222" s="221" t="s">
        <v>785</v>
      </c>
      <c r="B222" s="221" t="s">
        <v>1428</v>
      </c>
      <c r="C222" s="221" t="s">
        <v>1536</v>
      </c>
    </row>
    <row r="223" spans="1:3">
      <c r="A223" s="221" t="s">
        <v>769</v>
      </c>
      <c r="B223" s="221" t="s">
        <v>1403</v>
      </c>
      <c r="C223" s="221" t="s">
        <v>1550</v>
      </c>
    </row>
    <row r="224" spans="1:3">
      <c r="A224" s="221" t="s">
        <v>592</v>
      </c>
      <c r="B224" s="221" t="s">
        <v>1385</v>
      </c>
      <c r="C224" s="221" t="s">
        <v>1491</v>
      </c>
    </row>
    <row r="225" spans="1:3">
      <c r="A225" s="221" t="s">
        <v>975</v>
      </c>
      <c r="B225" s="221" t="s">
        <v>1335</v>
      </c>
      <c r="C225" s="221" t="s">
        <v>1495</v>
      </c>
    </row>
    <row r="226" spans="1:3">
      <c r="A226" s="221" t="s">
        <v>649</v>
      </c>
      <c r="B226" s="221" t="s">
        <v>1338</v>
      </c>
      <c r="C226" s="221" t="s">
        <v>1525</v>
      </c>
    </row>
    <row r="227" spans="1:3">
      <c r="A227" s="221"/>
      <c r="B227" s="221" t="s">
        <v>1361</v>
      </c>
      <c r="C227" s="221" t="s">
        <v>1475</v>
      </c>
    </row>
    <row r="228" spans="1:3">
      <c r="A228" s="221"/>
      <c r="B228" s="221" t="s">
        <v>1349</v>
      </c>
      <c r="C228" s="221" t="s">
        <v>1526</v>
      </c>
    </row>
    <row r="229" spans="1:3">
      <c r="A229" s="221"/>
      <c r="B229" s="221"/>
      <c r="C229" s="221" t="s">
        <v>1529</v>
      </c>
    </row>
    <row r="230" spans="1:3">
      <c r="A230" s="221"/>
      <c r="B230" s="221" t="s">
        <v>1578</v>
      </c>
      <c r="C230" s="221" t="s">
        <v>1563</v>
      </c>
    </row>
    <row r="231" spans="1:3">
      <c r="A231" s="221" t="s">
        <v>590</v>
      </c>
      <c r="B231" s="221" t="s">
        <v>1336</v>
      </c>
      <c r="C231" s="221" t="s">
        <v>1471</v>
      </c>
    </row>
    <row r="232" spans="1:3">
      <c r="A232" s="221" t="s">
        <v>194</v>
      </c>
      <c r="B232" s="221" t="s">
        <v>1353</v>
      </c>
      <c r="C232" s="221" t="s">
        <v>1561</v>
      </c>
    </row>
    <row r="233" spans="1:3">
      <c r="A233" s="221" t="s">
        <v>760</v>
      </c>
      <c r="B233" s="221" t="s">
        <v>1347</v>
      </c>
      <c r="C233" s="221" t="s">
        <v>1557</v>
      </c>
    </row>
    <row r="234" spans="1:3">
      <c r="A234" s="221"/>
      <c r="B234" s="221" t="s">
        <v>1333</v>
      </c>
      <c r="C234" s="221" t="s">
        <v>1465</v>
      </c>
    </row>
    <row r="235" spans="1:3">
      <c r="A235" s="221" t="s">
        <v>612</v>
      </c>
      <c r="B235" s="221" t="s">
        <v>1339</v>
      </c>
      <c r="C235" s="221" t="s">
        <v>1516</v>
      </c>
    </row>
    <row r="236" spans="1:3">
      <c r="A236" s="221" t="s">
        <v>770</v>
      </c>
      <c r="B236" s="221" t="s">
        <v>1336</v>
      </c>
      <c r="C236" s="221" t="s">
        <v>1471</v>
      </c>
    </row>
    <row r="237" spans="1:3">
      <c r="A237" s="221" t="s">
        <v>776</v>
      </c>
      <c r="B237" s="221" t="s">
        <v>1431</v>
      </c>
      <c r="C237" s="221" t="s">
        <v>1539</v>
      </c>
    </row>
    <row r="238" spans="1:3">
      <c r="A238" s="221"/>
      <c r="B238" s="221" t="s">
        <v>1396</v>
      </c>
      <c r="C238" s="221" t="s">
        <v>1519</v>
      </c>
    </row>
    <row r="239" spans="1:3">
      <c r="A239" s="221" t="s">
        <v>1125</v>
      </c>
      <c r="B239" s="221" t="s">
        <v>1329</v>
      </c>
      <c r="C239" s="221" t="s">
        <v>1462</v>
      </c>
    </row>
    <row r="240" spans="1:3">
      <c r="A240" s="221" t="s">
        <v>581</v>
      </c>
      <c r="B240" s="221" t="s">
        <v>1579</v>
      </c>
      <c r="C240" s="221" t="s">
        <v>1376</v>
      </c>
    </row>
    <row r="241" spans="1:3">
      <c r="A241" s="221" t="s">
        <v>807</v>
      </c>
      <c r="B241" s="221" t="s">
        <v>1355</v>
      </c>
      <c r="C241" s="221" t="s">
        <v>1479</v>
      </c>
    </row>
    <row r="242" spans="1:3">
      <c r="A242" s="221" t="s">
        <v>300</v>
      </c>
      <c r="B242" s="221" t="s">
        <v>1357</v>
      </c>
      <c r="C242" s="221" t="s">
        <v>1530</v>
      </c>
    </row>
    <row r="243" spans="1:3">
      <c r="A243" s="221"/>
      <c r="B243" s="221" t="s">
        <v>1349</v>
      </c>
      <c r="C243" s="221" t="s">
        <v>1529</v>
      </c>
    </row>
    <row r="244" spans="1:3">
      <c r="A244" s="221"/>
      <c r="B244" s="221" t="s">
        <v>1392</v>
      </c>
      <c r="C244" s="221" t="s">
        <v>1531</v>
      </c>
    </row>
    <row r="245" spans="1:3">
      <c r="A245" s="221" t="s">
        <v>594</v>
      </c>
      <c r="B245" s="221" t="s">
        <v>1582</v>
      </c>
      <c r="C245" s="221" t="s">
        <v>1386</v>
      </c>
    </row>
    <row r="246" spans="1:3">
      <c r="A246" s="221" t="s">
        <v>982</v>
      </c>
      <c r="B246" s="221" t="s">
        <v>1388</v>
      </c>
      <c r="C246" s="221" t="s">
        <v>1493</v>
      </c>
    </row>
    <row r="247" spans="1:3">
      <c r="A247" s="221"/>
      <c r="B247" s="221" t="s">
        <v>1329</v>
      </c>
      <c r="C247" s="221" t="s">
        <v>1462</v>
      </c>
    </row>
    <row r="248" spans="1:3">
      <c r="A248" s="221"/>
      <c r="B248" s="221" t="s">
        <v>1348</v>
      </c>
      <c r="C248" s="221" t="s">
        <v>1492</v>
      </c>
    </row>
    <row r="249" spans="1:3">
      <c r="A249" s="221" t="s">
        <v>683</v>
      </c>
      <c r="B249" s="221" t="s">
        <v>1353</v>
      </c>
      <c r="C249" s="221" t="s">
        <v>1535</v>
      </c>
    </row>
    <row r="250" spans="1:3">
      <c r="A250" s="221" t="s">
        <v>689</v>
      </c>
      <c r="B250" s="221" t="s">
        <v>1336</v>
      </c>
      <c r="C250" s="221" t="s">
        <v>1541</v>
      </c>
    </row>
    <row r="251" spans="1:3">
      <c r="A251" s="221"/>
      <c r="B251" s="221"/>
      <c r="C251" s="221" t="s">
        <v>1471</v>
      </c>
    </row>
    <row r="252" spans="1:3">
      <c r="A252" s="221"/>
      <c r="B252" s="221" t="s">
        <v>1377</v>
      </c>
      <c r="C252" s="221" t="s">
        <v>1486</v>
      </c>
    </row>
    <row r="253" spans="1:3">
      <c r="A253" s="221"/>
      <c r="B253" s="221" t="s">
        <v>1378</v>
      </c>
      <c r="C253" s="221" t="s">
        <v>1515</v>
      </c>
    </row>
    <row r="254" spans="1:3">
      <c r="A254" s="221"/>
      <c r="B254" s="221" t="s">
        <v>1405</v>
      </c>
      <c r="C254" s="221" t="s">
        <v>1542</v>
      </c>
    </row>
    <row r="255" spans="1:3">
      <c r="A255" s="221" t="s">
        <v>1191</v>
      </c>
      <c r="B255" s="221"/>
      <c r="C255" s="221"/>
    </row>
    <row r="256" spans="1:3">
      <c r="A256"/>
      <c r="B256"/>
      <c r="C256"/>
    </row>
    <row r="257" spans="1:3">
      <c r="A257"/>
      <c r="B257"/>
      <c r="C257"/>
    </row>
    <row r="258" spans="1:3">
      <c r="A258"/>
      <c r="B258"/>
      <c r="C258"/>
    </row>
    <row r="259" spans="1:3">
      <c r="A259"/>
      <c r="B259"/>
      <c r="C259"/>
    </row>
    <row r="260" spans="1:3">
      <c r="A260"/>
      <c r="B260"/>
      <c r="C260"/>
    </row>
    <row r="261" spans="1:3">
      <c r="A261"/>
      <c r="B261"/>
      <c r="C261"/>
    </row>
    <row r="262" spans="1:3">
      <c r="A262"/>
      <c r="B262"/>
      <c r="C262"/>
    </row>
    <row r="263" spans="1:3">
      <c r="A263"/>
      <c r="B263"/>
      <c r="C263"/>
    </row>
    <row r="264" spans="1:3">
      <c r="A264"/>
      <c r="B264"/>
      <c r="C264"/>
    </row>
    <row r="265" spans="1:3">
      <c r="A265"/>
      <c r="B265"/>
      <c r="C265"/>
    </row>
    <row r="266" spans="1:3">
      <c r="A266"/>
      <c r="B266"/>
      <c r="C266"/>
    </row>
    <row r="267" spans="1:3">
      <c r="A267"/>
      <c r="B267"/>
      <c r="C267"/>
    </row>
    <row r="268" spans="1:3">
      <c r="A268"/>
      <c r="B268"/>
      <c r="C268"/>
    </row>
    <row r="269" spans="1:3">
      <c r="A269"/>
      <c r="B269"/>
      <c r="C269"/>
    </row>
    <row r="270" spans="1:3">
      <c r="A270"/>
      <c r="B270"/>
      <c r="C270"/>
    </row>
    <row r="271" spans="1:3">
      <c r="A271"/>
      <c r="B271"/>
      <c r="C271"/>
    </row>
    <row r="272" spans="1:3">
      <c r="A272"/>
      <c r="B272"/>
      <c r="C272"/>
    </row>
    <row r="273" spans="1:3">
      <c r="A273"/>
      <c r="B273"/>
      <c r="C273"/>
    </row>
    <row r="274" spans="1:3">
      <c r="A274"/>
      <c r="B274"/>
      <c r="C274"/>
    </row>
    <row r="275" spans="1:3">
      <c r="A275"/>
      <c r="B275"/>
      <c r="C275"/>
    </row>
    <row r="276" spans="1:3">
      <c r="A276"/>
      <c r="B276"/>
      <c r="C276"/>
    </row>
    <row r="277" spans="1:3">
      <c r="A277"/>
      <c r="B277"/>
      <c r="C277"/>
    </row>
    <row r="278" spans="1:3">
      <c r="A278"/>
      <c r="B278"/>
      <c r="C278"/>
    </row>
    <row r="279" spans="1:3">
      <c r="A279"/>
      <c r="B279"/>
      <c r="C279"/>
    </row>
    <row r="280" spans="1:3">
      <c r="A280"/>
      <c r="B280"/>
      <c r="C280"/>
    </row>
    <row r="281" spans="1:3">
      <c r="A281"/>
      <c r="B281"/>
      <c r="C281"/>
    </row>
    <row r="282" spans="1:3">
      <c r="A282"/>
      <c r="B282"/>
      <c r="C282"/>
    </row>
    <row r="283" spans="1:3">
      <c r="A283"/>
      <c r="B283"/>
      <c r="C283"/>
    </row>
    <row r="284" spans="1:3">
      <c r="A284"/>
      <c r="B284"/>
      <c r="C284"/>
    </row>
    <row r="285" spans="1:3">
      <c r="A285"/>
      <c r="B285"/>
      <c r="C285"/>
    </row>
    <row r="286" spans="1:3">
      <c r="A286"/>
      <c r="B286"/>
      <c r="C286"/>
    </row>
    <row r="287" spans="1:3">
      <c r="A287"/>
      <c r="B287"/>
      <c r="C287"/>
    </row>
    <row r="288" spans="1:3">
      <c r="A288"/>
      <c r="B288"/>
      <c r="C288"/>
    </row>
    <row r="289" spans="1:3">
      <c r="A289"/>
      <c r="B289"/>
      <c r="C289"/>
    </row>
    <row r="290" spans="1:3">
      <c r="A290"/>
      <c r="B290"/>
      <c r="C290"/>
    </row>
    <row r="291" spans="1:3">
      <c r="A291"/>
      <c r="B291"/>
      <c r="C291"/>
    </row>
    <row r="292" spans="1:3">
      <c r="A292"/>
      <c r="B292"/>
      <c r="C292"/>
    </row>
    <row r="293" spans="1:3">
      <c r="A293"/>
      <c r="B293"/>
      <c r="C293"/>
    </row>
    <row r="294" spans="1:3">
      <c r="A294"/>
      <c r="B294"/>
      <c r="C294"/>
    </row>
    <row r="295" spans="1:3">
      <c r="A295"/>
      <c r="B295"/>
      <c r="C295"/>
    </row>
    <row r="296" spans="1:3">
      <c r="A296"/>
      <c r="B296"/>
      <c r="C296"/>
    </row>
    <row r="297" spans="1:3">
      <c r="A297"/>
      <c r="B297"/>
      <c r="C297"/>
    </row>
    <row r="298" spans="1:3">
      <c r="A298"/>
      <c r="B298"/>
      <c r="C298"/>
    </row>
    <row r="299" spans="1:3">
      <c r="A299"/>
      <c r="B299"/>
      <c r="C299"/>
    </row>
    <row r="300" spans="1:3">
      <c r="A300"/>
      <c r="B300"/>
      <c r="C300"/>
    </row>
    <row r="301" spans="1:3">
      <c r="A301"/>
      <c r="B301"/>
      <c r="C301"/>
    </row>
    <row r="302" spans="1:3">
      <c r="A302"/>
      <c r="B302"/>
      <c r="C302"/>
    </row>
    <row r="303" spans="1:3">
      <c r="A303"/>
      <c r="B303"/>
      <c r="C303"/>
    </row>
    <row r="304" spans="1:3">
      <c r="A304"/>
      <c r="B304"/>
      <c r="C304"/>
    </row>
    <row r="305" spans="1:3">
      <c r="A305"/>
      <c r="B305"/>
      <c r="C305"/>
    </row>
    <row r="306" spans="1:3">
      <c r="A306"/>
      <c r="B306"/>
      <c r="C306"/>
    </row>
    <row r="307" spans="1:3">
      <c r="A307"/>
      <c r="B307"/>
      <c r="C307"/>
    </row>
    <row r="308" spans="1:3">
      <c r="A308"/>
      <c r="B308"/>
      <c r="C308"/>
    </row>
    <row r="309" spans="1:3">
      <c r="A309"/>
      <c r="B309"/>
      <c r="C309"/>
    </row>
    <row r="310" spans="1:3">
      <c r="A310"/>
      <c r="B310"/>
      <c r="C310"/>
    </row>
    <row r="311" spans="1:3">
      <c r="A311"/>
      <c r="B311"/>
      <c r="C311"/>
    </row>
    <row r="312" spans="1:3">
      <c r="A312"/>
      <c r="B312"/>
      <c r="C312"/>
    </row>
    <row r="313" spans="1:3">
      <c r="A313"/>
      <c r="B313"/>
      <c r="C313"/>
    </row>
    <row r="314" spans="1:3">
      <c r="A314"/>
      <c r="B314"/>
      <c r="C314"/>
    </row>
    <row r="315" spans="1:3">
      <c r="A315"/>
      <c r="B315"/>
      <c r="C315"/>
    </row>
    <row r="316" spans="1:3">
      <c r="A316"/>
      <c r="B316"/>
      <c r="C316"/>
    </row>
    <row r="317" spans="1:3">
      <c r="A317"/>
      <c r="B317"/>
      <c r="C317"/>
    </row>
    <row r="318" spans="1:3">
      <c r="A318"/>
      <c r="B318"/>
      <c r="C318"/>
    </row>
    <row r="319" spans="1:3">
      <c r="A319"/>
      <c r="B319"/>
      <c r="C319"/>
    </row>
    <row r="320" spans="1:3">
      <c r="A320"/>
      <c r="B320"/>
      <c r="C320"/>
    </row>
    <row r="321" spans="1:3">
      <c r="A321"/>
      <c r="B321"/>
      <c r="C321"/>
    </row>
    <row r="322" spans="1:3">
      <c r="A322"/>
      <c r="B322"/>
      <c r="C322"/>
    </row>
    <row r="323" spans="1:3">
      <c r="A323"/>
      <c r="B323"/>
      <c r="C323"/>
    </row>
    <row r="324" spans="1:3">
      <c r="A324"/>
      <c r="B324"/>
      <c r="C324"/>
    </row>
    <row r="325" spans="1:3">
      <c r="A325"/>
      <c r="B325"/>
      <c r="C325"/>
    </row>
    <row r="326" spans="1:3">
      <c r="A326"/>
      <c r="B326"/>
      <c r="C326"/>
    </row>
    <row r="327" spans="1:3">
      <c r="A327"/>
      <c r="B327"/>
      <c r="C327"/>
    </row>
    <row r="328" spans="1:3">
      <c r="A328"/>
      <c r="B328"/>
      <c r="C328"/>
    </row>
    <row r="329" spans="1:3">
      <c r="A329"/>
      <c r="B329"/>
      <c r="C329"/>
    </row>
    <row r="330" spans="1:3">
      <c r="A330"/>
      <c r="B330"/>
      <c r="C330"/>
    </row>
    <row r="331" spans="1:3">
      <c r="A331"/>
      <c r="B331"/>
      <c r="C331"/>
    </row>
    <row r="332" spans="1:3">
      <c r="A332"/>
      <c r="B332"/>
      <c r="C332"/>
    </row>
    <row r="333" spans="1:3">
      <c r="A333"/>
      <c r="B333"/>
      <c r="C333"/>
    </row>
    <row r="334" spans="1:3">
      <c r="A334"/>
      <c r="B334"/>
      <c r="C334"/>
    </row>
    <row r="335" spans="1:3">
      <c r="A335"/>
      <c r="B335"/>
      <c r="C335"/>
    </row>
    <row r="336" spans="1:3">
      <c r="A336"/>
      <c r="B336"/>
      <c r="C336"/>
    </row>
    <row r="337" spans="1:3">
      <c r="A337"/>
      <c r="B337"/>
      <c r="C337"/>
    </row>
    <row r="338" spans="1:3">
      <c r="A338"/>
      <c r="B338"/>
      <c r="C338"/>
    </row>
    <row r="339" spans="1:3">
      <c r="A339"/>
      <c r="B339"/>
      <c r="C339"/>
    </row>
    <row r="340" spans="1:3">
      <c r="A340"/>
      <c r="B340"/>
      <c r="C340"/>
    </row>
    <row r="341" spans="1:3">
      <c r="A341"/>
      <c r="B341"/>
      <c r="C341"/>
    </row>
    <row r="342" spans="1:3">
      <c r="A342"/>
      <c r="B342"/>
      <c r="C342"/>
    </row>
    <row r="343" spans="1:3">
      <c r="A343"/>
      <c r="B343"/>
      <c r="C343"/>
    </row>
    <row r="344" spans="1:3">
      <c r="A344"/>
      <c r="B344"/>
      <c r="C344"/>
    </row>
    <row r="345" spans="1:3">
      <c r="A345"/>
      <c r="B345"/>
      <c r="C345"/>
    </row>
    <row r="346" spans="1:3">
      <c r="A346"/>
      <c r="B346"/>
      <c r="C346"/>
    </row>
    <row r="347" spans="1:3">
      <c r="A347"/>
      <c r="B347"/>
      <c r="C347"/>
    </row>
    <row r="348" spans="1:3">
      <c r="A348"/>
      <c r="B348"/>
      <c r="C348"/>
    </row>
    <row r="349" spans="1:3">
      <c r="A349"/>
      <c r="B349"/>
      <c r="C349"/>
    </row>
    <row r="350" spans="1:3">
      <c r="A350"/>
      <c r="B350"/>
      <c r="C350"/>
    </row>
    <row r="351" spans="1:3">
      <c r="A351"/>
      <c r="B351"/>
      <c r="C351"/>
    </row>
    <row r="352" spans="1:3">
      <c r="A352"/>
      <c r="B352"/>
      <c r="C352"/>
    </row>
    <row r="353" spans="1:3">
      <c r="A353"/>
      <c r="B353"/>
      <c r="C353"/>
    </row>
    <row r="354" spans="1:3">
      <c r="A354"/>
      <c r="B354"/>
      <c r="C354"/>
    </row>
    <row r="355" spans="1:3">
      <c r="A355"/>
      <c r="B355"/>
      <c r="C355"/>
    </row>
    <row r="356" spans="1:3">
      <c r="A356"/>
      <c r="B356"/>
      <c r="C356"/>
    </row>
    <row r="357" spans="1:3">
      <c r="A357"/>
      <c r="B357"/>
      <c r="C357"/>
    </row>
    <row r="358" spans="1:3">
      <c r="A358"/>
      <c r="B358"/>
      <c r="C358"/>
    </row>
    <row r="359" spans="1:3">
      <c r="A359"/>
      <c r="B359"/>
      <c r="C359"/>
    </row>
    <row r="360" spans="1:3">
      <c r="A360"/>
      <c r="B360"/>
      <c r="C360"/>
    </row>
    <row r="361" spans="1:3">
      <c r="A361"/>
      <c r="B361"/>
      <c r="C361"/>
    </row>
    <row r="362" spans="1:3">
      <c r="A362"/>
      <c r="B362"/>
      <c r="C362"/>
    </row>
    <row r="363" spans="1:3">
      <c r="A363"/>
      <c r="B363"/>
      <c r="C363"/>
    </row>
    <row r="364" spans="1:3">
      <c r="A364"/>
      <c r="B364"/>
      <c r="C364"/>
    </row>
    <row r="365" spans="1:3">
      <c r="A365"/>
      <c r="B365"/>
      <c r="C365"/>
    </row>
    <row r="366" spans="1:3">
      <c r="A366"/>
      <c r="B366"/>
      <c r="C366"/>
    </row>
    <row r="367" spans="1:3">
      <c r="A367"/>
      <c r="B367"/>
      <c r="C367"/>
    </row>
    <row r="368" spans="1:3">
      <c r="A368"/>
      <c r="B368"/>
      <c r="C368"/>
    </row>
    <row r="369" spans="1:3">
      <c r="A369"/>
      <c r="B369"/>
      <c r="C369"/>
    </row>
    <row r="370" spans="1:3">
      <c r="A370"/>
      <c r="B370"/>
      <c r="C370"/>
    </row>
    <row r="371" spans="1:3">
      <c r="A371"/>
      <c r="B371"/>
      <c r="C371"/>
    </row>
    <row r="372" spans="1:3">
      <c r="A372"/>
      <c r="B372"/>
      <c r="C372"/>
    </row>
    <row r="373" spans="1:3">
      <c r="A373"/>
      <c r="B373"/>
      <c r="C373"/>
    </row>
    <row r="374" spans="1:3">
      <c r="A374"/>
      <c r="B374"/>
      <c r="C374"/>
    </row>
    <row r="375" spans="1:3">
      <c r="A375"/>
      <c r="B375"/>
      <c r="C375"/>
    </row>
    <row r="376" spans="1:3">
      <c r="A376"/>
      <c r="B376"/>
      <c r="C376"/>
    </row>
    <row r="377" spans="1:3">
      <c r="A377"/>
      <c r="B377"/>
      <c r="C377"/>
    </row>
    <row r="378" spans="1:3">
      <c r="A378"/>
      <c r="B378"/>
      <c r="C378"/>
    </row>
    <row r="379" spans="1:3">
      <c r="A379"/>
      <c r="B379"/>
      <c r="C379"/>
    </row>
    <row r="380" spans="1:3">
      <c r="A380"/>
      <c r="B380"/>
      <c r="C380"/>
    </row>
    <row r="381" spans="1:3">
      <c r="A381"/>
      <c r="B381"/>
      <c r="C381"/>
    </row>
    <row r="382" spans="1:3">
      <c r="A382"/>
      <c r="B382"/>
      <c r="C382"/>
    </row>
    <row r="383" spans="1:3">
      <c r="A383"/>
      <c r="B383"/>
      <c r="C383"/>
    </row>
    <row r="384" spans="1:3">
      <c r="A384"/>
      <c r="B384"/>
      <c r="C384"/>
    </row>
    <row r="385" spans="1:3">
      <c r="A385"/>
      <c r="B385"/>
      <c r="C385"/>
    </row>
    <row r="386" spans="1:3">
      <c r="A386"/>
      <c r="B386"/>
      <c r="C386"/>
    </row>
    <row r="387" spans="1:3">
      <c r="A387"/>
      <c r="B387"/>
      <c r="C387"/>
    </row>
    <row r="388" spans="1:3">
      <c r="A388"/>
      <c r="B388"/>
      <c r="C388"/>
    </row>
    <row r="389" spans="1:3">
      <c r="A389"/>
      <c r="B389"/>
      <c r="C389"/>
    </row>
    <row r="390" spans="1:3">
      <c r="A390"/>
      <c r="B390"/>
      <c r="C390"/>
    </row>
    <row r="391" spans="1:3">
      <c r="A391"/>
      <c r="B391"/>
      <c r="C391"/>
    </row>
    <row r="392" spans="1:3">
      <c r="A392"/>
      <c r="B392"/>
      <c r="C392"/>
    </row>
    <row r="393" spans="1:3">
      <c r="A393"/>
      <c r="B393"/>
      <c r="C393"/>
    </row>
    <row r="394" spans="1:3">
      <c r="A394"/>
      <c r="B394"/>
      <c r="C394"/>
    </row>
    <row r="395" spans="1:3">
      <c r="A395"/>
      <c r="B395"/>
      <c r="C395"/>
    </row>
    <row r="396" spans="1:3">
      <c r="A396"/>
      <c r="B396"/>
      <c r="C396"/>
    </row>
    <row r="397" spans="1:3">
      <c r="A397"/>
      <c r="B397"/>
      <c r="C397"/>
    </row>
    <row r="398" spans="1:3">
      <c r="A398"/>
      <c r="B398"/>
      <c r="C398"/>
    </row>
    <row r="399" spans="1:3">
      <c r="A399"/>
      <c r="B399"/>
      <c r="C399"/>
    </row>
    <row r="400" spans="1:3">
      <c r="A400"/>
      <c r="B400"/>
      <c r="C400"/>
    </row>
    <row r="401" spans="1:3">
      <c r="A401"/>
      <c r="B401"/>
      <c r="C401"/>
    </row>
    <row r="402" spans="1:3">
      <c r="A402"/>
      <c r="B402"/>
      <c r="C402"/>
    </row>
    <row r="403" spans="1:3">
      <c r="A403"/>
      <c r="B403"/>
      <c r="C403"/>
    </row>
    <row r="404" spans="1:3">
      <c r="A404"/>
      <c r="B404"/>
      <c r="C404"/>
    </row>
    <row r="405" spans="1:3">
      <c r="A405"/>
      <c r="B405"/>
      <c r="C405"/>
    </row>
    <row r="406" spans="1:3">
      <c r="A406"/>
      <c r="B406"/>
      <c r="C406"/>
    </row>
    <row r="407" spans="1:3">
      <c r="A407"/>
      <c r="B407"/>
      <c r="C407"/>
    </row>
    <row r="408" spans="1:3">
      <c r="A408"/>
      <c r="B408"/>
      <c r="C408"/>
    </row>
    <row r="409" spans="1:3">
      <c r="A409"/>
      <c r="B409"/>
      <c r="C409"/>
    </row>
    <row r="410" spans="1:3">
      <c r="A410"/>
      <c r="B410"/>
      <c r="C410"/>
    </row>
    <row r="411" spans="1:3">
      <c r="A411"/>
      <c r="B411"/>
      <c r="C411"/>
    </row>
    <row r="412" spans="1:3">
      <c r="A412"/>
      <c r="B412"/>
      <c r="C412"/>
    </row>
    <row r="413" spans="1:3">
      <c r="A413"/>
      <c r="B413"/>
      <c r="C413"/>
    </row>
    <row r="414" spans="1:3">
      <c r="A414"/>
      <c r="B414"/>
      <c r="C414"/>
    </row>
    <row r="415" spans="1:3">
      <c r="A415"/>
      <c r="B415"/>
      <c r="C415"/>
    </row>
    <row r="416" spans="1:3">
      <c r="A416"/>
      <c r="B416"/>
      <c r="C416"/>
    </row>
    <row r="417" spans="1:3">
      <c r="A417"/>
      <c r="B417"/>
      <c r="C417"/>
    </row>
    <row r="418" spans="1:3">
      <c r="A418"/>
      <c r="B418"/>
      <c r="C418"/>
    </row>
    <row r="419" spans="1:3">
      <c r="A419"/>
      <c r="B419"/>
      <c r="C419"/>
    </row>
    <row r="420" spans="1:3">
      <c r="A420"/>
      <c r="B420"/>
      <c r="C420"/>
    </row>
    <row r="421" spans="1:3">
      <c r="A421"/>
      <c r="B421"/>
      <c r="C421"/>
    </row>
    <row r="422" spans="1:3">
      <c r="A422"/>
      <c r="B422"/>
      <c r="C422"/>
    </row>
    <row r="423" spans="1:3">
      <c r="A423"/>
      <c r="B423"/>
      <c r="C423"/>
    </row>
    <row r="424" spans="1:3">
      <c r="A424"/>
      <c r="B424"/>
      <c r="C424"/>
    </row>
    <row r="425" spans="1:3">
      <c r="A425"/>
      <c r="B425"/>
      <c r="C425"/>
    </row>
    <row r="426" spans="1:3">
      <c r="A426"/>
      <c r="B426"/>
      <c r="C426"/>
    </row>
    <row r="427" spans="1:3">
      <c r="A427"/>
      <c r="B427"/>
      <c r="C427"/>
    </row>
    <row r="428" spans="1:3">
      <c r="A428"/>
      <c r="B428"/>
      <c r="C428"/>
    </row>
    <row r="429" spans="1:3">
      <c r="A429"/>
      <c r="B429"/>
      <c r="C429"/>
    </row>
    <row r="430" spans="1:3">
      <c r="A430"/>
      <c r="B430"/>
      <c r="C430"/>
    </row>
    <row r="431" spans="1:3">
      <c r="A431"/>
      <c r="B431"/>
      <c r="C431"/>
    </row>
    <row r="432" spans="1:3">
      <c r="A432"/>
      <c r="B432"/>
      <c r="C432"/>
    </row>
    <row r="433" spans="1:3">
      <c r="A433"/>
      <c r="B433"/>
      <c r="C433"/>
    </row>
    <row r="434" spans="1:3">
      <c r="A434"/>
      <c r="B434"/>
      <c r="C434"/>
    </row>
    <row r="435" spans="1:3">
      <c r="A435"/>
      <c r="B435"/>
      <c r="C435"/>
    </row>
    <row r="436" spans="1:3">
      <c r="A436"/>
      <c r="B436"/>
      <c r="C436"/>
    </row>
    <row r="437" spans="1:3">
      <c r="A437"/>
      <c r="B437"/>
      <c r="C437"/>
    </row>
    <row r="438" spans="1:3">
      <c r="A438"/>
      <c r="B438"/>
      <c r="C438"/>
    </row>
    <row r="439" spans="1:3">
      <c r="A439"/>
      <c r="B439"/>
      <c r="C439"/>
    </row>
    <row r="440" spans="1:3">
      <c r="A440"/>
      <c r="B440"/>
      <c r="C440"/>
    </row>
    <row r="441" spans="1:3">
      <c r="A441"/>
      <c r="B441"/>
      <c r="C441"/>
    </row>
    <row r="442" spans="1:3">
      <c r="A442"/>
      <c r="B442"/>
      <c r="C442"/>
    </row>
    <row r="443" spans="1:3">
      <c r="A443"/>
      <c r="B443"/>
      <c r="C443"/>
    </row>
    <row r="444" spans="1:3">
      <c r="A444"/>
      <c r="B444"/>
      <c r="C444"/>
    </row>
    <row r="445" spans="1:3">
      <c r="A445"/>
      <c r="B445"/>
      <c r="C445"/>
    </row>
    <row r="446" spans="1:3">
      <c r="A446"/>
      <c r="B446"/>
      <c r="C446"/>
    </row>
    <row r="447" spans="1:3">
      <c r="A447"/>
      <c r="B447"/>
      <c r="C447"/>
    </row>
    <row r="448" spans="1:3">
      <c r="A448"/>
      <c r="B448"/>
      <c r="C448"/>
    </row>
    <row r="449" spans="1:3">
      <c r="A449"/>
      <c r="B449"/>
      <c r="C449"/>
    </row>
    <row r="450" spans="1:3">
      <c r="A450"/>
      <c r="B450"/>
      <c r="C450"/>
    </row>
    <row r="451" spans="1:3">
      <c r="A451"/>
      <c r="B451"/>
      <c r="C451"/>
    </row>
    <row r="452" spans="1:3">
      <c r="A452"/>
      <c r="B452"/>
      <c r="C452"/>
    </row>
    <row r="453" spans="1:3">
      <c r="A453"/>
      <c r="B453"/>
      <c r="C453"/>
    </row>
    <row r="454" spans="1:3">
      <c r="A454"/>
      <c r="B454"/>
      <c r="C454"/>
    </row>
    <row r="455" spans="1:3">
      <c r="A455"/>
      <c r="B455"/>
      <c r="C455"/>
    </row>
    <row r="456" spans="1:3">
      <c r="A456"/>
      <c r="B456"/>
      <c r="C456"/>
    </row>
    <row r="457" spans="1:3">
      <c r="A457"/>
      <c r="B457"/>
      <c r="C457"/>
    </row>
    <row r="458" spans="1:3">
      <c r="A458"/>
      <c r="B458"/>
      <c r="C458"/>
    </row>
    <row r="459" spans="1:3">
      <c r="A459"/>
      <c r="B459"/>
      <c r="C459"/>
    </row>
    <row r="460" spans="1:3">
      <c r="A460"/>
      <c r="B460"/>
      <c r="C460"/>
    </row>
    <row r="461" spans="1:3">
      <c r="A461"/>
      <c r="B461"/>
      <c r="C461"/>
    </row>
    <row r="462" spans="1:3">
      <c r="A462"/>
      <c r="B462"/>
      <c r="C462"/>
    </row>
    <row r="463" spans="1:3">
      <c r="A463"/>
      <c r="B463"/>
      <c r="C463"/>
    </row>
    <row r="464" spans="1:3">
      <c r="A464"/>
      <c r="B464"/>
      <c r="C464"/>
    </row>
    <row r="465" spans="1:3">
      <c r="A465"/>
      <c r="B465"/>
      <c r="C465"/>
    </row>
    <row r="466" spans="1:3">
      <c r="A466"/>
      <c r="B466"/>
      <c r="C466"/>
    </row>
    <row r="467" spans="1:3">
      <c r="A467"/>
      <c r="B467"/>
      <c r="C467"/>
    </row>
    <row r="468" spans="1:3">
      <c r="A468"/>
      <c r="B468"/>
      <c r="C468"/>
    </row>
    <row r="469" spans="1:3">
      <c r="A469"/>
      <c r="B469"/>
      <c r="C469"/>
    </row>
    <row r="470" spans="1:3">
      <c r="A470"/>
      <c r="B470"/>
      <c r="C470"/>
    </row>
    <row r="471" spans="1:3">
      <c r="A471"/>
      <c r="B471"/>
      <c r="C471"/>
    </row>
    <row r="472" spans="1:3">
      <c r="A472"/>
      <c r="B472"/>
      <c r="C472"/>
    </row>
    <row r="473" spans="1:3">
      <c r="A473"/>
      <c r="B473"/>
      <c r="C473"/>
    </row>
    <row r="474" spans="1:3">
      <c r="A474"/>
      <c r="B474"/>
      <c r="C474"/>
    </row>
    <row r="475" spans="1:3">
      <c r="A475"/>
      <c r="B475"/>
      <c r="C475"/>
    </row>
    <row r="476" spans="1:3">
      <c r="A476"/>
      <c r="B476"/>
      <c r="C476"/>
    </row>
    <row r="477" spans="1:3">
      <c r="A477"/>
      <c r="B477"/>
      <c r="C477"/>
    </row>
    <row r="478" spans="1:3">
      <c r="A478"/>
      <c r="B478"/>
      <c r="C478"/>
    </row>
    <row r="479" spans="1:3">
      <c r="A479"/>
      <c r="B479"/>
      <c r="C479"/>
    </row>
    <row r="480" spans="1:3">
      <c r="A480"/>
      <c r="B480"/>
      <c r="C480"/>
    </row>
    <row r="481" spans="1:3">
      <c r="A481"/>
      <c r="B481"/>
      <c r="C481"/>
    </row>
    <row r="482" spans="1:3">
      <c r="A482"/>
      <c r="B482"/>
      <c r="C482"/>
    </row>
    <row r="483" spans="1:3">
      <c r="A483"/>
      <c r="B483"/>
      <c r="C483"/>
    </row>
    <row r="484" spans="1:3">
      <c r="A484"/>
      <c r="B484"/>
      <c r="C484"/>
    </row>
    <row r="485" spans="1:3">
      <c r="A485"/>
      <c r="B485"/>
      <c r="C485"/>
    </row>
    <row r="486" spans="1:3">
      <c r="A486"/>
      <c r="B486"/>
      <c r="C486"/>
    </row>
    <row r="487" spans="1:3">
      <c r="A487"/>
      <c r="B487"/>
      <c r="C487"/>
    </row>
    <row r="488" spans="1:3">
      <c r="A488"/>
      <c r="B488"/>
      <c r="C488"/>
    </row>
    <row r="489" spans="1:3">
      <c r="A489"/>
      <c r="B489"/>
      <c r="C489"/>
    </row>
    <row r="490" spans="1:3">
      <c r="A490"/>
      <c r="B490"/>
      <c r="C490"/>
    </row>
    <row r="491" spans="1:3">
      <c r="A491"/>
      <c r="B491"/>
      <c r="C491"/>
    </row>
    <row r="492" spans="1:3">
      <c r="A492"/>
      <c r="B492"/>
      <c r="C492"/>
    </row>
    <row r="493" spans="1:3">
      <c r="A493"/>
      <c r="B493"/>
      <c r="C493"/>
    </row>
    <row r="494" spans="1:3">
      <c r="A494"/>
      <c r="B494"/>
      <c r="C494"/>
    </row>
    <row r="495" spans="1:3">
      <c r="A495"/>
      <c r="B495"/>
      <c r="C495"/>
    </row>
    <row r="496" spans="1:3">
      <c r="A496"/>
      <c r="B496"/>
      <c r="C496"/>
    </row>
    <row r="497" spans="1:3">
      <c r="A497"/>
      <c r="B497"/>
      <c r="C497"/>
    </row>
    <row r="498" spans="1:3">
      <c r="A498"/>
      <c r="B498"/>
      <c r="C498"/>
    </row>
    <row r="499" spans="1:3">
      <c r="A499"/>
      <c r="B499"/>
      <c r="C499"/>
    </row>
    <row r="500" spans="1:3">
      <c r="A500"/>
      <c r="B500"/>
      <c r="C500"/>
    </row>
    <row r="501" spans="1:3">
      <c r="A501"/>
      <c r="B501"/>
      <c r="C501"/>
    </row>
    <row r="502" spans="1:3">
      <c r="A502"/>
      <c r="B502"/>
      <c r="C502"/>
    </row>
    <row r="503" spans="1:3">
      <c r="A503"/>
      <c r="B503"/>
      <c r="C503"/>
    </row>
    <row r="504" spans="1:3">
      <c r="A504"/>
      <c r="B504"/>
      <c r="C504"/>
    </row>
    <row r="505" spans="1:3">
      <c r="A505"/>
      <c r="B505"/>
      <c r="C505"/>
    </row>
    <row r="506" spans="1:3">
      <c r="A506"/>
      <c r="B506"/>
      <c r="C506"/>
    </row>
    <row r="507" spans="1:3">
      <c r="A507"/>
      <c r="B507"/>
      <c r="C507"/>
    </row>
    <row r="508" spans="1:3">
      <c r="A508"/>
      <c r="B508"/>
      <c r="C508"/>
    </row>
    <row r="509" spans="1:3">
      <c r="A509"/>
      <c r="B509"/>
      <c r="C509"/>
    </row>
    <row r="510" spans="1:3">
      <c r="A510"/>
      <c r="B510"/>
      <c r="C510"/>
    </row>
    <row r="511" spans="1:3">
      <c r="A511"/>
      <c r="B511"/>
      <c r="C511"/>
    </row>
    <row r="512" spans="1:3">
      <c r="A512"/>
      <c r="B512"/>
      <c r="C512"/>
    </row>
    <row r="513" spans="1:3">
      <c r="A513"/>
      <c r="B513"/>
      <c r="C513"/>
    </row>
    <row r="514" spans="1:3">
      <c r="A514"/>
      <c r="B514"/>
      <c r="C514"/>
    </row>
    <row r="515" spans="1:3">
      <c r="A515"/>
      <c r="B515"/>
      <c r="C515"/>
    </row>
    <row r="516" spans="1:3">
      <c r="A516"/>
      <c r="B516"/>
      <c r="C516"/>
    </row>
    <row r="517" spans="1:3">
      <c r="A517"/>
      <c r="B517"/>
      <c r="C517"/>
    </row>
    <row r="518" spans="1:3">
      <c r="A518"/>
      <c r="B518"/>
      <c r="C518"/>
    </row>
    <row r="519" spans="1:3">
      <c r="A519"/>
      <c r="B519"/>
      <c r="C519"/>
    </row>
    <row r="520" spans="1:3">
      <c r="A520"/>
      <c r="B520"/>
      <c r="C520"/>
    </row>
    <row r="521" spans="1:3">
      <c r="A521"/>
      <c r="B521"/>
      <c r="C521"/>
    </row>
    <row r="522" spans="1:3">
      <c r="A522"/>
      <c r="B522"/>
      <c r="C522"/>
    </row>
    <row r="523" spans="1:3">
      <c r="A523"/>
      <c r="B523"/>
      <c r="C523"/>
    </row>
    <row r="524" spans="1:3">
      <c r="A524"/>
      <c r="B524"/>
      <c r="C524"/>
    </row>
    <row r="525" spans="1:3">
      <c r="A525"/>
      <c r="B525"/>
      <c r="C525"/>
    </row>
    <row r="526" spans="1:3">
      <c r="A526"/>
      <c r="B526"/>
      <c r="C526"/>
    </row>
    <row r="527" spans="1:3">
      <c r="A527"/>
      <c r="B527"/>
      <c r="C527"/>
    </row>
    <row r="528" spans="1:3">
      <c r="A528"/>
      <c r="B528"/>
      <c r="C528"/>
    </row>
    <row r="529" spans="1:3">
      <c r="A529"/>
      <c r="B529"/>
      <c r="C529"/>
    </row>
    <row r="530" spans="1:3">
      <c r="A530"/>
      <c r="B530"/>
      <c r="C530"/>
    </row>
    <row r="531" spans="1:3">
      <c r="A531"/>
      <c r="B531"/>
      <c r="C531"/>
    </row>
    <row r="532" spans="1:3">
      <c r="A532"/>
      <c r="B532"/>
      <c r="C532"/>
    </row>
    <row r="533" spans="1:3">
      <c r="A533"/>
      <c r="B533"/>
      <c r="C533"/>
    </row>
    <row r="534" spans="1:3">
      <c r="A534"/>
      <c r="B534"/>
      <c r="C534"/>
    </row>
    <row r="535" spans="1:3">
      <c r="A535"/>
      <c r="B535"/>
      <c r="C535"/>
    </row>
    <row r="536" spans="1:3">
      <c r="A536"/>
      <c r="B536"/>
      <c r="C536"/>
    </row>
    <row r="537" spans="1:3">
      <c r="A537"/>
      <c r="B537"/>
      <c r="C537"/>
    </row>
    <row r="538" spans="1:3">
      <c r="A538"/>
      <c r="B538"/>
      <c r="C538"/>
    </row>
    <row r="539" spans="1:3">
      <c r="A539"/>
      <c r="B539"/>
      <c r="C539"/>
    </row>
    <row r="540" spans="1:3">
      <c r="A540"/>
      <c r="B540"/>
      <c r="C540"/>
    </row>
    <row r="541" spans="1:3">
      <c r="A541"/>
      <c r="B541"/>
      <c r="C541"/>
    </row>
    <row r="542" spans="1:3">
      <c r="A542"/>
      <c r="B542"/>
      <c r="C542"/>
    </row>
    <row r="543" spans="1:3">
      <c r="A543"/>
      <c r="B543"/>
      <c r="C543"/>
    </row>
    <row r="544" spans="1:3">
      <c r="A544"/>
      <c r="B544"/>
      <c r="C544"/>
    </row>
    <row r="545" spans="1:3">
      <c r="A545"/>
      <c r="B545"/>
      <c r="C545"/>
    </row>
    <row r="546" spans="1:3">
      <c r="A546"/>
      <c r="B546"/>
      <c r="C546"/>
    </row>
    <row r="547" spans="1:3">
      <c r="A547"/>
      <c r="B547"/>
      <c r="C547"/>
    </row>
    <row r="548" spans="1:3">
      <c r="A548"/>
      <c r="B548"/>
      <c r="C548"/>
    </row>
    <row r="549" spans="1:3">
      <c r="A549"/>
      <c r="B549"/>
      <c r="C549"/>
    </row>
    <row r="550" spans="1:3">
      <c r="A550"/>
      <c r="B550"/>
      <c r="C550"/>
    </row>
    <row r="551" spans="1:3">
      <c r="A551"/>
      <c r="B551"/>
      <c r="C551"/>
    </row>
    <row r="552" spans="1:3">
      <c r="A552"/>
      <c r="B552"/>
      <c r="C552"/>
    </row>
    <row r="553" spans="1:3">
      <c r="A553"/>
      <c r="B553"/>
      <c r="C553"/>
    </row>
    <row r="554" spans="1:3">
      <c r="A554"/>
      <c r="B554"/>
      <c r="C554"/>
    </row>
    <row r="555" spans="1:3">
      <c r="A555"/>
      <c r="B555"/>
      <c r="C555"/>
    </row>
    <row r="556" spans="1:3">
      <c r="A556"/>
      <c r="B556"/>
      <c r="C556"/>
    </row>
    <row r="557" spans="1:3">
      <c r="A557"/>
      <c r="B557"/>
      <c r="C557"/>
    </row>
    <row r="558" spans="1:3">
      <c r="A558"/>
      <c r="B558"/>
      <c r="C558"/>
    </row>
    <row r="559" spans="1:3">
      <c r="A559"/>
      <c r="B559"/>
      <c r="C559"/>
    </row>
    <row r="560" spans="1:3">
      <c r="A560"/>
      <c r="B560"/>
      <c r="C560"/>
    </row>
    <row r="561" spans="1:3">
      <c r="A561"/>
      <c r="B561"/>
      <c r="C561"/>
    </row>
    <row r="562" spans="1:3">
      <c r="A562"/>
      <c r="B562"/>
      <c r="C562"/>
    </row>
    <row r="563" spans="1:3">
      <c r="A563"/>
      <c r="B563"/>
      <c r="C563"/>
    </row>
    <row r="564" spans="1:3">
      <c r="A564"/>
      <c r="B564"/>
      <c r="C564"/>
    </row>
    <row r="565" spans="1:3">
      <c r="A565"/>
      <c r="B565"/>
      <c r="C565"/>
    </row>
    <row r="566" spans="1:3">
      <c r="A566"/>
      <c r="B566"/>
      <c r="C566"/>
    </row>
    <row r="567" spans="1:3">
      <c r="A567"/>
      <c r="B567"/>
      <c r="C567"/>
    </row>
    <row r="568" spans="1:3">
      <c r="A568"/>
      <c r="B568"/>
      <c r="C568"/>
    </row>
    <row r="569" spans="1:3">
      <c r="A569"/>
      <c r="B569"/>
      <c r="C569"/>
    </row>
    <row r="570" spans="1:3">
      <c r="A570"/>
      <c r="B570"/>
      <c r="C570"/>
    </row>
    <row r="571" spans="1:3">
      <c r="A571"/>
      <c r="B571"/>
      <c r="C571"/>
    </row>
    <row r="572" spans="1:3">
      <c r="A572"/>
      <c r="B572"/>
      <c r="C572"/>
    </row>
    <row r="573" spans="1:3">
      <c r="A573"/>
      <c r="B573"/>
      <c r="C573"/>
    </row>
    <row r="574" spans="1:3">
      <c r="A574"/>
      <c r="B574"/>
      <c r="C574"/>
    </row>
    <row r="575" spans="1:3">
      <c r="A575"/>
      <c r="B575"/>
      <c r="C575"/>
    </row>
    <row r="576" spans="1:3">
      <c r="A576"/>
      <c r="B576"/>
      <c r="C576"/>
    </row>
    <row r="577" spans="1:3">
      <c r="A577"/>
      <c r="B577"/>
      <c r="C577"/>
    </row>
    <row r="578" spans="1:3">
      <c r="A578"/>
      <c r="B578"/>
      <c r="C578"/>
    </row>
    <row r="579" spans="1:3">
      <c r="A579"/>
      <c r="B579"/>
      <c r="C579"/>
    </row>
    <row r="580" spans="1:3">
      <c r="A580"/>
      <c r="B580"/>
      <c r="C580"/>
    </row>
    <row r="581" spans="1:3">
      <c r="A581"/>
      <c r="B581"/>
      <c r="C581"/>
    </row>
    <row r="582" spans="1:3">
      <c r="A582"/>
      <c r="B582"/>
      <c r="C582"/>
    </row>
    <row r="583" spans="1:3">
      <c r="A583"/>
      <c r="B583"/>
      <c r="C583"/>
    </row>
    <row r="584" spans="1:3">
      <c r="A584"/>
      <c r="B584"/>
      <c r="C584"/>
    </row>
    <row r="585" spans="1:3">
      <c r="A585"/>
      <c r="B585"/>
      <c r="C585"/>
    </row>
    <row r="586" spans="1:3">
      <c r="A586"/>
      <c r="B586"/>
      <c r="C586"/>
    </row>
    <row r="587" spans="1:3">
      <c r="A587"/>
      <c r="B587"/>
      <c r="C587"/>
    </row>
    <row r="588" spans="1:3">
      <c r="A588"/>
      <c r="B588"/>
      <c r="C588"/>
    </row>
    <row r="589" spans="1:3">
      <c r="A589"/>
      <c r="B589"/>
      <c r="C589"/>
    </row>
    <row r="590" spans="1:3">
      <c r="A590"/>
      <c r="B590"/>
      <c r="C590"/>
    </row>
    <row r="591" spans="1:3">
      <c r="A591"/>
      <c r="B591"/>
      <c r="C591"/>
    </row>
    <row r="592" spans="1:3">
      <c r="A592"/>
      <c r="B592"/>
      <c r="C592"/>
    </row>
    <row r="593" spans="1:3">
      <c r="A593"/>
      <c r="B593"/>
      <c r="C593"/>
    </row>
    <row r="594" spans="1:3">
      <c r="A594"/>
      <c r="B594"/>
      <c r="C594"/>
    </row>
    <row r="595" spans="1:3">
      <c r="A595"/>
      <c r="B595"/>
      <c r="C595"/>
    </row>
    <row r="596" spans="1:3">
      <c r="A596"/>
      <c r="B596"/>
      <c r="C596"/>
    </row>
    <row r="597" spans="1:3">
      <c r="A597"/>
      <c r="B597"/>
      <c r="C597"/>
    </row>
    <row r="598" spans="1:3">
      <c r="A598"/>
      <c r="B598"/>
      <c r="C598"/>
    </row>
    <row r="599" spans="1:3">
      <c r="A599"/>
      <c r="B599"/>
      <c r="C599"/>
    </row>
    <row r="600" spans="1:3">
      <c r="A600"/>
      <c r="B600"/>
      <c r="C600"/>
    </row>
    <row r="601" spans="1:3">
      <c r="A601"/>
      <c r="B601"/>
      <c r="C601"/>
    </row>
    <row r="602" spans="1:3">
      <c r="A602"/>
      <c r="B602"/>
      <c r="C602"/>
    </row>
    <row r="603" spans="1:3">
      <c r="A603"/>
      <c r="B603"/>
      <c r="C603"/>
    </row>
    <row r="604" spans="1:3">
      <c r="A604"/>
      <c r="B604"/>
      <c r="C604"/>
    </row>
    <row r="605" spans="1:3">
      <c r="A605"/>
      <c r="B605"/>
      <c r="C605"/>
    </row>
    <row r="606" spans="1:3">
      <c r="A606"/>
      <c r="B606"/>
      <c r="C606"/>
    </row>
    <row r="607" spans="1:3">
      <c r="A607"/>
      <c r="B607"/>
      <c r="C607"/>
    </row>
    <row r="608" spans="1:3">
      <c r="A608"/>
      <c r="B608"/>
      <c r="C608"/>
    </row>
    <row r="609" spans="1:3">
      <c r="A609"/>
      <c r="B609"/>
      <c r="C609"/>
    </row>
    <row r="610" spans="1:3">
      <c r="A610"/>
      <c r="B610"/>
      <c r="C610"/>
    </row>
    <row r="611" spans="1:3">
      <c r="A611"/>
      <c r="B611"/>
      <c r="C611"/>
    </row>
    <row r="612" spans="1:3">
      <c r="A612"/>
      <c r="B612"/>
      <c r="C612"/>
    </row>
    <row r="613" spans="1:3">
      <c r="A613"/>
      <c r="B613"/>
      <c r="C613"/>
    </row>
    <row r="614" spans="1:3">
      <c r="A614"/>
      <c r="B614"/>
      <c r="C614"/>
    </row>
    <row r="615" spans="1:3">
      <c r="A615"/>
      <c r="B615"/>
      <c r="C615"/>
    </row>
    <row r="616" spans="1:3">
      <c r="A616"/>
      <c r="B616"/>
      <c r="C616"/>
    </row>
    <row r="617" spans="1:3">
      <c r="A617"/>
      <c r="B617"/>
      <c r="C617"/>
    </row>
    <row r="618" spans="1:3">
      <c r="A618"/>
      <c r="B618"/>
      <c r="C618"/>
    </row>
    <row r="619" spans="1:3">
      <c r="A619"/>
      <c r="B619"/>
      <c r="C619"/>
    </row>
    <row r="620" spans="1:3">
      <c r="A620"/>
      <c r="B620"/>
      <c r="C620"/>
    </row>
    <row r="621" spans="1:3">
      <c r="A621"/>
      <c r="B621"/>
      <c r="C621"/>
    </row>
    <row r="622" spans="1:3">
      <c r="A622"/>
      <c r="B622"/>
      <c r="C622"/>
    </row>
    <row r="623" spans="1:3">
      <c r="A623"/>
      <c r="B623"/>
      <c r="C623"/>
    </row>
    <row r="624" spans="1:3">
      <c r="A624"/>
      <c r="B624"/>
      <c r="C624"/>
    </row>
    <row r="625" spans="1:3">
      <c r="A625"/>
      <c r="B625"/>
      <c r="C625"/>
    </row>
    <row r="626" spans="1:3">
      <c r="A626"/>
      <c r="B626"/>
      <c r="C626"/>
    </row>
    <row r="627" spans="1:3">
      <c r="A627"/>
      <c r="B627"/>
      <c r="C627"/>
    </row>
    <row r="628" spans="1:3">
      <c r="A628"/>
      <c r="B628"/>
      <c r="C628"/>
    </row>
    <row r="629" spans="1:3">
      <c r="A629"/>
      <c r="B629"/>
      <c r="C629"/>
    </row>
    <row r="630" spans="1:3">
      <c r="A630"/>
      <c r="B630"/>
      <c r="C630"/>
    </row>
    <row r="631" spans="1:3">
      <c r="A631"/>
      <c r="B631"/>
      <c r="C631"/>
    </row>
    <row r="632" spans="1:3">
      <c r="A632"/>
      <c r="B632"/>
      <c r="C632"/>
    </row>
    <row r="633" spans="1:3">
      <c r="A633"/>
      <c r="B633"/>
      <c r="C633"/>
    </row>
    <row r="634" spans="1:3">
      <c r="A634"/>
      <c r="B634"/>
      <c r="C634"/>
    </row>
    <row r="635" spans="1:3">
      <c r="A635"/>
      <c r="B635"/>
      <c r="C635"/>
    </row>
    <row r="636" spans="1:3">
      <c r="A636"/>
      <c r="B636"/>
      <c r="C636"/>
    </row>
    <row r="637" spans="1:3">
      <c r="A637"/>
      <c r="B637"/>
      <c r="C637"/>
    </row>
    <row r="638" spans="1:3">
      <c r="A638"/>
      <c r="B638"/>
      <c r="C638"/>
    </row>
    <row r="639" spans="1:3">
      <c r="A639"/>
      <c r="B639"/>
      <c r="C639"/>
    </row>
    <row r="640" spans="1:3">
      <c r="A640"/>
      <c r="B640"/>
      <c r="C640"/>
    </row>
    <row r="641" spans="1:3">
      <c r="A641"/>
      <c r="B641"/>
      <c r="C641"/>
    </row>
    <row r="642" spans="1:3">
      <c r="A642"/>
      <c r="B642"/>
      <c r="C642"/>
    </row>
    <row r="643" spans="1:3">
      <c r="A643"/>
      <c r="B643"/>
      <c r="C643"/>
    </row>
    <row r="644" spans="1:3">
      <c r="A644"/>
      <c r="B644"/>
      <c r="C644"/>
    </row>
    <row r="645" spans="1:3">
      <c r="A645"/>
      <c r="B645"/>
      <c r="C645"/>
    </row>
    <row r="646" spans="1:3">
      <c r="A646"/>
      <c r="B646"/>
      <c r="C646"/>
    </row>
    <row r="647" spans="1:3">
      <c r="A647"/>
      <c r="B647"/>
      <c r="C647"/>
    </row>
    <row r="648" spans="1:3">
      <c r="A648"/>
      <c r="B648"/>
      <c r="C648"/>
    </row>
    <row r="649" spans="1:3">
      <c r="A649"/>
      <c r="B649"/>
      <c r="C649"/>
    </row>
    <row r="650" spans="1:3">
      <c r="A650"/>
      <c r="B650"/>
      <c r="C650"/>
    </row>
    <row r="651" spans="1:3">
      <c r="A651"/>
      <c r="B651"/>
      <c r="C651"/>
    </row>
    <row r="652" spans="1:3">
      <c r="A652"/>
      <c r="B652"/>
      <c r="C652"/>
    </row>
    <row r="653" spans="1:3">
      <c r="A653"/>
      <c r="B653"/>
      <c r="C653"/>
    </row>
    <row r="654" spans="1:3">
      <c r="A654"/>
      <c r="B654"/>
      <c r="C654"/>
    </row>
    <row r="655" spans="1:3">
      <c r="A655"/>
      <c r="B655"/>
      <c r="C655"/>
    </row>
    <row r="656" spans="1:3">
      <c r="A656"/>
      <c r="B656"/>
      <c r="C656"/>
    </row>
    <row r="657" spans="1:3">
      <c r="A657"/>
      <c r="B657"/>
      <c r="C657"/>
    </row>
    <row r="658" spans="1:3">
      <c r="A658"/>
      <c r="B658"/>
      <c r="C658"/>
    </row>
    <row r="659" spans="1:3">
      <c r="A659"/>
      <c r="B659"/>
      <c r="C659"/>
    </row>
    <row r="660" spans="1:3">
      <c r="A660"/>
      <c r="B660"/>
      <c r="C660"/>
    </row>
    <row r="661" spans="1:3">
      <c r="A661"/>
      <c r="B661"/>
      <c r="C661"/>
    </row>
    <row r="662" spans="1:3">
      <c r="A662"/>
      <c r="B662"/>
      <c r="C662"/>
    </row>
    <row r="663" spans="1:3">
      <c r="A663"/>
      <c r="B663"/>
      <c r="C663"/>
    </row>
    <row r="664" spans="1:3">
      <c r="A664"/>
      <c r="B664"/>
      <c r="C664"/>
    </row>
    <row r="665" spans="1:3">
      <c r="A665"/>
      <c r="B665"/>
      <c r="C665"/>
    </row>
    <row r="666" spans="1:3">
      <c r="A666"/>
      <c r="B666"/>
      <c r="C666"/>
    </row>
    <row r="667" spans="1:3">
      <c r="A667"/>
      <c r="B667"/>
      <c r="C667"/>
    </row>
    <row r="668" spans="1:3">
      <c r="A668"/>
      <c r="B668"/>
      <c r="C668"/>
    </row>
    <row r="669" spans="1:3">
      <c r="A669"/>
      <c r="B669"/>
      <c r="C669"/>
    </row>
    <row r="670" spans="1:3">
      <c r="A670"/>
      <c r="B670"/>
      <c r="C670"/>
    </row>
    <row r="671" spans="1:3">
      <c r="A671"/>
      <c r="B671"/>
      <c r="C671"/>
    </row>
    <row r="672" spans="1:3">
      <c r="A672"/>
      <c r="B672"/>
      <c r="C672"/>
    </row>
    <row r="673" spans="1:3">
      <c r="A673"/>
      <c r="B673"/>
      <c r="C673"/>
    </row>
    <row r="674" spans="1:3">
      <c r="A674"/>
      <c r="B674"/>
      <c r="C674"/>
    </row>
    <row r="675" spans="1:3">
      <c r="A675"/>
      <c r="B675"/>
      <c r="C675"/>
    </row>
    <row r="676" spans="1:3">
      <c r="A676"/>
      <c r="B676"/>
      <c r="C676"/>
    </row>
    <row r="677" spans="1:3">
      <c r="A677"/>
      <c r="B677"/>
      <c r="C677"/>
    </row>
    <row r="678" spans="1:3">
      <c r="A678"/>
      <c r="B678"/>
      <c r="C678"/>
    </row>
    <row r="679" spans="1:3">
      <c r="A679"/>
      <c r="B679"/>
      <c r="C679"/>
    </row>
    <row r="680" spans="1:3">
      <c r="A680"/>
      <c r="B680"/>
      <c r="C680"/>
    </row>
    <row r="681" spans="1:3">
      <c r="A681"/>
      <c r="B681"/>
      <c r="C681"/>
    </row>
    <row r="682" spans="1:3">
      <c r="A682"/>
      <c r="B682"/>
      <c r="C682"/>
    </row>
    <row r="683" spans="1:3">
      <c r="A683"/>
      <c r="B683"/>
      <c r="C683"/>
    </row>
    <row r="684" spans="1:3">
      <c r="A684"/>
      <c r="B684"/>
      <c r="C684"/>
    </row>
    <row r="685" spans="1:3">
      <c r="A685"/>
      <c r="B685"/>
      <c r="C685"/>
    </row>
    <row r="686" spans="1:3">
      <c r="A686"/>
      <c r="B686"/>
      <c r="C686"/>
    </row>
    <row r="687" spans="1:3">
      <c r="A687"/>
      <c r="B687"/>
      <c r="C687"/>
    </row>
    <row r="688" spans="1:3">
      <c r="A688"/>
      <c r="B688"/>
      <c r="C688"/>
    </row>
    <row r="689" spans="1:3">
      <c r="A689"/>
      <c r="B689"/>
      <c r="C689"/>
    </row>
    <row r="690" spans="1:3">
      <c r="A690"/>
      <c r="B690"/>
      <c r="C690"/>
    </row>
    <row r="691" spans="1:3">
      <c r="A691"/>
      <c r="B691"/>
      <c r="C691"/>
    </row>
    <row r="692" spans="1:3">
      <c r="A692"/>
      <c r="B692"/>
      <c r="C692"/>
    </row>
    <row r="693" spans="1:3">
      <c r="A693"/>
      <c r="B693"/>
      <c r="C693"/>
    </row>
    <row r="694" spans="1:3">
      <c r="A694"/>
      <c r="B694"/>
      <c r="C694"/>
    </row>
    <row r="695" spans="1:3">
      <c r="A695"/>
      <c r="B695"/>
      <c r="C695"/>
    </row>
    <row r="696" spans="1:3">
      <c r="A696"/>
      <c r="B696"/>
      <c r="C696"/>
    </row>
    <row r="697" spans="1:3">
      <c r="A697"/>
      <c r="B697"/>
      <c r="C697"/>
    </row>
    <row r="698" spans="1:3">
      <c r="A698"/>
      <c r="B698"/>
      <c r="C698"/>
    </row>
    <row r="699" spans="1:3">
      <c r="A699"/>
      <c r="B699"/>
      <c r="C699"/>
    </row>
    <row r="700" spans="1:3">
      <c r="A700"/>
      <c r="B700"/>
      <c r="C700"/>
    </row>
    <row r="701" spans="1:3">
      <c r="A701"/>
      <c r="B701"/>
      <c r="C701"/>
    </row>
    <row r="702" spans="1:3">
      <c r="A702"/>
      <c r="B702"/>
      <c r="C702"/>
    </row>
    <row r="703" spans="1:3">
      <c r="A703"/>
      <c r="B703"/>
      <c r="C703"/>
    </row>
    <row r="704" spans="1:3">
      <c r="A704"/>
      <c r="B704"/>
      <c r="C704"/>
    </row>
    <row r="705" spans="1:3">
      <c r="A705"/>
      <c r="B705"/>
      <c r="C705"/>
    </row>
    <row r="706" spans="1:3">
      <c r="A706"/>
      <c r="B706"/>
      <c r="C706"/>
    </row>
    <row r="707" spans="1:3">
      <c r="A707"/>
      <c r="B707"/>
      <c r="C707"/>
    </row>
    <row r="708" spans="1:3">
      <c r="A708"/>
      <c r="B708"/>
      <c r="C708"/>
    </row>
    <row r="709" spans="1:3">
      <c r="A709"/>
      <c r="B709"/>
      <c r="C709"/>
    </row>
    <row r="710" spans="1:3">
      <c r="A710"/>
      <c r="B710"/>
      <c r="C710"/>
    </row>
    <row r="711" spans="1:3">
      <c r="A711"/>
      <c r="B711"/>
      <c r="C711"/>
    </row>
    <row r="712" spans="1:3">
      <c r="A712"/>
      <c r="B712"/>
      <c r="C712"/>
    </row>
    <row r="713" spans="1:3">
      <c r="A713"/>
      <c r="B713"/>
      <c r="C713"/>
    </row>
    <row r="714" spans="1:3">
      <c r="A714"/>
      <c r="B714"/>
      <c r="C714"/>
    </row>
    <row r="715" spans="1:3">
      <c r="A715"/>
      <c r="B715"/>
      <c r="C715"/>
    </row>
    <row r="716" spans="1:3">
      <c r="A716"/>
      <c r="B716"/>
      <c r="C716"/>
    </row>
    <row r="717" spans="1:3">
      <c r="A717"/>
      <c r="B717"/>
      <c r="C717"/>
    </row>
    <row r="718" spans="1:3">
      <c r="A718"/>
      <c r="B718"/>
      <c r="C718"/>
    </row>
    <row r="719" spans="1:3">
      <c r="A719"/>
      <c r="B719"/>
      <c r="C719"/>
    </row>
    <row r="720" spans="1:3">
      <c r="A720"/>
      <c r="B720"/>
      <c r="C720"/>
    </row>
    <row r="721" spans="1:3">
      <c r="A721"/>
      <c r="B721"/>
      <c r="C721"/>
    </row>
    <row r="722" spans="1:3">
      <c r="A722"/>
      <c r="B722"/>
      <c r="C722"/>
    </row>
    <row r="723" spans="1:3">
      <c r="A723"/>
      <c r="B723"/>
      <c r="C723"/>
    </row>
    <row r="724" spans="1:3">
      <c r="A724"/>
      <c r="B724"/>
      <c r="C724"/>
    </row>
    <row r="725" spans="1:3">
      <c r="A725"/>
      <c r="B725"/>
      <c r="C725"/>
    </row>
    <row r="726" spans="1:3">
      <c r="A726"/>
      <c r="B726"/>
      <c r="C726"/>
    </row>
    <row r="727" spans="1:3">
      <c r="A727"/>
      <c r="B727"/>
      <c r="C727"/>
    </row>
    <row r="728" spans="1:3">
      <c r="A728"/>
      <c r="B728"/>
      <c r="C728"/>
    </row>
    <row r="729" spans="1:3">
      <c r="A729"/>
      <c r="B729"/>
      <c r="C729"/>
    </row>
    <row r="730" spans="1:3">
      <c r="A730"/>
      <c r="B730"/>
      <c r="C730"/>
    </row>
    <row r="731" spans="1:3">
      <c r="A731"/>
      <c r="B731"/>
      <c r="C731"/>
    </row>
    <row r="732" spans="1:3">
      <c r="A732"/>
      <c r="B732"/>
      <c r="C732"/>
    </row>
    <row r="733" spans="1:3">
      <c r="A733"/>
      <c r="B733"/>
      <c r="C733"/>
    </row>
    <row r="734" spans="1:3">
      <c r="A734"/>
      <c r="B734"/>
      <c r="C734"/>
    </row>
    <row r="735" spans="1:3">
      <c r="A735"/>
      <c r="B735"/>
      <c r="C735"/>
    </row>
    <row r="736" spans="1:3">
      <c r="A736"/>
      <c r="B736"/>
      <c r="C736"/>
    </row>
    <row r="737" spans="1:3">
      <c r="A737"/>
      <c r="B737"/>
      <c r="C737"/>
    </row>
    <row r="738" spans="1:3">
      <c r="A738"/>
      <c r="B738"/>
      <c r="C738"/>
    </row>
    <row r="739" spans="1:3">
      <c r="A739"/>
      <c r="B739"/>
      <c r="C739"/>
    </row>
    <row r="740" spans="1:3">
      <c r="A740"/>
      <c r="B740"/>
      <c r="C740"/>
    </row>
    <row r="741" spans="1:3">
      <c r="A741"/>
      <c r="B741"/>
      <c r="C741"/>
    </row>
    <row r="742" spans="1:3">
      <c r="A742"/>
      <c r="B742"/>
      <c r="C742"/>
    </row>
    <row r="743" spans="1:3">
      <c r="A743"/>
      <c r="B743"/>
      <c r="C743"/>
    </row>
    <row r="744" spans="1:3">
      <c r="A744"/>
      <c r="B744"/>
      <c r="C744"/>
    </row>
    <row r="745" spans="1:3">
      <c r="A745"/>
      <c r="B745"/>
      <c r="C745"/>
    </row>
    <row r="746" spans="1:3">
      <c r="A746"/>
      <c r="B746"/>
      <c r="C746"/>
    </row>
    <row r="747" spans="1:3">
      <c r="A747"/>
      <c r="B747"/>
      <c r="C747"/>
    </row>
    <row r="748" spans="1:3">
      <c r="A748"/>
      <c r="B748"/>
      <c r="C748"/>
    </row>
    <row r="749" spans="1:3">
      <c r="A749"/>
      <c r="B749"/>
      <c r="C749"/>
    </row>
    <row r="750" spans="1:3">
      <c r="A750"/>
      <c r="B750"/>
      <c r="C750"/>
    </row>
    <row r="751" spans="1:3">
      <c r="A751"/>
      <c r="B751"/>
      <c r="C751"/>
    </row>
    <row r="752" spans="1:3">
      <c r="A752"/>
      <c r="B752"/>
      <c r="C752"/>
    </row>
    <row r="753" spans="1:3">
      <c r="A753"/>
      <c r="B753"/>
      <c r="C753"/>
    </row>
    <row r="754" spans="1:3">
      <c r="A754"/>
      <c r="B754"/>
      <c r="C754"/>
    </row>
    <row r="755" spans="1:3">
      <c r="A755"/>
      <c r="B755"/>
      <c r="C755"/>
    </row>
    <row r="756" spans="1:3">
      <c r="A756"/>
      <c r="B756"/>
      <c r="C756"/>
    </row>
    <row r="757" spans="1:3">
      <c r="A757"/>
      <c r="B757"/>
      <c r="C757"/>
    </row>
    <row r="758" spans="1:3">
      <c r="A758"/>
      <c r="B758"/>
      <c r="C758"/>
    </row>
    <row r="759" spans="1:3">
      <c r="A759"/>
      <c r="B759"/>
      <c r="C759"/>
    </row>
    <row r="760" spans="1:3">
      <c r="A760"/>
      <c r="B760"/>
      <c r="C760"/>
    </row>
    <row r="761" spans="1:3">
      <c r="A761"/>
      <c r="B761"/>
      <c r="C761"/>
    </row>
    <row r="762" spans="1:3">
      <c r="A762"/>
      <c r="B762"/>
      <c r="C762"/>
    </row>
    <row r="763" spans="1:3">
      <c r="A763"/>
      <c r="B763"/>
      <c r="C763"/>
    </row>
    <row r="764" spans="1:3">
      <c r="A764"/>
      <c r="B764"/>
      <c r="C764"/>
    </row>
    <row r="765" spans="1:3">
      <c r="A765"/>
      <c r="B765"/>
      <c r="C765"/>
    </row>
    <row r="766" spans="1:3">
      <c r="A766"/>
      <c r="B766"/>
      <c r="C766"/>
    </row>
    <row r="767" spans="1:3">
      <c r="A767"/>
      <c r="B767"/>
      <c r="C767"/>
    </row>
    <row r="768" spans="1:3">
      <c r="A768"/>
      <c r="B768"/>
      <c r="C768"/>
    </row>
    <row r="769" spans="1:3">
      <c r="A769"/>
      <c r="B769"/>
      <c r="C769"/>
    </row>
    <row r="770" spans="1:3">
      <c r="A770"/>
      <c r="B770"/>
      <c r="C770"/>
    </row>
    <row r="771" spans="1:3">
      <c r="A771"/>
      <c r="B771"/>
      <c r="C771"/>
    </row>
    <row r="772" spans="1:3">
      <c r="A772"/>
      <c r="B772"/>
      <c r="C772"/>
    </row>
    <row r="773" spans="1:3">
      <c r="A773"/>
      <c r="B773"/>
      <c r="C773"/>
    </row>
    <row r="774" spans="1:3">
      <c r="A774"/>
      <c r="B774"/>
      <c r="C774"/>
    </row>
    <row r="775" spans="1:3">
      <c r="A775"/>
      <c r="B775"/>
      <c r="C775"/>
    </row>
    <row r="776" spans="1:3">
      <c r="A776"/>
      <c r="B776"/>
      <c r="C776"/>
    </row>
    <row r="777" spans="1:3">
      <c r="A777"/>
      <c r="B777"/>
      <c r="C777"/>
    </row>
    <row r="778" spans="1:3">
      <c r="A778"/>
      <c r="B778"/>
      <c r="C778"/>
    </row>
    <row r="779" spans="1:3">
      <c r="A779"/>
      <c r="B779"/>
      <c r="C779"/>
    </row>
    <row r="780" spans="1:3">
      <c r="A780"/>
      <c r="B780"/>
      <c r="C780"/>
    </row>
    <row r="781" spans="1:3">
      <c r="A781"/>
      <c r="B781"/>
      <c r="C781"/>
    </row>
    <row r="782" spans="1:3">
      <c r="A782"/>
      <c r="B782"/>
      <c r="C782"/>
    </row>
    <row r="783" spans="1:3">
      <c r="A783"/>
      <c r="B783"/>
      <c r="C783"/>
    </row>
    <row r="784" spans="1:3">
      <c r="A784"/>
      <c r="B784"/>
      <c r="C784"/>
    </row>
    <row r="785" spans="1:3">
      <c r="A785"/>
      <c r="B785"/>
      <c r="C785"/>
    </row>
    <row r="786" spans="1:3">
      <c r="A786"/>
      <c r="B786"/>
      <c r="C786"/>
    </row>
    <row r="787" spans="1:3">
      <c r="A787"/>
      <c r="B787"/>
      <c r="C787"/>
    </row>
    <row r="788" spans="1:3">
      <c r="A788"/>
      <c r="B788"/>
      <c r="C788"/>
    </row>
    <row r="789" spans="1:3">
      <c r="A789"/>
      <c r="B789"/>
      <c r="C789"/>
    </row>
    <row r="790" spans="1:3">
      <c r="A790"/>
      <c r="B790"/>
      <c r="C790"/>
    </row>
    <row r="791" spans="1:3">
      <c r="A791"/>
      <c r="B791"/>
      <c r="C791"/>
    </row>
    <row r="792" spans="1:3">
      <c r="A792"/>
      <c r="B792"/>
      <c r="C792"/>
    </row>
    <row r="793" spans="1:3">
      <c r="A793"/>
      <c r="B793"/>
      <c r="C793"/>
    </row>
    <row r="794" spans="1:3">
      <c r="A794"/>
      <c r="B794"/>
      <c r="C794"/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  <row r="832" spans="1:3">
      <c r="A832"/>
      <c r="B832"/>
      <c r="C832"/>
    </row>
    <row r="833" spans="1:3">
      <c r="A833"/>
      <c r="B833"/>
      <c r="C833"/>
    </row>
    <row r="834" spans="1:3">
      <c r="A834"/>
      <c r="B834"/>
      <c r="C834"/>
    </row>
    <row r="835" spans="1:3">
      <c r="A835"/>
      <c r="B835"/>
      <c r="C835"/>
    </row>
    <row r="836" spans="1:3">
      <c r="A836"/>
      <c r="B836"/>
      <c r="C836"/>
    </row>
    <row r="837" spans="1:3">
      <c r="A837"/>
      <c r="B837"/>
      <c r="C837"/>
    </row>
    <row r="838" spans="1:3">
      <c r="A838"/>
      <c r="B838"/>
      <c r="C838"/>
    </row>
    <row r="839" spans="1:3">
      <c r="A839"/>
      <c r="B839"/>
      <c r="C839"/>
    </row>
    <row r="840" spans="1:3">
      <c r="A840"/>
      <c r="B840"/>
      <c r="C840"/>
    </row>
    <row r="841" spans="1:3">
      <c r="A841"/>
      <c r="B841"/>
      <c r="C841"/>
    </row>
    <row r="842" spans="1:3">
      <c r="A842"/>
      <c r="B842"/>
      <c r="C842"/>
    </row>
    <row r="843" spans="1:3">
      <c r="A843"/>
      <c r="B843"/>
      <c r="C843"/>
    </row>
  </sheetData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9"/>
  <sheetViews>
    <sheetView workbookViewId="0">
      <selection activeCell="G17" sqref="G17"/>
    </sheetView>
  </sheetViews>
  <sheetFormatPr baseColWidth="10" defaultRowHeight="14" x14ac:dyDescent="0"/>
  <cols>
    <col min="1" max="1" width="21.5" style="15" bestFit="1" customWidth="1"/>
    <col min="2" max="2" width="12.5" style="15" bestFit="1" customWidth="1"/>
    <col min="3" max="3" width="17.6640625" style="249" bestFit="1" customWidth="1"/>
    <col min="4" max="7" width="17.6640625" style="249" customWidth="1"/>
    <col min="8" max="8" width="11.5" style="15" customWidth="1"/>
    <col min="9" max="9" width="17.1640625" style="15" bestFit="1" customWidth="1"/>
    <col min="10" max="10" width="17.6640625" style="15" customWidth="1"/>
    <col min="11" max="11" width="8.6640625" style="249" customWidth="1"/>
    <col min="12" max="12" width="14.5" style="249" customWidth="1"/>
    <col min="13" max="16384" width="10.83203125" style="15"/>
  </cols>
  <sheetData>
    <row r="1" spans="1:12">
      <c r="A1"/>
      <c r="B1"/>
    </row>
    <row r="3" spans="1:12" ht="48.75" customHeight="1">
      <c r="A3" s="387" t="s">
        <v>1599</v>
      </c>
      <c r="B3" s="311" t="s">
        <v>1588</v>
      </c>
      <c r="C3"/>
      <c r="D3"/>
      <c r="E3" s="390"/>
      <c r="F3" s="390"/>
      <c r="G3" s="390"/>
      <c r="I3" s="387" t="s">
        <v>1588</v>
      </c>
      <c r="J3" s="382" t="s">
        <v>1256</v>
      </c>
      <c r="K3" s="388" t="s">
        <v>1593</v>
      </c>
      <c r="L3" s="388" t="s">
        <v>1592</v>
      </c>
    </row>
    <row r="4" spans="1:12">
      <c r="A4" s="221" t="s">
        <v>1433</v>
      </c>
      <c r="B4" s="221" t="s">
        <v>1587</v>
      </c>
      <c r="C4"/>
      <c r="D4"/>
      <c r="E4" s="50"/>
      <c r="F4" s="50"/>
      <c r="G4" s="50"/>
      <c r="I4" s="221" t="s">
        <v>1591</v>
      </c>
      <c r="J4" s="383">
        <v>48898.206431788654</v>
      </c>
      <c r="K4" s="386">
        <v>0.54812057295201266</v>
      </c>
      <c r="L4" s="330">
        <v>25</v>
      </c>
    </row>
    <row r="5" spans="1:12">
      <c r="A5" s="221" t="s">
        <v>1339</v>
      </c>
      <c r="B5" s="221" t="s">
        <v>1591</v>
      </c>
      <c r="C5"/>
      <c r="D5"/>
      <c r="E5" s="50"/>
      <c r="F5" s="50"/>
      <c r="G5" s="50"/>
      <c r="I5" s="221" t="s">
        <v>1590</v>
      </c>
      <c r="J5" s="383">
        <v>31704.172429248832</v>
      </c>
      <c r="K5" s="386">
        <v>0.35538541032441734</v>
      </c>
      <c r="L5" s="330">
        <v>67</v>
      </c>
    </row>
    <row r="6" spans="1:12">
      <c r="A6" s="221" t="s">
        <v>1338</v>
      </c>
      <c r="B6" s="221" t="s">
        <v>1590</v>
      </c>
      <c r="C6"/>
      <c r="D6"/>
      <c r="E6" s="50"/>
      <c r="F6" s="50"/>
      <c r="G6" s="50"/>
      <c r="I6" s="221" t="s">
        <v>1589</v>
      </c>
      <c r="J6" s="383">
        <v>6266.1263157454323</v>
      </c>
      <c r="K6" s="386">
        <v>7.0239646747927487E-2</v>
      </c>
      <c r="L6" s="330">
        <v>19</v>
      </c>
    </row>
    <row r="7" spans="1:12">
      <c r="A7" s="221" t="s">
        <v>1340</v>
      </c>
      <c r="B7" s="221" t="s">
        <v>1591</v>
      </c>
      <c r="C7"/>
      <c r="D7"/>
      <c r="E7" s="50"/>
      <c r="F7" s="50"/>
      <c r="G7" s="50"/>
      <c r="I7" s="221" t="s">
        <v>1578</v>
      </c>
      <c r="J7" s="383">
        <v>1269.70851728</v>
      </c>
      <c r="K7" s="386">
        <v>1.4232697081525792E-2</v>
      </c>
      <c r="L7" s="330"/>
    </row>
    <row r="8" spans="1:12">
      <c r="A8" s="221" t="s">
        <v>1458</v>
      </c>
      <c r="B8" s="221" t="s">
        <v>1590</v>
      </c>
      <c r="C8"/>
      <c r="D8"/>
      <c r="E8" s="50"/>
      <c r="F8" s="50"/>
      <c r="G8" s="50"/>
      <c r="I8" s="221" t="s">
        <v>1587</v>
      </c>
      <c r="J8" s="383">
        <v>1072.4615565258641</v>
      </c>
      <c r="K8" s="386">
        <v>1.2021672894116852E-2</v>
      </c>
      <c r="L8" s="330">
        <v>19</v>
      </c>
    </row>
    <row r="9" spans="1:12">
      <c r="A9" s="221" t="s">
        <v>1598</v>
      </c>
      <c r="B9" s="221" t="s">
        <v>1590</v>
      </c>
      <c r="C9"/>
      <c r="D9"/>
      <c r="E9" s="50"/>
      <c r="F9" s="50"/>
      <c r="G9" s="50"/>
      <c r="I9" s="221" t="s">
        <v>1191</v>
      </c>
      <c r="J9" s="383">
        <v>89210.675250588771</v>
      </c>
      <c r="K9" s="389">
        <f>SUM(K4:K8)</f>
        <v>1.0000000000000002</v>
      </c>
      <c r="L9" s="330">
        <f>SUM(L4:L8)</f>
        <v>130</v>
      </c>
    </row>
    <row r="10" spans="1:12">
      <c r="A10" s="221" t="s">
        <v>1438</v>
      </c>
      <c r="B10" s="221" t="s">
        <v>1590</v>
      </c>
      <c r="C10"/>
      <c r="D10"/>
      <c r="E10" s="50"/>
      <c r="F10" s="50"/>
      <c r="G10" s="50"/>
      <c r="I10"/>
      <c r="J10"/>
      <c r="K10" s="15"/>
    </row>
    <row r="11" spans="1:12">
      <c r="A11" s="221" t="s">
        <v>1337</v>
      </c>
      <c r="B11" s="221" t="s">
        <v>1589</v>
      </c>
      <c r="C11"/>
      <c r="D11"/>
      <c r="E11" s="50"/>
      <c r="F11" s="50"/>
      <c r="G11" s="50"/>
      <c r="I11"/>
      <c r="J11"/>
      <c r="K11" s="15"/>
    </row>
    <row r="12" spans="1:12">
      <c r="A12" s="221" t="s">
        <v>1402</v>
      </c>
      <c r="B12" s="221" t="s">
        <v>1590</v>
      </c>
      <c r="C12"/>
      <c r="D12"/>
      <c r="E12" s="50"/>
      <c r="F12" s="50"/>
      <c r="G12" s="50"/>
      <c r="I12"/>
      <c r="J12"/>
      <c r="K12" s="15"/>
    </row>
    <row r="13" spans="1:12">
      <c r="A13" s="221" t="s">
        <v>1383</v>
      </c>
      <c r="B13" s="221" t="s">
        <v>1591</v>
      </c>
      <c r="C13"/>
      <c r="D13"/>
      <c r="E13" s="50"/>
      <c r="F13" s="50"/>
      <c r="G13" s="50"/>
      <c r="I13"/>
      <c r="J13"/>
      <c r="K13" s="15"/>
    </row>
    <row r="14" spans="1:12">
      <c r="A14" s="221" t="s">
        <v>1562</v>
      </c>
      <c r="B14" s="221" t="s">
        <v>1590</v>
      </c>
      <c r="C14"/>
      <c r="D14"/>
      <c r="E14" s="50"/>
      <c r="F14" s="50"/>
      <c r="G14" s="50"/>
      <c r="I14"/>
      <c r="J14"/>
      <c r="K14" s="15"/>
    </row>
    <row r="15" spans="1:12">
      <c r="A15" s="221" t="s">
        <v>1384</v>
      </c>
      <c r="B15" s="221" t="s">
        <v>1590</v>
      </c>
      <c r="C15"/>
      <c r="D15"/>
      <c r="E15" s="50"/>
      <c r="F15" s="50"/>
      <c r="G15" s="50"/>
      <c r="I15"/>
      <c r="J15"/>
      <c r="K15" s="15"/>
    </row>
    <row r="16" spans="1:12">
      <c r="A16" s="221" t="s">
        <v>1428</v>
      </c>
      <c r="B16" s="221" t="s">
        <v>1590</v>
      </c>
      <c r="C16"/>
      <c r="D16"/>
      <c r="E16" s="50"/>
      <c r="F16" s="50"/>
      <c r="G16" s="50"/>
      <c r="I16"/>
      <c r="J16"/>
      <c r="K16" s="15"/>
    </row>
    <row r="17" spans="1:11">
      <c r="A17" s="221" t="s">
        <v>1421</v>
      </c>
      <c r="B17" s="221" t="s">
        <v>1587</v>
      </c>
      <c r="C17"/>
      <c r="D17"/>
      <c r="E17" s="50"/>
      <c r="F17" s="50"/>
      <c r="G17" s="50"/>
      <c r="I17"/>
      <c r="J17"/>
      <c r="K17" s="15"/>
    </row>
    <row r="18" spans="1:11">
      <c r="A18" s="221" t="s">
        <v>1353</v>
      </c>
      <c r="B18" s="221" t="s">
        <v>1590</v>
      </c>
      <c r="C18"/>
      <c r="D18"/>
      <c r="E18" s="50"/>
      <c r="F18" s="50"/>
      <c r="G18" s="50"/>
      <c r="I18"/>
      <c r="J18"/>
      <c r="K18" s="15"/>
    </row>
    <row r="19" spans="1:11">
      <c r="A19" s="221" t="s">
        <v>1379</v>
      </c>
      <c r="B19" s="221" t="s">
        <v>1590</v>
      </c>
      <c r="C19"/>
      <c r="D19"/>
      <c r="E19" s="50"/>
      <c r="F19" s="50"/>
      <c r="G19" s="50"/>
      <c r="I19"/>
      <c r="J19"/>
      <c r="K19" s="15"/>
    </row>
    <row r="20" spans="1:11">
      <c r="A20" s="221" t="s">
        <v>1347</v>
      </c>
      <c r="B20" s="221" t="s">
        <v>1590</v>
      </c>
      <c r="C20"/>
      <c r="D20"/>
      <c r="E20" s="50"/>
      <c r="F20" s="50"/>
      <c r="G20" s="50"/>
      <c r="I20"/>
      <c r="J20"/>
      <c r="K20" s="15"/>
    </row>
    <row r="21" spans="1:11">
      <c r="A21" s="221" t="s">
        <v>1395</v>
      </c>
      <c r="B21" s="221" t="s">
        <v>1590</v>
      </c>
      <c r="C21"/>
      <c r="D21"/>
      <c r="E21" s="50"/>
      <c r="F21" s="50"/>
      <c r="G21" s="50"/>
      <c r="I21"/>
      <c r="J21"/>
      <c r="K21" s="15"/>
    </row>
    <row r="22" spans="1:11">
      <c r="A22" s="221" t="s">
        <v>1385</v>
      </c>
      <c r="B22" s="221" t="s">
        <v>1590</v>
      </c>
      <c r="C22"/>
      <c r="D22"/>
      <c r="E22" s="50"/>
      <c r="F22" s="50"/>
      <c r="G22" s="50"/>
      <c r="I22"/>
      <c r="J22"/>
      <c r="K22" s="15"/>
    </row>
    <row r="23" spans="1:11">
      <c r="A23" s="221" t="s">
        <v>1333</v>
      </c>
      <c r="B23" s="221" t="s">
        <v>1590</v>
      </c>
      <c r="C23"/>
      <c r="D23"/>
      <c r="E23" s="50"/>
      <c r="F23" s="50"/>
      <c r="G23" s="50"/>
      <c r="I23"/>
      <c r="J23"/>
      <c r="K23" s="15"/>
    </row>
    <row r="24" spans="1:11">
      <c r="A24" s="221" t="s">
        <v>1388</v>
      </c>
      <c r="B24" s="221" t="s">
        <v>1591</v>
      </c>
      <c r="C24"/>
      <c r="D24"/>
      <c r="E24" s="50"/>
      <c r="F24" s="50"/>
      <c r="G24" s="50"/>
      <c r="I24"/>
      <c r="J24"/>
      <c r="K24" s="15"/>
    </row>
    <row r="25" spans="1:11">
      <c r="A25" s="221" t="s">
        <v>1334</v>
      </c>
      <c r="B25" s="221" t="s">
        <v>1590</v>
      </c>
      <c r="C25"/>
      <c r="D25"/>
      <c r="E25" s="50"/>
      <c r="F25" s="50"/>
      <c r="G25" s="50"/>
      <c r="I25"/>
      <c r="J25"/>
      <c r="K25" s="15"/>
    </row>
    <row r="26" spans="1:11">
      <c r="A26" s="221" t="s">
        <v>1413</v>
      </c>
      <c r="B26" s="221" t="s">
        <v>1591</v>
      </c>
      <c r="C26"/>
      <c r="D26"/>
      <c r="E26" s="50"/>
      <c r="F26" s="50"/>
      <c r="G26" s="50"/>
      <c r="I26"/>
      <c r="J26"/>
      <c r="K26" s="15"/>
    </row>
    <row r="27" spans="1:11">
      <c r="A27" s="221" t="s">
        <v>1420</v>
      </c>
      <c r="B27" s="221" t="s">
        <v>1590</v>
      </c>
      <c r="C27"/>
      <c r="D27"/>
      <c r="E27" s="50"/>
      <c r="F27" s="50"/>
      <c r="G27" s="50"/>
      <c r="I27"/>
      <c r="J27"/>
      <c r="K27" s="15"/>
    </row>
    <row r="28" spans="1:11">
      <c r="A28" s="221" t="s">
        <v>1335</v>
      </c>
      <c r="B28" s="221" t="s">
        <v>1590</v>
      </c>
      <c r="C28"/>
      <c r="D28"/>
      <c r="E28" s="50"/>
      <c r="F28" s="50"/>
      <c r="G28" s="50"/>
      <c r="I28"/>
      <c r="J28"/>
      <c r="K28" s="15"/>
    </row>
    <row r="29" spans="1:11">
      <c r="A29" s="221" t="s">
        <v>1354</v>
      </c>
      <c r="B29" s="221" t="s">
        <v>1591</v>
      </c>
      <c r="C29"/>
      <c r="D29"/>
      <c r="E29" s="50"/>
      <c r="F29" s="50"/>
      <c r="G29" s="50"/>
      <c r="I29"/>
      <c r="J29"/>
      <c r="K29" s="15"/>
    </row>
    <row r="30" spans="1:11">
      <c r="A30" s="221" t="s">
        <v>1435</v>
      </c>
      <c r="B30" s="221" t="s">
        <v>1590</v>
      </c>
      <c r="C30"/>
      <c r="D30"/>
      <c r="E30" s="50"/>
      <c r="F30" s="50"/>
      <c r="G30" s="50"/>
      <c r="I30"/>
      <c r="J30"/>
      <c r="K30" s="15"/>
    </row>
    <row r="31" spans="1:11">
      <c r="A31" s="221" t="s">
        <v>1409</v>
      </c>
      <c r="B31" s="221" t="s">
        <v>1590</v>
      </c>
      <c r="C31"/>
      <c r="D31"/>
      <c r="E31" s="50"/>
      <c r="F31" s="50"/>
      <c r="G31" s="50"/>
      <c r="I31"/>
      <c r="J31"/>
      <c r="K31" s="15"/>
    </row>
    <row r="32" spans="1:11">
      <c r="A32" s="221" t="s">
        <v>1361</v>
      </c>
      <c r="B32" s="221" t="s">
        <v>1590</v>
      </c>
      <c r="C32"/>
      <c r="D32"/>
      <c r="E32" s="50"/>
      <c r="F32" s="50"/>
      <c r="G32" s="50"/>
      <c r="I32"/>
      <c r="J32"/>
      <c r="K32" s="15"/>
    </row>
    <row r="33" spans="1:11">
      <c r="A33" s="221" t="s">
        <v>1344</v>
      </c>
      <c r="B33" s="221" t="s">
        <v>1590</v>
      </c>
      <c r="C33"/>
      <c r="D33"/>
      <c r="E33" s="50"/>
      <c r="F33" s="50"/>
      <c r="G33" s="50"/>
      <c r="I33"/>
      <c r="J33"/>
      <c r="K33" s="15"/>
    </row>
    <row r="34" spans="1:11">
      <c r="A34" s="221" t="s">
        <v>1393</v>
      </c>
      <c r="B34" s="221" t="s">
        <v>1587</v>
      </c>
      <c r="C34"/>
      <c r="D34"/>
      <c r="E34" s="50"/>
      <c r="F34" s="50"/>
      <c r="G34" s="50"/>
      <c r="I34"/>
      <c r="J34"/>
      <c r="K34" s="15"/>
    </row>
    <row r="35" spans="1:11">
      <c r="A35" s="221" t="s">
        <v>1422</v>
      </c>
      <c r="B35" s="221" t="s">
        <v>1590</v>
      </c>
      <c r="C35"/>
      <c r="D35"/>
      <c r="E35" s="50"/>
      <c r="F35" s="50"/>
      <c r="G35" s="50"/>
      <c r="I35"/>
      <c r="J35"/>
      <c r="K35" s="15"/>
    </row>
    <row r="36" spans="1:11">
      <c r="A36" s="221" t="s">
        <v>1439</v>
      </c>
      <c r="B36" s="221" t="s">
        <v>1589</v>
      </c>
      <c r="C36"/>
      <c r="D36"/>
      <c r="E36" s="50"/>
      <c r="F36" s="50"/>
      <c r="G36" s="50"/>
      <c r="I36"/>
      <c r="J36"/>
      <c r="K36" s="15"/>
    </row>
    <row r="37" spans="1:11">
      <c r="A37" s="221" t="s">
        <v>1455</v>
      </c>
      <c r="B37" s="221" t="s">
        <v>1587</v>
      </c>
      <c r="C37"/>
      <c r="D37"/>
      <c r="E37" s="50"/>
      <c r="F37" s="50"/>
      <c r="G37" s="50"/>
      <c r="I37"/>
      <c r="J37"/>
      <c r="K37" s="15"/>
    </row>
    <row r="38" spans="1:11">
      <c r="A38" s="221" t="s">
        <v>1406</v>
      </c>
      <c r="B38" s="221" t="s">
        <v>1590</v>
      </c>
      <c r="C38"/>
      <c r="D38"/>
      <c r="E38" s="50"/>
      <c r="F38" s="50"/>
      <c r="G38" s="50"/>
      <c r="I38"/>
      <c r="J38"/>
      <c r="K38" s="15"/>
    </row>
    <row r="39" spans="1:11">
      <c r="A39" s="221" t="s">
        <v>1403</v>
      </c>
      <c r="B39" s="221" t="s">
        <v>1590</v>
      </c>
      <c r="C39"/>
      <c r="D39"/>
      <c r="E39" s="50"/>
      <c r="F39" s="50"/>
      <c r="G39" s="50"/>
      <c r="I39"/>
      <c r="J39"/>
      <c r="K39" s="15"/>
    </row>
    <row r="40" spans="1:11">
      <c r="A40" s="221" t="s">
        <v>1408</v>
      </c>
      <c r="B40" s="221" t="s">
        <v>1591</v>
      </c>
      <c r="C40"/>
      <c r="D40"/>
      <c r="E40" s="50"/>
      <c r="F40" s="50"/>
      <c r="G40" s="50"/>
      <c r="I40"/>
      <c r="J40"/>
      <c r="K40" s="15"/>
    </row>
    <row r="41" spans="1:11">
      <c r="A41" s="221" t="s">
        <v>1371</v>
      </c>
      <c r="B41" s="221" t="s">
        <v>1590</v>
      </c>
      <c r="C41"/>
      <c r="D41"/>
      <c r="E41" s="50"/>
      <c r="F41" s="50"/>
      <c r="G41" s="50"/>
      <c r="I41"/>
      <c r="J41"/>
      <c r="K41" s="15"/>
    </row>
    <row r="42" spans="1:11">
      <c r="A42" s="221" t="s">
        <v>1336</v>
      </c>
      <c r="B42" s="221" t="s">
        <v>1590</v>
      </c>
      <c r="C42"/>
      <c r="D42"/>
      <c r="E42" s="50"/>
      <c r="F42" s="50"/>
      <c r="G42" s="50"/>
      <c r="I42"/>
      <c r="J42"/>
      <c r="K42" s="15"/>
    </row>
    <row r="43" spans="1:11">
      <c r="A43" s="221" t="s">
        <v>1377</v>
      </c>
      <c r="B43" s="221" t="s">
        <v>1591</v>
      </c>
      <c r="C43"/>
      <c r="D43"/>
      <c r="E43" s="50"/>
      <c r="F43" s="50"/>
      <c r="G43" s="50"/>
      <c r="I43"/>
      <c r="J43"/>
      <c r="K43" s="15"/>
    </row>
    <row r="44" spans="1:11">
      <c r="A44" s="221" t="s">
        <v>1423</v>
      </c>
      <c r="B44" s="221" t="s">
        <v>1591</v>
      </c>
      <c r="C44"/>
      <c r="D44"/>
      <c r="E44" s="50"/>
      <c r="F44" s="50"/>
      <c r="G44" s="50"/>
      <c r="I44"/>
      <c r="J44"/>
      <c r="K44" s="15"/>
    </row>
    <row r="45" spans="1:11">
      <c r="A45" s="221" t="s">
        <v>1444</v>
      </c>
      <c r="B45" s="221" t="s">
        <v>1591</v>
      </c>
      <c r="C45"/>
      <c r="D45"/>
      <c r="E45" s="50"/>
    </row>
    <row r="46" spans="1:11">
      <c r="A46" s="221" t="s">
        <v>1419</v>
      </c>
      <c r="B46" s="221" t="s">
        <v>1591</v>
      </c>
      <c r="C46"/>
      <c r="D46"/>
      <c r="E46" s="50"/>
    </row>
    <row r="47" spans="1:11">
      <c r="A47" s="221" t="s">
        <v>1410</v>
      </c>
      <c r="B47" s="221" t="s">
        <v>1590</v>
      </c>
      <c r="C47"/>
      <c r="D47"/>
      <c r="E47" s="50"/>
    </row>
    <row r="48" spans="1:11">
      <c r="A48" s="221" t="s">
        <v>1425</v>
      </c>
      <c r="B48" s="221" t="s">
        <v>1589</v>
      </c>
      <c r="C48"/>
      <c r="D48"/>
      <c r="E48" s="50"/>
    </row>
    <row r="49" spans="1:5">
      <c r="A49" s="221" t="s">
        <v>1424</v>
      </c>
      <c r="B49" s="221" t="s">
        <v>1589</v>
      </c>
      <c r="C49"/>
      <c r="D49"/>
      <c r="E49" s="50"/>
    </row>
    <row r="50" spans="1:5">
      <c r="A50" s="221" t="s">
        <v>1404</v>
      </c>
      <c r="B50" s="221" t="s">
        <v>1590</v>
      </c>
      <c r="C50"/>
      <c r="D50"/>
      <c r="E50" s="50"/>
    </row>
    <row r="51" spans="1:5">
      <c r="A51" s="221" t="s">
        <v>1366</v>
      </c>
      <c r="B51" s="221" t="s">
        <v>1591</v>
      </c>
      <c r="C51"/>
      <c r="D51"/>
      <c r="E51" s="50"/>
    </row>
    <row r="52" spans="1:5">
      <c r="A52" s="221" t="s">
        <v>1417</v>
      </c>
      <c r="B52" s="221" t="s">
        <v>1590</v>
      </c>
      <c r="C52"/>
      <c r="D52"/>
      <c r="E52" s="50"/>
    </row>
    <row r="53" spans="1:5">
      <c r="A53" s="221" t="s">
        <v>1345</v>
      </c>
      <c r="B53" s="221" t="s">
        <v>1591</v>
      </c>
      <c r="C53"/>
      <c r="D53"/>
      <c r="E53" s="50"/>
    </row>
    <row r="54" spans="1:5">
      <c r="A54" s="221" t="s">
        <v>1365</v>
      </c>
      <c r="B54" s="221" t="s">
        <v>1589</v>
      </c>
      <c r="C54"/>
      <c r="D54"/>
      <c r="E54" s="50"/>
    </row>
    <row r="55" spans="1:5">
      <c r="A55" s="221" t="s">
        <v>1342</v>
      </c>
      <c r="B55" s="221" t="s">
        <v>1590</v>
      </c>
      <c r="C55"/>
      <c r="D55"/>
      <c r="E55" s="50"/>
    </row>
    <row r="56" spans="1:5">
      <c r="A56" s="221" t="s">
        <v>1453</v>
      </c>
      <c r="B56" s="221" t="s">
        <v>1589</v>
      </c>
      <c r="C56"/>
      <c r="D56"/>
      <c r="E56" s="50"/>
    </row>
    <row r="57" spans="1:5">
      <c r="A57" s="221" t="s">
        <v>1374</v>
      </c>
      <c r="B57" s="221" t="s">
        <v>1590</v>
      </c>
      <c r="C57"/>
      <c r="D57"/>
      <c r="E57" s="50"/>
    </row>
    <row r="58" spans="1:5">
      <c r="A58" s="221" t="s">
        <v>1397</v>
      </c>
      <c r="B58" s="221" t="s">
        <v>1591</v>
      </c>
      <c r="C58"/>
      <c r="D58"/>
      <c r="E58" s="50"/>
    </row>
    <row r="59" spans="1:5">
      <c r="A59" s="221" t="s">
        <v>1584</v>
      </c>
      <c r="B59" s="221" t="s">
        <v>1587</v>
      </c>
      <c r="C59"/>
      <c r="D59"/>
      <c r="E59" s="50"/>
    </row>
    <row r="60" spans="1:5">
      <c r="A60" s="221" t="s">
        <v>1343</v>
      </c>
      <c r="B60" s="221" t="s">
        <v>1590</v>
      </c>
      <c r="C60"/>
      <c r="D60"/>
      <c r="E60" s="50"/>
    </row>
    <row r="61" spans="1:5">
      <c r="A61" s="221" t="s">
        <v>1341</v>
      </c>
      <c r="B61" s="221" t="s">
        <v>1591</v>
      </c>
      <c r="C61"/>
      <c r="D61"/>
      <c r="E61" s="50"/>
    </row>
    <row r="62" spans="1:5">
      <c r="A62" s="221" t="s">
        <v>1416</v>
      </c>
      <c r="B62" s="221" t="s">
        <v>1589</v>
      </c>
      <c r="C62"/>
      <c r="D62"/>
      <c r="E62" s="50"/>
    </row>
    <row r="63" spans="1:5">
      <c r="A63" s="221" t="s">
        <v>1418</v>
      </c>
      <c r="B63" s="221" t="s">
        <v>1591</v>
      </c>
      <c r="C63"/>
      <c r="D63"/>
      <c r="E63" s="50"/>
    </row>
    <row r="64" spans="1:5">
      <c r="A64" s="221" t="s">
        <v>1357</v>
      </c>
      <c r="B64" s="221" t="s">
        <v>1590</v>
      </c>
      <c r="C64"/>
      <c r="D64"/>
      <c r="E64" s="50"/>
    </row>
    <row r="65" spans="1:12">
      <c r="A65" s="221" t="s">
        <v>1378</v>
      </c>
      <c r="B65" s="221" t="s">
        <v>1590</v>
      </c>
      <c r="C65"/>
      <c r="D65"/>
      <c r="E65" s="50"/>
    </row>
    <row r="66" spans="1:12">
      <c r="A66" s="221" t="s">
        <v>1350</v>
      </c>
      <c r="B66" s="221" t="s">
        <v>1590</v>
      </c>
      <c r="C66"/>
      <c r="D66"/>
      <c r="E66" s="50"/>
    </row>
    <row r="67" spans="1:12">
      <c r="A67" s="221" t="s">
        <v>1372</v>
      </c>
      <c r="B67" s="221" t="s">
        <v>1590</v>
      </c>
      <c r="C67"/>
      <c r="D67"/>
      <c r="E67" s="50"/>
    </row>
    <row r="68" spans="1:12">
      <c r="A68" s="221" t="s">
        <v>1356</v>
      </c>
      <c r="B68" s="221" t="s">
        <v>1591</v>
      </c>
      <c r="C68"/>
      <c r="D68"/>
      <c r="E68" s="50"/>
    </row>
    <row r="69" spans="1:12">
      <c r="A69" s="221" t="s">
        <v>1351</v>
      </c>
      <c r="B69" s="221" t="s">
        <v>1590</v>
      </c>
      <c r="C69"/>
      <c r="D69"/>
      <c r="E69" s="50"/>
    </row>
    <row r="70" spans="1:12">
      <c r="A70" s="221" t="s">
        <v>1349</v>
      </c>
      <c r="B70" s="221" t="s">
        <v>1591</v>
      </c>
      <c r="C70"/>
      <c r="D70"/>
      <c r="E70" s="50"/>
      <c r="F70" s="391"/>
      <c r="G70"/>
      <c r="H70"/>
      <c r="I70"/>
      <c r="J70"/>
      <c r="K70"/>
      <c r="L70"/>
    </row>
    <row r="71" spans="1:12">
      <c r="A71" s="221" t="s">
        <v>1579</v>
      </c>
      <c r="B71" s="221" t="s">
        <v>1591</v>
      </c>
      <c r="C71"/>
      <c r="D71"/>
      <c r="E71" s="50"/>
      <c r="F71" s="50"/>
      <c r="G71" s="50"/>
      <c r="I71"/>
      <c r="J71"/>
      <c r="K71" s="15"/>
    </row>
    <row r="72" spans="1:12">
      <c r="A72" s="221" t="s">
        <v>1367</v>
      </c>
      <c r="B72" s="221" t="s">
        <v>1587</v>
      </c>
      <c r="C72"/>
      <c r="D72"/>
      <c r="E72" s="50"/>
      <c r="F72" s="50"/>
      <c r="G72" s="50"/>
      <c r="I72"/>
      <c r="J72"/>
      <c r="K72" s="15"/>
    </row>
    <row r="73" spans="1:12">
      <c r="A73" s="221" t="s">
        <v>1370</v>
      </c>
      <c r="B73" s="221" t="s">
        <v>1590</v>
      </c>
      <c r="C73"/>
      <c r="D73"/>
      <c r="E73" s="50"/>
      <c r="F73" s="50"/>
      <c r="G73" s="50"/>
      <c r="I73"/>
      <c r="J73"/>
      <c r="K73" s="15"/>
    </row>
    <row r="74" spans="1:12">
      <c r="A74" s="221" t="s">
        <v>1405</v>
      </c>
      <c r="B74" s="221" t="s">
        <v>1590</v>
      </c>
      <c r="C74"/>
      <c r="D74"/>
      <c r="E74" s="50"/>
      <c r="F74" s="50"/>
      <c r="G74" s="50"/>
      <c r="I74"/>
      <c r="J74"/>
      <c r="K74" s="15"/>
    </row>
    <row r="75" spans="1:12">
      <c r="A75" s="221" t="s">
        <v>1411</v>
      </c>
      <c r="B75" s="221" t="s">
        <v>1590</v>
      </c>
      <c r="C75"/>
      <c r="D75"/>
      <c r="E75" s="50"/>
      <c r="F75" s="50"/>
      <c r="G75" s="50"/>
      <c r="I75"/>
      <c r="J75"/>
      <c r="K75" s="15"/>
    </row>
    <row r="76" spans="1:12">
      <c r="A76" s="221" t="s">
        <v>1580</v>
      </c>
      <c r="B76" s="221" t="s">
        <v>1591</v>
      </c>
      <c r="C76"/>
      <c r="D76"/>
      <c r="E76" s="50"/>
      <c r="F76" s="50"/>
      <c r="G76" s="50"/>
      <c r="I76"/>
      <c r="J76"/>
      <c r="K76" s="15"/>
    </row>
    <row r="77" spans="1:12">
      <c r="A77" s="221" t="s">
        <v>1330</v>
      </c>
      <c r="B77" s="221" t="s">
        <v>1590</v>
      </c>
      <c r="C77"/>
      <c r="D77"/>
      <c r="E77" s="50"/>
      <c r="F77" s="50"/>
      <c r="G77" s="50"/>
      <c r="I77"/>
      <c r="J77"/>
      <c r="K77" s="15"/>
    </row>
    <row r="78" spans="1:12">
      <c r="A78" s="221" t="s">
        <v>1381</v>
      </c>
      <c r="B78" s="221" t="s">
        <v>1589</v>
      </c>
      <c r="C78"/>
      <c r="D78"/>
      <c r="E78" s="50"/>
      <c r="F78" s="50"/>
      <c r="G78" s="50"/>
      <c r="I78"/>
      <c r="J78"/>
      <c r="K78" s="15"/>
    </row>
    <row r="79" spans="1:12">
      <c r="A79" s="221" t="s">
        <v>1582</v>
      </c>
      <c r="B79" s="221" t="s">
        <v>1591</v>
      </c>
      <c r="C79"/>
      <c r="D79" s="50"/>
      <c r="E79" s="50"/>
      <c r="F79" s="50"/>
      <c r="G79" s="50"/>
      <c r="I79"/>
      <c r="J79"/>
      <c r="K79" s="15"/>
    </row>
    <row r="80" spans="1:12">
      <c r="A80" s="221" t="s">
        <v>1412</v>
      </c>
      <c r="B80" s="221" t="s">
        <v>1590</v>
      </c>
      <c r="C80"/>
      <c r="D80" s="50"/>
      <c r="E80" s="50"/>
      <c r="F80" s="50"/>
      <c r="G80" s="50"/>
      <c r="I80"/>
      <c r="J80"/>
      <c r="K80" s="15"/>
    </row>
    <row r="81" spans="1:11">
      <c r="A81" s="221" t="s">
        <v>1368</v>
      </c>
      <c r="B81" s="221" t="s">
        <v>1590</v>
      </c>
      <c r="C81"/>
      <c r="D81" s="50"/>
      <c r="E81" s="50"/>
      <c r="F81" s="50"/>
      <c r="G81" s="50"/>
      <c r="I81"/>
      <c r="J81"/>
      <c r="K81" s="15"/>
    </row>
    <row r="82" spans="1:11">
      <c r="A82" s="221" t="s">
        <v>1352</v>
      </c>
      <c r="B82" s="221" t="s">
        <v>1590</v>
      </c>
      <c r="C82"/>
      <c r="D82" s="50"/>
      <c r="E82" s="50"/>
      <c r="F82" s="50"/>
      <c r="G82" s="50"/>
      <c r="I82"/>
      <c r="J82"/>
      <c r="K82" s="15"/>
    </row>
    <row r="83" spans="1:11">
      <c r="A83" s="221" t="s">
        <v>1401</v>
      </c>
      <c r="B83" s="221" t="s">
        <v>1590</v>
      </c>
      <c r="C83"/>
      <c r="D83" s="50"/>
      <c r="E83" s="50"/>
      <c r="F83" s="50"/>
      <c r="G83" s="50"/>
      <c r="I83"/>
      <c r="J83"/>
      <c r="K83" s="15"/>
    </row>
    <row r="84" spans="1:11">
      <c r="A84" s="221" t="s">
        <v>1443</v>
      </c>
      <c r="B84" s="221" t="s">
        <v>1587</v>
      </c>
      <c r="C84"/>
      <c r="D84" s="50"/>
      <c r="E84" s="50"/>
      <c r="F84" s="50"/>
      <c r="G84" s="50"/>
      <c r="I84"/>
      <c r="J84"/>
      <c r="K84" s="15"/>
    </row>
    <row r="85" spans="1:11">
      <c r="A85" s="221" t="s">
        <v>1332</v>
      </c>
      <c r="B85" s="221" t="s">
        <v>1590</v>
      </c>
      <c r="C85"/>
      <c r="D85" s="50"/>
      <c r="E85" s="50"/>
      <c r="F85" s="50"/>
      <c r="G85" s="50"/>
      <c r="I85"/>
      <c r="J85"/>
      <c r="K85" s="15"/>
    </row>
    <row r="86" spans="1:11">
      <c r="A86" s="221" t="s">
        <v>1460</v>
      </c>
      <c r="B86" s="221" t="s">
        <v>1587</v>
      </c>
      <c r="C86"/>
      <c r="D86" s="50"/>
      <c r="E86" s="50"/>
      <c r="F86" s="50"/>
      <c r="G86" s="50"/>
      <c r="I86"/>
      <c r="J86"/>
      <c r="K86" s="15"/>
    </row>
    <row r="87" spans="1:11">
      <c r="A87" s="221" t="s">
        <v>1426</v>
      </c>
      <c r="B87" s="221" t="s">
        <v>1591</v>
      </c>
      <c r="C87"/>
      <c r="D87" s="50"/>
      <c r="E87" s="50"/>
      <c r="F87" s="50"/>
      <c r="G87" s="50"/>
      <c r="I87"/>
      <c r="J87"/>
      <c r="K87" s="15"/>
    </row>
    <row r="88" spans="1:11">
      <c r="A88" s="221" t="s">
        <v>1440</v>
      </c>
      <c r="B88" s="221" t="s">
        <v>1589</v>
      </c>
      <c r="C88"/>
      <c r="D88" s="50"/>
      <c r="E88" s="50"/>
      <c r="F88" s="50"/>
      <c r="G88" s="50"/>
      <c r="I88"/>
      <c r="J88"/>
      <c r="K88" s="15"/>
    </row>
    <row r="89" spans="1:11">
      <c r="A89" s="221" t="s">
        <v>1441</v>
      </c>
      <c r="B89" s="221" t="s">
        <v>1587</v>
      </c>
      <c r="C89"/>
      <c r="D89" s="50"/>
      <c r="E89" s="50"/>
      <c r="F89" s="50"/>
      <c r="G89" s="50"/>
      <c r="I89"/>
      <c r="J89"/>
      <c r="K89" s="15"/>
    </row>
    <row r="90" spans="1:11">
      <c r="A90" s="221" t="s">
        <v>1391</v>
      </c>
      <c r="B90" s="221" t="s">
        <v>1587</v>
      </c>
      <c r="C90"/>
      <c r="D90" s="50"/>
      <c r="E90" s="50"/>
      <c r="F90" s="50"/>
      <c r="G90" s="50"/>
      <c r="I90"/>
      <c r="J90"/>
      <c r="K90" s="15"/>
    </row>
    <row r="91" spans="1:11">
      <c r="A91" s="221" t="s">
        <v>1382</v>
      </c>
      <c r="B91" s="221" t="s">
        <v>1590</v>
      </c>
      <c r="C91"/>
      <c r="D91" s="50"/>
      <c r="E91" s="50"/>
      <c r="F91" s="50"/>
      <c r="G91" s="50"/>
      <c r="I91"/>
      <c r="J91"/>
      <c r="K91" s="15"/>
    </row>
    <row r="92" spans="1:11">
      <c r="A92" s="221" t="s">
        <v>1329</v>
      </c>
      <c r="B92" s="221" t="s">
        <v>1590</v>
      </c>
      <c r="C92"/>
      <c r="D92" s="50"/>
      <c r="E92" s="50"/>
      <c r="F92" s="50"/>
      <c r="G92" s="50"/>
      <c r="I92"/>
      <c r="J92"/>
      <c r="K92" s="15"/>
    </row>
    <row r="93" spans="1:11">
      <c r="A93" s="221" t="s">
        <v>1431</v>
      </c>
      <c r="B93" s="221" t="s">
        <v>1590</v>
      </c>
      <c r="C93"/>
      <c r="D93" s="50"/>
      <c r="E93" s="50"/>
      <c r="F93" s="50"/>
      <c r="G93" s="50"/>
      <c r="I93"/>
      <c r="J93"/>
      <c r="K93" s="15"/>
    </row>
    <row r="94" spans="1:11">
      <c r="A94" s="221" t="s">
        <v>1434</v>
      </c>
      <c r="B94" s="221" t="s">
        <v>1590</v>
      </c>
      <c r="C94"/>
      <c r="D94" s="50"/>
      <c r="E94" s="50"/>
      <c r="F94" s="50"/>
      <c r="G94" s="50"/>
      <c r="I94"/>
      <c r="J94"/>
      <c r="K94" s="15"/>
    </row>
    <row r="95" spans="1:11">
      <c r="A95" s="221" t="s">
        <v>1457</v>
      </c>
      <c r="B95" s="221" t="s">
        <v>1587</v>
      </c>
      <c r="C95"/>
      <c r="D95" s="50"/>
      <c r="E95" s="50"/>
      <c r="F95" s="50"/>
      <c r="G95" s="50"/>
      <c r="I95"/>
      <c r="J95"/>
      <c r="K95" s="15"/>
    </row>
    <row r="96" spans="1:11">
      <c r="A96" s="221" t="s">
        <v>1396</v>
      </c>
      <c r="B96" s="221" t="s">
        <v>1590</v>
      </c>
      <c r="C96"/>
      <c r="D96" s="50"/>
      <c r="E96" s="50"/>
      <c r="F96" s="50"/>
      <c r="G96" s="50"/>
      <c r="I96"/>
      <c r="J96"/>
      <c r="K96" s="15"/>
    </row>
    <row r="97" spans="1:11">
      <c r="A97" s="221" t="s">
        <v>1436</v>
      </c>
      <c r="B97" s="221" t="s">
        <v>1587</v>
      </c>
      <c r="C97"/>
      <c r="D97" s="50"/>
      <c r="E97" s="50"/>
      <c r="F97" s="50"/>
      <c r="G97" s="50"/>
      <c r="I97"/>
      <c r="J97"/>
      <c r="K97" s="15"/>
    </row>
    <row r="98" spans="1:11">
      <c r="A98" s="221" t="s">
        <v>1429</v>
      </c>
      <c r="B98" s="221" t="s">
        <v>1590</v>
      </c>
      <c r="C98"/>
      <c r="D98" s="50"/>
      <c r="E98" s="50"/>
      <c r="F98" s="50"/>
      <c r="G98" s="50"/>
      <c r="I98"/>
      <c r="J98"/>
      <c r="K98" s="15"/>
    </row>
    <row r="99" spans="1:11">
      <c r="A99" s="221" t="s">
        <v>1446</v>
      </c>
      <c r="B99" s="221" t="s">
        <v>1591</v>
      </c>
      <c r="C99"/>
      <c r="D99" s="50"/>
      <c r="E99" s="50"/>
      <c r="F99" s="50"/>
      <c r="G99" s="50"/>
      <c r="I99"/>
      <c r="J99"/>
      <c r="K99" s="15"/>
    </row>
    <row r="100" spans="1:11">
      <c r="A100" s="221" t="s">
        <v>1448</v>
      </c>
      <c r="B100" s="221" t="s">
        <v>1589</v>
      </c>
      <c r="C100"/>
      <c r="D100" s="50"/>
      <c r="E100" s="50"/>
      <c r="F100" s="50"/>
      <c r="G100" s="50"/>
      <c r="I100"/>
      <c r="J100"/>
      <c r="K100" s="15"/>
    </row>
    <row r="101" spans="1:11">
      <c r="A101" s="221" t="s">
        <v>1445</v>
      </c>
      <c r="B101" s="221" t="s">
        <v>1591</v>
      </c>
      <c r="C101"/>
      <c r="D101" s="50"/>
      <c r="E101" s="50"/>
      <c r="F101" s="50"/>
      <c r="G101" s="50"/>
      <c r="I101"/>
      <c r="J101"/>
      <c r="K101" s="15"/>
    </row>
    <row r="102" spans="1:11">
      <c r="A102" s="221" t="s">
        <v>1331</v>
      </c>
      <c r="B102" s="221" t="s">
        <v>1587</v>
      </c>
      <c r="C102"/>
      <c r="D102" s="50"/>
      <c r="E102" s="50"/>
      <c r="F102" s="50"/>
      <c r="G102" s="50"/>
      <c r="I102"/>
      <c r="J102"/>
      <c r="K102" s="15"/>
    </row>
    <row r="103" spans="1:11">
      <c r="A103" s="221" t="s">
        <v>1358</v>
      </c>
      <c r="B103" s="221" t="s">
        <v>1590</v>
      </c>
      <c r="C103"/>
      <c r="D103" s="50"/>
      <c r="E103" s="50"/>
      <c r="F103" s="50"/>
      <c r="G103" s="50"/>
      <c r="I103"/>
      <c r="J103"/>
      <c r="K103" s="15"/>
    </row>
    <row r="104" spans="1:11">
      <c r="A104" s="221" t="s">
        <v>1459</v>
      </c>
      <c r="B104" s="221" t="s">
        <v>1589</v>
      </c>
      <c r="C104"/>
      <c r="D104" s="50"/>
      <c r="E104" s="50"/>
      <c r="F104" s="50"/>
      <c r="G104" s="50"/>
      <c r="I104"/>
      <c r="J104"/>
      <c r="K104" s="15"/>
    </row>
    <row r="105" spans="1:11">
      <c r="A105" s="221" t="s">
        <v>1392</v>
      </c>
      <c r="B105" s="221" t="s">
        <v>1590</v>
      </c>
      <c r="C105"/>
      <c r="D105" s="50"/>
      <c r="E105" s="50"/>
      <c r="F105" s="50"/>
      <c r="G105" s="50"/>
      <c r="I105"/>
      <c r="J105"/>
      <c r="K105" s="15"/>
    </row>
    <row r="106" spans="1:11">
      <c r="A106" s="221" t="s">
        <v>1359</v>
      </c>
      <c r="B106" s="221" t="s">
        <v>1590</v>
      </c>
      <c r="C106"/>
      <c r="D106" s="50"/>
      <c r="E106" s="50"/>
      <c r="F106" s="50"/>
      <c r="G106" s="50"/>
      <c r="I106"/>
      <c r="J106"/>
      <c r="K106" s="15"/>
    </row>
    <row r="107" spans="1:11">
      <c r="A107" s="221" t="s">
        <v>1355</v>
      </c>
      <c r="B107" s="221" t="s">
        <v>1590</v>
      </c>
      <c r="C107"/>
      <c r="D107" s="50"/>
      <c r="E107" s="50"/>
      <c r="F107" s="50"/>
      <c r="G107" s="50"/>
      <c r="I107"/>
      <c r="J107"/>
      <c r="K107" s="15"/>
    </row>
    <row r="108" spans="1:11">
      <c r="A108" s="221" t="s">
        <v>1346</v>
      </c>
      <c r="B108" s="221" t="s">
        <v>1590</v>
      </c>
      <c r="C108"/>
      <c r="D108" s="50"/>
      <c r="E108" s="50"/>
      <c r="F108" s="50"/>
      <c r="G108" s="50"/>
      <c r="I108"/>
      <c r="J108"/>
      <c r="K108" s="15"/>
    </row>
    <row r="109" spans="1:11">
      <c r="A109" s="221" t="s">
        <v>1364</v>
      </c>
      <c r="B109" s="221" t="s">
        <v>1590</v>
      </c>
      <c r="C109"/>
      <c r="D109" s="50"/>
      <c r="E109" s="50"/>
      <c r="F109" s="50"/>
      <c r="G109" s="50"/>
      <c r="I109"/>
      <c r="J109"/>
      <c r="K109" s="15"/>
    </row>
    <row r="110" spans="1:11">
      <c r="A110" s="221" t="s">
        <v>1369</v>
      </c>
      <c r="B110" s="221" t="s">
        <v>1587</v>
      </c>
      <c r="C110"/>
      <c r="D110" s="50"/>
      <c r="E110" s="50"/>
      <c r="F110" s="50"/>
      <c r="G110" s="50"/>
      <c r="I110"/>
      <c r="J110"/>
      <c r="K110" s="15"/>
    </row>
    <row r="111" spans="1:11">
      <c r="A111" s="221" t="s">
        <v>1583</v>
      </c>
      <c r="B111" s="221" t="s">
        <v>1589</v>
      </c>
      <c r="C111"/>
      <c r="D111" s="50"/>
      <c r="E111" s="50"/>
      <c r="F111" s="50"/>
      <c r="G111" s="50"/>
      <c r="I111"/>
      <c r="J111"/>
      <c r="K111" s="15"/>
    </row>
    <row r="112" spans="1:11">
      <c r="A112" s="221" t="s">
        <v>1442</v>
      </c>
      <c r="B112" s="221" t="s">
        <v>1587</v>
      </c>
      <c r="C112"/>
      <c r="D112" s="50"/>
      <c r="E112" s="50"/>
      <c r="F112" s="50"/>
      <c r="G112" s="50"/>
      <c r="I112"/>
      <c r="J112"/>
      <c r="K112" s="15"/>
    </row>
    <row r="113" spans="1:11">
      <c r="A113" s="221" t="s">
        <v>1390</v>
      </c>
      <c r="B113" s="221" t="s">
        <v>1587</v>
      </c>
      <c r="C113"/>
      <c r="D113" s="50"/>
      <c r="E113" s="50"/>
      <c r="F113" s="50"/>
      <c r="G113" s="50"/>
      <c r="I113"/>
      <c r="J113"/>
      <c r="K113" s="15"/>
    </row>
    <row r="114" spans="1:11">
      <c r="A114" s="221" t="s">
        <v>1360</v>
      </c>
      <c r="B114" s="221" t="s">
        <v>1590</v>
      </c>
      <c r="C114"/>
      <c r="D114" s="50"/>
      <c r="E114" s="50"/>
      <c r="F114" s="50"/>
      <c r="G114" s="50"/>
      <c r="I114"/>
      <c r="J114"/>
      <c r="K114" s="15"/>
    </row>
    <row r="115" spans="1:11">
      <c r="A115" s="221" t="s">
        <v>1400</v>
      </c>
      <c r="B115" s="221" t="s">
        <v>1590</v>
      </c>
      <c r="C115"/>
      <c r="D115" s="50"/>
      <c r="E115" s="50"/>
      <c r="F115" s="50"/>
      <c r="G115" s="50"/>
      <c r="I115"/>
      <c r="J115"/>
      <c r="K115" s="15"/>
    </row>
    <row r="116" spans="1:11">
      <c r="A116" s="221" t="s">
        <v>1389</v>
      </c>
      <c r="B116" s="221" t="s">
        <v>1590</v>
      </c>
      <c r="C116"/>
      <c r="D116" s="50"/>
      <c r="E116" s="50"/>
      <c r="F116" s="50"/>
      <c r="G116" s="50"/>
      <c r="I116"/>
      <c r="J116"/>
      <c r="K116" s="15"/>
    </row>
    <row r="117" spans="1:11">
      <c r="A117" s="221" t="s">
        <v>1375</v>
      </c>
      <c r="B117" s="221" t="s">
        <v>1587</v>
      </c>
      <c r="C117"/>
      <c r="D117" s="50"/>
      <c r="E117" s="50"/>
      <c r="F117" s="50"/>
      <c r="G117" s="50"/>
      <c r="I117"/>
      <c r="J117"/>
      <c r="K117" s="15"/>
    </row>
    <row r="118" spans="1:11">
      <c r="A118" s="221" t="s">
        <v>1387</v>
      </c>
      <c r="B118" s="221" t="s">
        <v>1590</v>
      </c>
      <c r="C118"/>
      <c r="D118" s="50"/>
      <c r="E118" s="50"/>
      <c r="F118" s="50"/>
      <c r="G118" s="50"/>
      <c r="I118"/>
      <c r="J118"/>
      <c r="K118" s="15"/>
    </row>
    <row r="119" spans="1:11">
      <c r="A119" s="221" t="s">
        <v>1449</v>
      </c>
      <c r="B119" s="221" t="s">
        <v>1589</v>
      </c>
      <c r="C119"/>
      <c r="D119" s="50"/>
      <c r="E119" s="50"/>
      <c r="F119" s="50"/>
      <c r="G119" s="50"/>
      <c r="I119"/>
      <c r="J119"/>
      <c r="K119" s="15"/>
    </row>
    <row r="120" spans="1:11">
      <c r="A120" s="221" t="s">
        <v>1447</v>
      </c>
      <c r="B120" s="221" t="s">
        <v>1589</v>
      </c>
      <c r="C120"/>
      <c r="D120" s="50"/>
      <c r="E120" s="50"/>
      <c r="F120" s="50"/>
      <c r="G120" s="50"/>
      <c r="I120"/>
      <c r="J120"/>
      <c r="K120" s="15"/>
    </row>
    <row r="121" spans="1:11">
      <c r="A121" s="221" t="s">
        <v>1394</v>
      </c>
      <c r="B121" s="221" t="s">
        <v>1590</v>
      </c>
      <c r="C121"/>
      <c r="D121" s="50"/>
      <c r="E121" s="50"/>
      <c r="F121" s="50"/>
      <c r="G121" s="50"/>
      <c r="I121"/>
      <c r="J121"/>
      <c r="K121" s="15"/>
    </row>
    <row r="122" spans="1:11">
      <c r="A122" s="221" t="s">
        <v>1432</v>
      </c>
      <c r="B122" s="221" t="s">
        <v>1590</v>
      </c>
      <c r="C122"/>
      <c r="D122" s="50"/>
      <c r="E122" s="50"/>
      <c r="F122" s="50"/>
      <c r="G122" s="50"/>
      <c r="I122"/>
      <c r="J122"/>
      <c r="K122" s="15"/>
    </row>
    <row r="123" spans="1:11">
      <c r="A123" s="221" t="s">
        <v>1407</v>
      </c>
      <c r="B123" s="221" t="s">
        <v>1590</v>
      </c>
      <c r="C123"/>
      <c r="D123" s="50"/>
      <c r="E123" s="50"/>
      <c r="F123" s="50"/>
      <c r="G123" s="50"/>
      <c r="I123"/>
      <c r="J123"/>
      <c r="K123" s="15"/>
    </row>
    <row r="124" spans="1:11">
      <c r="A124" s="221" t="s">
        <v>1427</v>
      </c>
      <c r="B124" s="221" t="s">
        <v>1591</v>
      </c>
      <c r="C124"/>
      <c r="D124" s="50"/>
      <c r="E124" s="50"/>
      <c r="F124" s="50"/>
      <c r="G124" s="50"/>
      <c r="I124"/>
      <c r="J124"/>
      <c r="K124" s="15"/>
    </row>
    <row r="125" spans="1:11">
      <c r="A125" s="221" t="s">
        <v>1451</v>
      </c>
      <c r="B125" s="221" t="s">
        <v>1589</v>
      </c>
      <c r="C125"/>
      <c r="D125" s="50"/>
      <c r="E125" s="50"/>
      <c r="F125" s="50"/>
      <c r="G125" s="50"/>
      <c r="I125"/>
      <c r="J125"/>
      <c r="K125" s="15"/>
    </row>
    <row r="126" spans="1:11">
      <c r="A126" s="221" t="s">
        <v>1461</v>
      </c>
      <c r="B126" s="221" t="s">
        <v>1587</v>
      </c>
      <c r="C126"/>
      <c r="D126" s="50"/>
      <c r="E126" s="50"/>
      <c r="F126" s="50"/>
      <c r="G126" s="50"/>
      <c r="I126"/>
      <c r="J126"/>
      <c r="K126" s="15"/>
    </row>
    <row r="127" spans="1:11">
      <c r="A127" s="221" t="s">
        <v>1363</v>
      </c>
      <c r="B127" s="221" t="s">
        <v>1590</v>
      </c>
      <c r="C127"/>
      <c r="D127" s="50"/>
      <c r="E127" s="50"/>
      <c r="F127" s="50"/>
      <c r="G127" s="50"/>
      <c r="I127"/>
      <c r="J127"/>
      <c r="K127" s="15"/>
    </row>
    <row r="128" spans="1:11">
      <c r="A128" s="221" t="s">
        <v>1415</v>
      </c>
      <c r="B128" s="221" t="s">
        <v>1589</v>
      </c>
      <c r="C128"/>
      <c r="D128" s="50"/>
      <c r="E128" s="50"/>
      <c r="F128" s="50"/>
      <c r="G128" s="50"/>
      <c r="I128"/>
      <c r="J128"/>
      <c r="K128" s="15"/>
    </row>
    <row r="129" spans="1:11">
      <c r="A129" s="221" t="s">
        <v>1398</v>
      </c>
      <c r="B129" s="221" t="s">
        <v>1587</v>
      </c>
      <c r="C129"/>
      <c r="D129" s="50"/>
      <c r="E129" s="50"/>
      <c r="F129" s="50"/>
      <c r="G129" s="50"/>
      <c r="I129"/>
      <c r="J129"/>
      <c r="K129" s="15"/>
    </row>
    <row r="130" spans="1:11">
      <c r="A130" s="221" t="s">
        <v>1348</v>
      </c>
      <c r="B130" s="221" t="s">
        <v>1590</v>
      </c>
      <c r="C130"/>
      <c r="D130" s="50"/>
      <c r="E130" s="50"/>
      <c r="F130" s="50"/>
      <c r="G130" s="50"/>
      <c r="I130"/>
      <c r="J130"/>
      <c r="K130" s="15"/>
    </row>
    <row r="131" spans="1:11">
      <c r="A131" s="221" t="s">
        <v>1414</v>
      </c>
      <c r="B131" s="221" t="s">
        <v>1589</v>
      </c>
      <c r="C131"/>
      <c r="D131" s="50"/>
      <c r="E131" s="50"/>
      <c r="F131" s="50"/>
      <c r="G131" s="50"/>
      <c r="I131"/>
      <c r="J131"/>
      <c r="K131" s="15"/>
    </row>
    <row r="132" spans="1:11">
      <c r="A132" s="221" t="s">
        <v>1430</v>
      </c>
      <c r="B132" s="221" t="s">
        <v>1589</v>
      </c>
      <c r="C132"/>
      <c r="D132" s="50"/>
      <c r="E132" s="50"/>
      <c r="F132" s="50"/>
      <c r="G132" s="50"/>
      <c r="I132"/>
      <c r="J132"/>
      <c r="K132" s="15"/>
    </row>
    <row r="133" spans="1:11">
      <c r="A133" s="221" t="s">
        <v>1450</v>
      </c>
      <c r="B133" s="221" t="s">
        <v>1590</v>
      </c>
      <c r="C133"/>
      <c r="D133" s="50"/>
      <c r="E133" s="50"/>
      <c r="F133" s="50"/>
      <c r="G133" s="50"/>
      <c r="I133"/>
      <c r="J133"/>
      <c r="K133" s="15"/>
    </row>
    <row r="134" spans="1:11">
      <c r="A134" s="221" t="s">
        <v>1362</v>
      </c>
      <c r="B134" s="221" t="s">
        <v>1589</v>
      </c>
      <c r="C134"/>
      <c r="D134" s="50"/>
      <c r="E134" s="50"/>
      <c r="F134" s="50"/>
      <c r="G134" s="50"/>
      <c r="I134"/>
      <c r="J134"/>
      <c r="K134" s="15"/>
    </row>
    <row r="135" spans="1:11">
      <c r="A135" s="221" t="s">
        <v>1191</v>
      </c>
      <c r="B135" s="221"/>
      <c r="C135"/>
      <c r="D135" s="50"/>
      <c r="E135" s="50"/>
      <c r="F135" s="50"/>
      <c r="G135" s="50"/>
      <c r="K135" s="15"/>
    </row>
    <row r="136" spans="1:11">
      <c r="A136"/>
      <c r="B136"/>
      <c r="C136"/>
      <c r="D136" s="50"/>
      <c r="E136" s="50"/>
      <c r="F136" s="50"/>
      <c r="G136" s="50"/>
      <c r="K136" s="15"/>
    </row>
    <row r="137" spans="1:11">
      <c r="A137"/>
      <c r="B137"/>
      <c r="C137"/>
      <c r="D137" s="15"/>
      <c r="E137" s="15"/>
      <c r="F137" s="15"/>
      <c r="G137" s="15"/>
      <c r="K137" s="15"/>
    </row>
    <row r="138" spans="1:11">
      <c r="A138"/>
      <c r="B138"/>
      <c r="C138"/>
      <c r="D138" s="15"/>
      <c r="E138" s="15"/>
      <c r="F138" s="15"/>
      <c r="G138" s="15"/>
      <c r="K138" s="15"/>
    </row>
    <row r="139" spans="1:11">
      <c r="A139"/>
      <c r="B139"/>
      <c r="C139"/>
      <c r="D139" s="15"/>
      <c r="E139" s="15"/>
      <c r="F139" s="15"/>
      <c r="G139" s="15"/>
      <c r="K139" s="15"/>
    </row>
    <row r="140" spans="1:11">
      <c r="A140"/>
      <c r="B140"/>
      <c r="C140"/>
      <c r="D140" s="15"/>
      <c r="E140" s="15"/>
      <c r="F140" s="15"/>
      <c r="G140" s="15"/>
      <c r="K140" s="15"/>
    </row>
    <row r="141" spans="1:11">
      <c r="A141"/>
      <c r="B141"/>
      <c r="C141"/>
      <c r="D141" s="15"/>
      <c r="E141" s="15"/>
      <c r="F141" s="15"/>
      <c r="G141" s="15"/>
      <c r="K141" s="15"/>
    </row>
    <row r="142" spans="1:11">
      <c r="A142"/>
      <c r="B142"/>
      <c r="C142"/>
      <c r="D142" s="15"/>
      <c r="E142" s="15"/>
      <c r="F142" s="15"/>
      <c r="G142" s="15"/>
      <c r="K142" s="15"/>
    </row>
    <row r="143" spans="1:11">
      <c r="A143"/>
      <c r="B143"/>
      <c r="C143"/>
      <c r="D143" s="15"/>
      <c r="E143" s="15"/>
      <c r="F143" s="15"/>
      <c r="G143" s="15"/>
      <c r="K143" s="15"/>
    </row>
    <row r="144" spans="1:11">
      <c r="A144"/>
      <c r="B144"/>
      <c r="C144"/>
      <c r="D144" s="15"/>
      <c r="E144" s="15"/>
      <c r="F144" s="15"/>
      <c r="G144" s="15"/>
      <c r="K144" s="15"/>
    </row>
    <row r="145" spans="1:11">
      <c r="A145"/>
      <c r="B145"/>
      <c r="C145"/>
      <c r="D145" s="15"/>
      <c r="E145" s="15"/>
      <c r="F145" s="15"/>
      <c r="G145" s="15"/>
      <c r="K145" s="15"/>
    </row>
    <row r="146" spans="1:11">
      <c r="A146"/>
      <c r="B146"/>
      <c r="C146"/>
      <c r="D146" s="15"/>
      <c r="E146" s="15"/>
      <c r="F146" s="15"/>
      <c r="G146" s="15"/>
      <c r="K146" s="15"/>
    </row>
    <row r="147" spans="1:11">
      <c r="A147"/>
      <c r="B147"/>
      <c r="C147"/>
      <c r="D147" s="15"/>
      <c r="E147" s="15"/>
      <c r="F147" s="15"/>
      <c r="G147" s="15"/>
      <c r="K147" s="15"/>
    </row>
    <row r="148" spans="1:11">
      <c r="A148"/>
      <c r="B148"/>
      <c r="C148"/>
      <c r="D148" s="15"/>
      <c r="E148" s="15"/>
      <c r="F148" s="15"/>
      <c r="G148" s="15"/>
      <c r="K148" s="15"/>
    </row>
    <row r="149" spans="1:11">
      <c r="A149"/>
      <c r="B149"/>
      <c r="C149"/>
      <c r="D149" s="15"/>
      <c r="E149" s="15"/>
      <c r="F149" s="15"/>
      <c r="G149" s="15"/>
      <c r="K149" s="15"/>
    </row>
    <row r="150" spans="1:11">
      <c r="A150"/>
      <c r="B150"/>
      <c r="C150"/>
      <c r="D150" s="15"/>
      <c r="E150" s="15"/>
      <c r="F150" s="15"/>
      <c r="G150" s="15"/>
      <c r="K150" s="15"/>
    </row>
    <row r="151" spans="1:11">
      <c r="A151"/>
      <c r="B151"/>
      <c r="C151"/>
      <c r="D151" s="15"/>
      <c r="E151" s="15"/>
      <c r="F151" s="15"/>
      <c r="G151" s="15"/>
      <c r="K151" s="15"/>
    </row>
    <row r="152" spans="1:11">
      <c r="A152"/>
      <c r="B152"/>
      <c r="C152"/>
      <c r="D152" s="15"/>
      <c r="E152" s="15"/>
      <c r="F152" s="15"/>
      <c r="G152" s="15"/>
      <c r="K152" s="15"/>
    </row>
    <row r="153" spans="1:11">
      <c r="A153"/>
      <c r="B153"/>
      <c r="C153"/>
      <c r="D153" s="15"/>
      <c r="E153" s="15"/>
      <c r="F153" s="15"/>
      <c r="G153" s="15"/>
      <c r="K153" s="15"/>
    </row>
    <row r="154" spans="1:11">
      <c r="A154"/>
      <c r="B154"/>
      <c r="C154"/>
      <c r="D154" s="15"/>
      <c r="E154" s="15"/>
      <c r="F154" s="15"/>
      <c r="G154" s="15"/>
      <c r="K154" s="15"/>
    </row>
    <row r="155" spans="1:11">
      <c r="A155"/>
      <c r="B155"/>
      <c r="C155"/>
      <c r="D155" s="15"/>
      <c r="E155" s="15"/>
      <c r="F155" s="15"/>
      <c r="G155" s="15"/>
      <c r="K155" s="15"/>
    </row>
    <row r="156" spans="1:11">
      <c r="A156"/>
      <c r="B156"/>
      <c r="C156"/>
      <c r="D156" s="15"/>
      <c r="E156" s="15"/>
      <c r="F156" s="15"/>
      <c r="G156" s="15"/>
      <c r="K156" s="15"/>
    </row>
    <row r="157" spans="1:11">
      <c r="A157"/>
      <c r="B157"/>
      <c r="C157"/>
      <c r="D157" s="15"/>
      <c r="E157" s="15"/>
      <c r="F157" s="15"/>
      <c r="G157" s="15"/>
      <c r="K157" s="15"/>
    </row>
    <row r="158" spans="1:11">
      <c r="A158"/>
      <c r="B158"/>
      <c r="C158"/>
      <c r="D158" s="15"/>
      <c r="E158" s="15"/>
      <c r="F158" s="15"/>
      <c r="G158" s="15"/>
      <c r="K158" s="15"/>
    </row>
    <row r="159" spans="1:11">
      <c r="A159"/>
      <c r="B159"/>
      <c r="C159"/>
      <c r="D159" s="15"/>
      <c r="E159" s="15"/>
      <c r="F159" s="15"/>
      <c r="G159" s="15"/>
      <c r="K159" s="15"/>
    </row>
    <row r="160" spans="1:11">
      <c r="A160"/>
      <c r="B160"/>
      <c r="C160"/>
      <c r="D160" s="15"/>
      <c r="E160" s="15"/>
      <c r="F160" s="15"/>
      <c r="G160" s="15"/>
      <c r="K160" s="15"/>
    </row>
    <row r="161" spans="1:11">
      <c r="A161"/>
      <c r="B161"/>
      <c r="C161"/>
      <c r="D161" s="15"/>
      <c r="E161" s="15"/>
      <c r="F161" s="15"/>
      <c r="G161" s="15"/>
      <c r="K161" s="15"/>
    </row>
    <row r="162" spans="1:11">
      <c r="A162"/>
      <c r="B162"/>
      <c r="C162"/>
      <c r="D162" s="15"/>
      <c r="E162" s="15"/>
      <c r="F162" s="15"/>
      <c r="G162" s="15"/>
      <c r="K162" s="15"/>
    </row>
    <row r="163" spans="1:11">
      <c r="A163"/>
      <c r="B163"/>
      <c r="C163"/>
      <c r="D163" s="15"/>
      <c r="E163" s="15"/>
      <c r="F163" s="15"/>
      <c r="G163" s="15"/>
      <c r="K163" s="15"/>
    </row>
    <row r="164" spans="1:11">
      <c r="A164"/>
      <c r="B164"/>
      <c r="C164"/>
      <c r="D164" s="15"/>
      <c r="E164" s="15"/>
      <c r="F164" s="15"/>
      <c r="G164" s="15"/>
      <c r="K164" s="15"/>
    </row>
    <row r="165" spans="1:11">
      <c r="A165"/>
      <c r="B165"/>
      <c r="C165"/>
      <c r="D165" s="15"/>
      <c r="E165" s="15"/>
      <c r="F165" s="15"/>
      <c r="G165" s="15"/>
      <c r="K165" s="15"/>
    </row>
    <row r="166" spans="1:11">
      <c r="A166"/>
      <c r="B166"/>
      <c r="C166"/>
      <c r="D166" s="15"/>
      <c r="E166" s="15"/>
      <c r="F166" s="15"/>
      <c r="G166" s="15"/>
      <c r="K166" s="15"/>
    </row>
    <row r="167" spans="1:11">
      <c r="A167"/>
      <c r="B167"/>
      <c r="C167"/>
      <c r="D167" s="15"/>
      <c r="E167" s="15"/>
      <c r="F167" s="15"/>
      <c r="G167" s="15"/>
      <c r="K167" s="15"/>
    </row>
    <row r="168" spans="1:11">
      <c r="A168"/>
      <c r="B168"/>
      <c r="C168"/>
      <c r="D168" s="15"/>
      <c r="E168" s="15"/>
      <c r="F168" s="15"/>
      <c r="G168" s="15"/>
      <c r="K168" s="15"/>
    </row>
    <row r="169" spans="1:11">
      <c r="A169"/>
      <c r="B169"/>
      <c r="C169"/>
      <c r="D169" s="15"/>
      <c r="E169" s="15"/>
      <c r="F169" s="15"/>
      <c r="G169" s="15"/>
      <c r="K169" s="15"/>
    </row>
    <row r="170" spans="1:11">
      <c r="A170"/>
      <c r="B170"/>
      <c r="C170"/>
      <c r="D170" s="15"/>
      <c r="E170" s="15"/>
      <c r="F170" s="15"/>
      <c r="G170" s="15"/>
      <c r="K170" s="15"/>
    </row>
    <row r="171" spans="1:11">
      <c r="A171"/>
      <c r="B171"/>
      <c r="C171"/>
      <c r="D171" s="15"/>
      <c r="E171" s="15"/>
      <c r="F171" s="15"/>
      <c r="G171" s="15"/>
      <c r="K171" s="15"/>
    </row>
    <row r="172" spans="1:11">
      <c r="A172"/>
      <c r="B172"/>
      <c r="C172"/>
      <c r="D172" s="15"/>
      <c r="E172" s="15"/>
      <c r="F172" s="15"/>
      <c r="G172" s="15"/>
      <c r="K172" s="15"/>
    </row>
    <row r="173" spans="1:11">
      <c r="A173"/>
      <c r="B173"/>
      <c r="C173"/>
      <c r="D173" s="15"/>
      <c r="E173" s="15"/>
      <c r="F173" s="15"/>
      <c r="G173" s="15"/>
      <c r="K173" s="15"/>
    </row>
    <row r="174" spans="1:11">
      <c r="A174"/>
      <c r="B174"/>
      <c r="C174"/>
      <c r="D174" s="15"/>
      <c r="E174" s="15"/>
      <c r="F174" s="15"/>
      <c r="G174" s="15"/>
      <c r="K174" s="15"/>
    </row>
    <row r="175" spans="1:11">
      <c r="A175"/>
      <c r="B175"/>
      <c r="C175"/>
      <c r="D175" s="15"/>
      <c r="E175" s="15"/>
      <c r="F175" s="15"/>
      <c r="G175" s="15"/>
      <c r="K175" s="15"/>
    </row>
    <row r="176" spans="1:11">
      <c r="A176"/>
      <c r="B176"/>
      <c r="C176"/>
      <c r="D176" s="15"/>
      <c r="E176" s="15"/>
      <c r="F176" s="15"/>
      <c r="G176" s="15"/>
      <c r="K176" s="15"/>
    </row>
    <row r="177" spans="1:11">
      <c r="A177"/>
      <c r="B177"/>
      <c r="C177"/>
      <c r="D177" s="15"/>
      <c r="E177" s="15"/>
      <c r="F177" s="15"/>
      <c r="G177" s="15"/>
      <c r="K177" s="15"/>
    </row>
    <row r="178" spans="1:11">
      <c r="A178"/>
      <c r="B178"/>
      <c r="C178"/>
      <c r="D178" s="15"/>
      <c r="E178" s="15"/>
      <c r="F178" s="15"/>
      <c r="G178" s="15"/>
      <c r="K178" s="15"/>
    </row>
    <row r="179" spans="1:11">
      <c r="A179"/>
      <c r="B179"/>
      <c r="C179"/>
      <c r="D179" s="15"/>
      <c r="E179" s="15"/>
      <c r="F179" s="15"/>
      <c r="G179" s="15"/>
      <c r="K179" s="15"/>
    </row>
    <row r="180" spans="1:11">
      <c r="A180"/>
      <c r="B180"/>
      <c r="C180"/>
      <c r="D180" s="15"/>
      <c r="E180" s="15"/>
      <c r="F180" s="15"/>
      <c r="G180" s="15"/>
      <c r="K180" s="15"/>
    </row>
    <row r="181" spans="1:11">
      <c r="A181"/>
      <c r="B181"/>
      <c r="C181"/>
      <c r="D181" s="15"/>
      <c r="E181" s="15"/>
      <c r="F181" s="15"/>
      <c r="G181" s="15"/>
      <c r="K181" s="15"/>
    </row>
    <row r="182" spans="1:11">
      <c r="A182"/>
      <c r="B182"/>
      <c r="C182"/>
      <c r="D182" s="15"/>
      <c r="E182" s="15"/>
      <c r="F182" s="15"/>
      <c r="G182" s="15"/>
      <c r="K182" s="15"/>
    </row>
    <row r="183" spans="1:11">
      <c r="A183"/>
      <c r="B183"/>
      <c r="C183"/>
      <c r="D183" s="15"/>
      <c r="E183" s="15"/>
      <c r="F183" s="15"/>
      <c r="G183" s="15"/>
      <c r="K183" s="15"/>
    </row>
    <row r="184" spans="1:11">
      <c r="A184"/>
      <c r="B184"/>
      <c r="C184"/>
      <c r="D184" s="15"/>
      <c r="E184" s="15"/>
      <c r="F184" s="15"/>
      <c r="G184" s="15"/>
      <c r="K184" s="15"/>
    </row>
    <row r="185" spans="1:11">
      <c r="A185"/>
      <c r="B185"/>
      <c r="C185"/>
      <c r="D185" s="15"/>
      <c r="E185" s="15"/>
      <c r="F185" s="15"/>
      <c r="G185" s="15"/>
      <c r="K185" s="15"/>
    </row>
    <row r="186" spans="1:11">
      <c r="A186"/>
      <c r="B186"/>
      <c r="C186"/>
      <c r="D186" s="15"/>
      <c r="E186" s="15"/>
      <c r="F186" s="15"/>
      <c r="G186" s="15"/>
      <c r="K186" s="15"/>
    </row>
    <row r="187" spans="1:11">
      <c r="A187"/>
      <c r="B187"/>
      <c r="C187"/>
      <c r="D187" s="15"/>
      <c r="E187" s="15"/>
      <c r="F187" s="15"/>
      <c r="G187" s="15"/>
      <c r="K187" s="15"/>
    </row>
    <row r="188" spans="1:11">
      <c r="A188"/>
      <c r="B188"/>
      <c r="C188"/>
      <c r="D188" s="15"/>
      <c r="E188" s="15"/>
      <c r="F188" s="15"/>
      <c r="G188" s="15"/>
      <c r="K188" s="15"/>
    </row>
    <row r="189" spans="1:11">
      <c r="A189"/>
      <c r="B189"/>
      <c r="C189"/>
      <c r="D189" s="15"/>
      <c r="E189" s="15"/>
      <c r="F189" s="15"/>
      <c r="G189" s="15"/>
      <c r="K189" s="15"/>
    </row>
    <row r="190" spans="1:11">
      <c r="A190"/>
      <c r="B190"/>
      <c r="C190"/>
      <c r="D190" s="15"/>
      <c r="E190" s="15"/>
      <c r="F190" s="15"/>
      <c r="G190" s="15"/>
      <c r="K190" s="15"/>
    </row>
    <row r="191" spans="1:11">
      <c r="A191"/>
      <c r="B191"/>
      <c r="C191"/>
      <c r="D191" s="15"/>
      <c r="E191" s="15"/>
      <c r="F191" s="15"/>
      <c r="G191" s="15"/>
      <c r="K191" s="15"/>
    </row>
    <row r="192" spans="1:11">
      <c r="A192"/>
      <c r="B192"/>
      <c r="C192"/>
      <c r="D192" s="15"/>
      <c r="E192" s="15"/>
      <c r="F192" s="15"/>
      <c r="G192" s="15"/>
      <c r="K192" s="15"/>
    </row>
    <row r="193" spans="1:11">
      <c r="A193"/>
      <c r="B193"/>
      <c r="C193"/>
      <c r="D193" s="15"/>
      <c r="E193" s="15"/>
      <c r="F193" s="15"/>
      <c r="G193" s="15"/>
      <c r="K193" s="15"/>
    </row>
    <row r="194" spans="1:11">
      <c r="A194"/>
      <c r="B194"/>
      <c r="C194"/>
      <c r="D194" s="15"/>
      <c r="E194" s="15"/>
      <c r="F194" s="15"/>
      <c r="G194" s="15"/>
      <c r="K194" s="15"/>
    </row>
    <row r="195" spans="1:11">
      <c r="A195"/>
      <c r="B195"/>
      <c r="C195"/>
      <c r="D195" s="15"/>
      <c r="E195" s="15"/>
      <c r="F195" s="15"/>
      <c r="G195" s="15"/>
      <c r="K195" s="15"/>
    </row>
    <row r="196" spans="1:11">
      <c r="A196"/>
      <c r="B196"/>
      <c r="C196"/>
      <c r="D196" s="15"/>
      <c r="E196" s="15"/>
      <c r="F196" s="15"/>
      <c r="G196" s="15"/>
      <c r="K196" s="15"/>
    </row>
    <row r="197" spans="1:11">
      <c r="A197"/>
      <c r="B197"/>
      <c r="C197"/>
      <c r="D197" s="15"/>
      <c r="E197" s="15"/>
      <c r="F197" s="15"/>
      <c r="G197" s="15"/>
      <c r="K197" s="15"/>
    </row>
    <row r="198" spans="1:11">
      <c r="A198"/>
      <c r="B198"/>
      <c r="C198"/>
      <c r="D198" s="15"/>
      <c r="E198" s="15"/>
      <c r="F198" s="15"/>
      <c r="G198" s="15"/>
      <c r="K198" s="15"/>
    </row>
    <row r="199" spans="1:11">
      <c r="A199"/>
      <c r="B199"/>
      <c r="C199"/>
      <c r="D199" s="15"/>
      <c r="E199" s="15"/>
      <c r="F199" s="15"/>
      <c r="G199" s="15"/>
      <c r="K199" s="15"/>
    </row>
    <row r="200" spans="1:11">
      <c r="A200"/>
      <c r="B200"/>
      <c r="C200"/>
      <c r="D200" s="15"/>
      <c r="E200" s="15"/>
      <c r="F200" s="15"/>
      <c r="G200" s="15"/>
      <c r="K200" s="15"/>
    </row>
    <row r="201" spans="1:11">
      <c r="A201"/>
      <c r="B201"/>
      <c r="C201"/>
      <c r="D201" s="15"/>
      <c r="E201" s="15"/>
      <c r="F201" s="15"/>
      <c r="G201" s="15"/>
      <c r="K201" s="15"/>
    </row>
    <row r="202" spans="1:11">
      <c r="A202"/>
      <c r="B202"/>
      <c r="C202"/>
      <c r="D202" s="15"/>
      <c r="E202" s="15"/>
      <c r="F202" s="15"/>
      <c r="G202" s="15"/>
      <c r="K202" s="15"/>
    </row>
    <row r="203" spans="1:11">
      <c r="A203"/>
      <c r="B203"/>
      <c r="C203"/>
      <c r="D203" s="15"/>
      <c r="E203" s="15"/>
      <c r="F203" s="15"/>
      <c r="G203" s="15"/>
      <c r="K203" s="15"/>
    </row>
    <row r="204" spans="1:11">
      <c r="A204"/>
      <c r="B204"/>
      <c r="C204"/>
      <c r="D204" s="15"/>
      <c r="E204" s="15"/>
      <c r="F204" s="15"/>
      <c r="G204" s="15"/>
      <c r="K204" s="15"/>
    </row>
    <row r="205" spans="1:11">
      <c r="A205"/>
      <c r="B205"/>
      <c r="C205"/>
      <c r="D205" s="15"/>
      <c r="E205" s="15"/>
      <c r="F205" s="15"/>
      <c r="G205" s="15"/>
      <c r="K205" s="15"/>
    </row>
    <row r="206" spans="1:11">
      <c r="A206"/>
      <c r="B206"/>
      <c r="C206"/>
      <c r="D206" s="15"/>
      <c r="E206" s="15"/>
      <c r="F206" s="15"/>
      <c r="G206" s="15"/>
      <c r="K206" s="15"/>
    </row>
    <row r="207" spans="1:11">
      <c r="A207"/>
      <c r="B207"/>
      <c r="C207"/>
      <c r="D207" s="15"/>
      <c r="E207" s="15"/>
      <c r="F207" s="15"/>
      <c r="G207" s="15"/>
      <c r="K207" s="15"/>
    </row>
    <row r="208" spans="1:11">
      <c r="A208"/>
      <c r="B208"/>
      <c r="C208"/>
      <c r="D208" s="15"/>
      <c r="E208" s="15"/>
      <c r="F208" s="15"/>
      <c r="G208" s="15"/>
      <c r="K208" s="15"/>
    </row>
    <row r="209" spans="1:11">
      <c r="A209"/>
      <c r="B209"/>
      <c r="C209"/>
      <c r="D209" s="15"/>
      <c r="E209" s="15"/>
      <c r="F209" s="15"/>
      <c r="G209" s="15"/>
      <c r="K209" s="15"/>
    </row>
    <row r="210" spans="1:11">
      <c r="A210"/>
      <c r="B210"/>
      <c r="C210"/>
      <c r="D210" s="15"/>
      <c r="E210" s="15"/>
      <c r="F210" s="15"/>
      <c r="G210" s="15"/>
      <c r="K210" s="15"/>
    </row>
    <row r="211" spans="1:11">
      <c r="A211"/>
      <c r="B211"/>
      <c r="C211"/>
      <c r="D211" s="15"/>
      <c r="E211" s="15"/>
      <c r="F211" s="15"/>
      <c r="G211" s="15"/>
      <c r="K211" s="15"/>
    </row>
    <row r="212" spans="1:11">
      <c r="A212"/>
      <c r="B212"/>
      <c r="C212"/>
      <c r="D212" s="15"/>
      <c r="E212" s="15"/>
      <c r="F212" s="15"/>
      <c r="G212" s="15"/>
      <c r="K212" s="15"/>
    </row>
    <row r="213" spans="1:11">
      <c r="A213"/>
      <c r="B213"/>
      <c r="C213"/>
      <c r="D213" s="15"/>
      <c r="E213" s="15"/>
      <c r="F213" s="15"/>
      <c r="G213" s="15"/>
      <c r="K213" s="15"/>
    </row>
    <row r="214" spans="1:11">
      <c r="A214"/>
      <c r="B214"/>
      <c r="C214"/>
      <c r="D214" s="15"/>
      <c r="E214" s="15"/>
      <c r="F214" s="15"/>
      <c r="G214" s="15"/>
      <c r="K214" s="15"/>
    </row>
    <row r="215" spans="1:11">
      <c r="A215"/>
      <c r="B215"/>
      <c r="C215"/>
      <c r="D215" s="15"/>
      <c r="E215" s="15"/>
      <c r="F215" s="15"/>
      <c r="G215" s="15"/>
      <c r="K215" s="15"/>
    </row>
    <row r="216" spans="1:11">
      <c r="A216"/>
      <c r="B216"/>
      <c r="C216"/>
      <c r="D216" s="15"/>
      <c r="E216" s="15"/>
      <c r="F216" s="15"/>
      <c r="G216" s="15"/>
      <c r="K216" s="15"/>
    </row>
    <row r="217" spans="1:11">
      <c r="A217"/>
      <c r="B217"/>
      <c r="C217"/>
      <c r="D217" s="15"/>
      <c r="E217" s="15"/>
      <c r="F217" s="15"/>
      <c r="G217" s="15"/>
      <c r="K217" s="15"/>
    </row>
    <row r="218" spans="1:11">
      <c r="A218"/>
      <c r="B218"/>
      <c r="C218"/>
      <c r="D218" s="15"/>
      <c r="E218" s="15"/>
      <c r="F218" s="15"/>
      <c r="G218" s="15"/>
      <c r="K218" s="15"/>
    </row>
    <row r="219" spans="1:11">
      <c r="A219"/>
      <c r="B219"/>
      <c r="C219"/>
      <c r="D219" s="15"/>
      <c r="E219" s="15"/>
      <c r="F219" s="15"/>
      <c r="G219" s="15"/>
      <c r="K219" s="15"/>
    </row>
    <row r="220" spans="1:11">
      <c r="A220"/>
      <c r="B220"/>
      <c r="C220"/>
      <c r="D220" s="15"/>
      <c r="E220" s="15"/>
      <c r="F220" s="15"/>
      <c r="G220" s="15"/>
      <c r="K220" s="15"/>
    </row>
    <row r="221" spans="1:11">
      <c r="A221"/>
      <c r="B221"/>
      <c r="C221"/>
      <c r="D221" s="15"/>
      <c r="E221" s="15"/>
      <c r="F221" s="15"/>
      <c r="G221" s="15"/>
      <c r="K221" s="15"/>
    </row>
    <row r="222" spans="1:11">
      <c r="A222"/>
      <c r="B222"/>
      <c r="C222"/>
      <c r="D222" s="15"/>
      <c r="E222" s="15"/>
      <c r="F222" s="15"/>
      <c r="G222" s="15"/>
      <c r="K222" s="15"/>
    </row>
    <row r="223" spans="1:11">
      <c r="A223"/>
      <c r="B223"/>
      <c r="C223"/>
      <c r="D223" s="15"/>
      <c r="E223" s="15"/>
      <c r="F223" s="15"/>
      <c r="G223" s="15"/>
      <c r="K223" s="15"/>
    </row>
    <row r="224" spans="1:11">
      <c r="A224"/>
      <c r="B224"/>
      <c r="C224"/>
      <c r="D224" s="15"/>
      <c r="E224" s="15"/>
      <c r="F224" s="15"/>
      <c r="G224" s="15"/>
      <c r="K224" s="15"/>
    </row>
    <row r="225" spans="1:11">
      <c r="A225"/>
      <c r="B225"/>
      <c r="C225"/>
      <c r="D225" s="15"/>
      <c r="E225" s="15"/>
      <c r="F225" s="15"/>
      <c r="G225" s="15"/>
      <c r="K225" s="15"/>
    </row>
    <row r="226" spans="1:11">
      <c r="A226"/>
      <c r="B226"/>
      <c r="C226"/>
      <c r="D226" s="15"/>
      <c r="E226" s="15"/>
      <c r="F226" s="15"/>
      <c r="G226" s="15"/>
      <c r="K226" s="15"/>
    </row>
    <row r="227" spans="1:11">
      <c r="A227"/>
      <c r="B227"/>
      <c r="C227"/>
      <c r="D227" s="15"/>
      <c r="E227" s="15"/>
      <c r="F227" s="15"/>
      <c r="G227" s="15"/>
      <c r="K227" s="15"/>
    </row>
    <row r="228" spans="1:11">
      <c r="A228"/>
      <c r="B228"/>
      <c r="C228"/>
      <c r="D228" s="15"/>
      <c r="E228" s="15"/>
      <c r="F228" s="15"/>
      <c r="G228" s="15"/>
      <c r="K228" s="15"/>
    </row>
    <row r="229" spans="1:11">
      <c r="A229"/>
      <c r="B229"/>
      <c r="C229"/>
      <c r="D229" s="15"/>
      <c r="E229" s="15"/>
      <c r="F229" s="15"/>
      <c r="G229" s="15"/>
      <c r="K229" s="15"/>
    </row>
    <row r="230" spans="1:11">
      <c r="A230"/>
      <c r="B230"/>
      <c r="C230"/>
      <c r="D230" s="15"/>
      <c r="E230" s="15"/>
      <c r="F230" s="15"/>
      <c r="G230" s="15"/>
      <c r="K230" s="15"/>
    </row>
    <row r="231" spans="1:11">
      <c r="A231"/>
      <c r="B231"/>
      <c r="C231"/>
      <c r="D231" s="15"/>
      <c r="E231" s="15"/>
      <c r="F231" s="15"/>
      <c r="G231" s="15"/>
      <c r="K231" s="15"/>
    </row>
    <row r="232" spans="1:11">
      <c r="A232"/>
      <c r="B232"/>
      <c r="C232"/>
      <c r="D232" s="15"/>
      <c r="E232" s="15"/>
      <c r="F232" s="15"/>
      <c r="G232" s="15"/>
      <c r="K232" s="15"/>
    </row>
    <row r="233" spans="1:11">
      <c r="A233"/>
      <c r="B233"/>
      <c r="C233"/>
      <c r="D233" s="15"/>
      <c r="E233" s="15"/>
      <c r="F233" s="15"/>
      <c r="G233" s="15"/>
      <c r="K233" s="15"/>
    </row>
    <row r="234" spans="1:11">
      <c r="A234"/>
      <c r="B234"/>
      <c r="C234"/>
      <c r="D234" s="15"/>
      <c r="E234" s="15"/>
      <c r="F234" s="15"/>
      <c r="G234" s="15"/>
      <c r="K234" s="15"/>
    </row>
    <row r="235" spans="1:11">
      <c r="A235"/>
      <c r="B235"/>
      <c r="C235"/>
      <c r="D235" s="15"/>
      <c r="E235" s="15"/>
      <c r="F235" s="15"/>
      <c r="G235" s="15"/>
      <c r="K235" s="15"/>
    </row>
    <row r="236" spans="1:11">
      <c r="A236"/>
      <c r="B236"/>
      <c r="C236"/>
      <c r="D236" s="15"/>
      <c r="E236" s="15"/>
      <c r="F236" s="15"/>
      <c r="G236" s="15"/>
      <c r="K236" s="15"/>
    </row>
    <row r="237" spans="1:11">
      <c r="A237"/>
      <c r="B237"/>
      <c r="C237"/>
      <c r="D237" s="15"/>
      <c r="E237" s="15"/>
      <c r="F237" s="15"/>
      <c r="G237" s="15"/>
      <c r="K237" s="15"/>
    </row>
    <row r="238" spans="1:11">
      <c r="A238"/>
      <c r="B238"/>
      <c r="C238"/>
      <c r="D238" s="15"/>
      <c r="E238" s="15"/>
      <c r="F238" s="15"/>
      <c r="G238" s="15"/>
      <c r="K238" s="15"/>
    </row>
    <row r="239" spans="1:11">
      <c r="A239"/>
      <c r="B239"/>
      <c r="C239"/>
      <c r="D239" s="15"/>
      <c r="E239" s="15"/>
      <c r="F239" s="15"/>
      <c r="G239" s="15"/>
      <c r="K239" s="15"/>
    </row>
    <row r="240" spans="1:11">
      <c r="A240"/>
      <c r="B240"/>
      <c r="C240"/>
      <c r="D240" s="15"/>
      <c r="E240" s="15"/>
      <c r="F240" s="15"/>
      <c r="G240" s="15"/>
      <c r="K240" s="15"/>
    </row>
    <row r="241" spans="1:11">
      <c r="A241"/>
      <c r="B241"/>
      <c r="C241"/>
      <c r="D241" s="15"/>
      <c r="E241" s="15"/>
      <c r="F241" s="15"/>
      <c r="G241" s="15"/>
      <c r="K241" s="15"/>
    </row>
    <row r="242" spans="1:11">
      <c r="A242"/>
      <c r="B242"/>
      <c r="C242"/>
      <c r="D242" s="15"/>
      <c r="E242" s="15"/>
      <c r="F242" s="15"/>
      <c r="G242" s="15"/>
      <c r="K242" s="15"/>
    </row>
    <row r="243" spans="1:11">
      <c r="A243"/>
      <c r="B243"/>
      <c r="C243"/>
      <c r="D243" s="15"/>
      <c r="E243" s="15"/>
      <c r="F243" s="15"/>
      <c r="G243" s="15"/>
      <c r="K243" s="15"/>
    </row>
    <row r="244" spans="1:11">
      <c r="A244"/>
      <c r="B244"/>
      <c r="C244"/>
      <c r="D244" s="15"/>
      <c r="E244" s="15"/>
      <c r="F244" s="15"/>
      <c r="G244" s="15"/>
      <c r="K244" s="15"/>
    </row>
    <row r="245" spans="1:11">
      <c r="A245"/>
      <c r="B245"/>
      <c r="C245"/>
      <c r="D245" s="15"/>
      <c r="E245" s="15"/>
      <c r="F245" s="15"/>
      <c r="G245" s="15"/>
      <c r="K245" s="15"/>
    </row>
    <row r="246" spans="1:11">
      <c r="A246"/>
      <c r="B246"/>
      <c r="C246"/>
      <c r="D246" s="15"/>
      <c r="E246" s="15"/>
      <c r="F246" s="15"/>
      <c r="G246" s="15"/>
      <c r="K246" s="15"/>
    </row>
    <row r="247" spans="1:11">
      <c r="A247"/>
      <c r="B247"/>
      <c r="C247"/>
      <c r="D247" s="15"/>
      <c r="E247" s="15"/>
      <c r="F247" s="15"/>
      <c r="G247" s="15"/>
      <c r="K247" s="15"/>
    </row>
    <row r="248" spans="1:11">
      <c r="A248"/>
      <c r="B248"/>
      <c r="C248"/>
      <c r="D248" s="15"/>
      <c r="E248" s="15"/>
      <c r="F248" s="15"/>
      <c r="G248" s="15"/>
      <c r="K248" s="15"/>
    </row>
    <row r="249" spans="1:11">
      <c r="A249"/>
      <c r="B249"/>
      <c r="C249"/>
      <c r="D249" s="15"/>
      <c r="E249" s="15"/>
      <c r="F249" s="15"/>
      <c r="G249" s="15"/>
      <c r="K249" s="15"/>
    </row>
    <row r="250" spans="1:11">
      <c r="A250"/>
      <c r="B250"/>
      <c r="C250"/>
      <c r="D250" s="15"/>
      <c r="E250" s="15"/>
      <c r="F250" s="15"/>
      <c r="G250" s="15"/>
      <c r="K250" s="15"/>
    </row>
    <row r="251" spans="1:11">
      <c r="A251"/>
      <c r="B251"/>
      <c r="C251"/>
      <c r="D251" s="15"/>
      <c r="E251" s="15"/>
      <c r="F251" s="15"/>
      <c r="G251" s="15"/>
      <c r="K251" s="15"/>
    </row>
    <row r="252" spans="1:11">
      <c r="A252"/>
      <c r="B252"/>
      <c r="C252"/>
      <c r="D252" s="15"/>
      <c r="E252" s="15"/>
      <c r="F252" s="15"/>
      <c r="G252" s="15"/>
      <c r="K252" s="15"/>
    </row>
    <row r="253" spans="1:11">
      <c r="A253"/>
      <c r="B253"/>
      <c r="C253"/>
      <c r="D253" s="15"/>
      <c r="E253" s="15"/>
      <c r="F253" s="15"/>
      <c r="G253" s="15"/>
      <c r="K253" s="15"/>
    </row>
    <row r="254" spans="1:11">
      <c r="A254"/>
      <c r="B254"/>
      <c r="C254"/>
      <c r="D254" s="15"/>
      <c r="E254" s="15"/>
      <c r="F254" s="15"/>
      <c r="G254" s="15"/>
      <c r="K254" s="15"/>
    </row>
    <row r="255" spans="1:11">
      <c r="A255"/>
      <c r="B255"/>
      <c r="C255"/>
      <c r="D255" s="15"/>
      <c r="E255" s="15"/>
      <c r="F255" s="15"/>
      <c r="G255" s="15"/>
      <c r="K255" s="15"/>
    </row>
    <row r="256" spans="1:11">
      <c r="A256"/>
      <c r="B256"/>
      <c r="C256"/>
      <c r="D256" s="15"/>
      <c r="E256" s="15"/>
      <c r="F256" s="15"/>
      <c r="G256" s="15"/>
      <c r="K256" s="15"/>
    </row>
    <row r="257" spans="1:11">
      <c r="A257"/>
      <c r="B257"/>
      <c r="C257"/>
      <c r="D257" s="15"/>
      <c r="E257" s="15"/>
      <c r="F257" s="15"/>
      <c r="G257" s="15"/>
      <c r="K257" s="15"/>
    </row>
    <row r="258" spans="1:11">
      <c r="A258"/>
      <c r="B258"/>
      <c r="C258"/>
      <c r="D258" s="15"/>
      <c r="E258" s="15"/>
      <c r="F258" s="15"/>
      <c r="G258" s="15"/>
      <c r="K258" s="15"/>
    </row>
    <row r="259" spans="1:11">
      <c r="A259"/>
      <c r="B259"/>
      <c r="C259"/>
      <c r="D259" s="15"/>
      <c r="E259" s="15"/>
      <c r="F259" s="15"/>
      <c r="G259" s="15"/>
      <c r="K259" s="15"/>
    </row>
    <row r="260" spans="1:11">
      <c r="A260"/>
      <c r="B260"/>
      <c r="C260"/>
      <c r="D260" s="15"/>
      <c r="E260" s="15"/>
      <c r="F260" s="15"/>
      <c r="G260" s="15"/>
      <c r="K260" s="15"/>
    </row>
    <row r="261" spans="1:11">
      <c r="A261"/>
      <c r="B261"/>
      <c r="C261"/>
      <c r="D261" s="15"/>
      <c r="E261" s="15"/>
      <c r="F261" s="15"/>
      <c r="G261" s="15"/>
      <c r="K261" s="15"/>
    </row>
    <row r="262" spans="1:11">
      <c r="A262"/>
      <c r="B262"/>
      <c r="C262"/>
      <c r="D262" s="15"/>
      <c r="E262" s="15"/>
      <c r="F262" s="15"/>
      <c r="G262" s="15"/>
      <c r="K262" s="15"/>
    </row>
    <row r="263" spans="1:11">
      <c r="A263"/>
      <c r="B263"/>
      <c r="C263"/>
      <c r="D263" s="15"/>
      <c r="E263" s="15"/>
      <c r="F263" s="15"/>
      <c r="G263" s="15"/>
      <c r="K263" s="15"/>
    </row>
    <row r="264" spans="1:11">
      <c r="A264"/>
      <c r="B264"/>
      <c r="C264"/>
      <c r="D264" s="15"/>
      <c r="E264" s="15"/>
      <c r="F264" s="15"/>
      <c r="G264" s="15"/>
      <c r="K264" s="15"/>
    </row>
    <row r="265" spans="1:11">
      <c r="A265"/>
      <c r="B265"/>
      <c r="C265"/>
      <c r="D265" s="15"/>
      <c r="E265" s="15"/>
      <c r="F265" s="15"/>
      <c r="G265" s="15"/>
      <c r="K265" s="15"/>
    </row>
    <row r="266" spans="1:11">
      <c r="A266"/>
      <c r="B266"/>
      <c r="C266"/>
      <c r="D266" s="15"/>
      <c r="E266" s="15"/>
      <c r="F266" s="15"/>
      <c r="G266" s="15"/>
      <c r="K266" s="15"/>
    </row>
    <row r="267" spans="1:11">
      <c r="A267"/>
      <c r="B267"/>
      <c r="C267"/>
      <c r="D267" s="15"/>
      <c r="E267" s="15"/>
      <c r="F267" s="15"/>
      <c r="G267" s="15"/>
      <c r="K267" s="15"/>
    </row>
    <row r="268" spans="1:11">
      <c r="A268"/>
      <c r="B268"/>
      <c r="C268"/>
      <c r="D268" s="15"/>
      <c r="E268" s="15"/>
      <c r="F268" s="15"/>
      <c r="G268" s="15"/>
      <c r="K268" s="15"/>
    </row>
    <row r="269" spans="1:11">
      <c r="A269"/>
      <c r="B269"/>
      <c r="C269"/>
      <c r="D269" s="15"/>
      <c r="E269" s="15"/>
      <c r="F269" s="15"/>
      <c r="G269" s="15"/>
      <c r="K269" s="15"/>
    </row>
    <row r="270" spans="1:11">
      <c r="A270"/>
      <c r="B270"/>
      <c r="C270"/>
      <c r="D270" s="15"/>
      <c r="E270" s="15"/>
      <c r="F270" s="15"/>
      <c r="G270" s="15"/>
      <c r="K270" s="15"/>
    </row>
    <row r="271" spans="1:11">
      <c r="A271"/>
      <c r="B271"/>
      <c r="C271"/>
      <c r="D271" s="15"/>
      <c r="E271" s="15"/>
      <c r="F271" s="15"/>
      <c r="G271" s="15"/>
      <c r="K271" s="15"/>
    </row>
    <row r="272" spans="1:11">
      <c r="A272"/>
      <c r="B272"/>
      <c r="C272"/>
      <c r="D272" s="15"/>
      <c r="E272" s="15"/>
      <c r="F272" s="15"/>
      <c r="G272" s="15"/>
      <c r="K272" s="15"/>
    </row>
    <row r="273" spans="1:11">
      <c r="A273"/>
      <c r="B273"/>
      <c r="C273"/>
      <c r="D273" s="15"/>
      <c r="E273" s="15"/>
      <c r="F273" s="15"/>
      <c r="G273" s="15"/>
      <c r="K273" s="15"/>
    </row>
    <row r="274" spans="1:11">
      <c r="A274"/>
      <c r="B274"/>
      <c r="C274"/>
      <c r="D274" s="15"/>
      <c r="E274" s="15"/>
      <c r="F274" s="15"/>
      <c r="G274" s="15"/>
      <c r="K274" s="15"/>
    </row>
    <row r="275" spans="1:11">
      <c r="A275"/>
      <c r="B275"/>
      <c r="C275"/>
      <c r="D275" s="15"/>
      <c r="E275" s="15"/>
      <c r="F275" s="15"/>
      <c r="G275" s="15"/>
      <c r="K275" s="15"/>
    </row>
    <row r="276" spans="1:11">
      <c r="A276"/>
      <c r="B276"/>
      <c r="C276"/>
      <c r="D276" s="15"/>
      <c r="E276" s="15"/>
      <c r="F276" s="15"/>
      <c r="G276" s="15"/>
      <c r="K276" s="15"/>
    </row>
    <row r="277" spans="1:11">
      <c r="A277"/>
      <c r="B277"/>
      <c r="C277"/>
      <c r="D277" s="15"/>
      <c r="E277" s="15"/>
      <c r="F277" s="15"/>
      <c r="G277" s="15"/>
      <c r="K277" s="15"/>
    </row>
    <row r="278" spans="1:11">
      <c r="A278"/>
      <c r="B278"/>
      <c r="C278"/>
      <c r="D278" s="15"/>
      <c r="E278" s="15"/>
      <c r="F278" s="15"/>
      <c r="G278" s="15"/>
      <c r="K278" s="15"/>
    </row>
    <row r="279" spans="1:11">
      <c r="A279"/>
      <c r="B279"/>
      <c r="C279"/>
      <c r="D279" s="15"/>
      <c r="E279" s="15"/>
      <c r="F279" s="15"/>
      <c r="G279" s="15"/>
      <c r="K279" s="15"/>
    </row>
    <row r="280" spans="1:11">
      <c r="A280"/>
      <c r="B280"/>
      <c r="C280"/>
      <c r="D280" s="15"/>
      <c r="E280" s="15"/>
      <c r="F280" s="15"/>
      <c r="G280" s="15"/>
      <c r="K280" s="15"/>
    </row>
    <row r="281" spans="1:11">
      <c r="A281"/>
      <c r="B281"/>
      <c r="C281"/>
      <c r="D281" s="15"/>
      <c r="E281" s="15"/>
      <c r="F281" s="15"/>
      <c r="G281" s="15"/>
      <c r="K281" s="15"/>
    </row>
    <row r="282" spans="1:11">
      <c r="A282"/>
      <c r="B282"/>
      <c r="C282"/>
      <c r="D282" s="15"/>
      <c r="E282" s="15"/>
      <c r="F282" s="15"/>
      <c r="G282" s="15"/>
      <c r="K282" s="15"/>
    </row>
    <row r="283" spans="1:11">
      <c r="A283"/>
      <c r="B283"/>
      <c r="C283"/>
      <c r="D283" s="15"/>
      <c r="E283" s="15"/>
      <c r="F283" s="15"/>
      <c r="G283" s="15"/>
      <c r="K283" s="15"/>
    </row>
    <row r="284" spans="1:11">
      <c r="A284"/>
      <c r="B284"/>
      <c r="C284"/>
      <c r="D284" s="15"/>
      <c r="E284" s="15"/>
      <c r="F284" s="15"/>
      <c r="G284" s="15"/>
      <c r="K284" s="15"/>
    </row>
    <row r="285" spans="1:11">
      <c r="A285"/>
      <c r="B285"/>
      <c r="C285"/>
      <c r="D285" s="15"/>
      <c r="E285" s="15"/>
      <c r="F285" s="15"/>
      <c r="G285" s="15"/>
      <c r="K285" s="15"/>
    </row>
    <row r="286" spans="1:11">
      <c r="A286"/>
      <c r="B286"/>
      <c r="C286"/>
      <c r="D286" s="15"/>
      <c r="E286" s="15"/>
      <c r="F286" s="15"/>
      <c r="G286" s="15"/>
      <c r="K286" s="15"/>
    </row>
    <row r="287" spans="1:11">
      <c r="A287"/>
      <c r="B287"/>
      <c r="C287"/>
      <c r="D287" s="15"/>
      <c r="E287" s="15"/>
      <c r="F287" s="15"/>
      <c r="G287" s="15"/>
      <c r="K287" s="15"/>
    </row>
    <row r="288" spans="1:11">
      <c r="A288"/>
      <c r="B288"/>
      <c r="C288"/>
      <c r="D288" s="15"/>
      <c r="E288" s="15"/>
      <c r="F288" s="15"/>
      <c r="G288" s="15"/>
      <c r="K288" s="15"/>
    </row>
    <row r="289" spans="1:11">
      <c r="A289"/>
      <c r="B289"/>
      <c r="C289"/>
      <c r="D289" s="15"/>
      <c r="E289" s="15"/>
      <c r="F289" s="15"/>
      <c r="G289" s="15"/>
      <c r="K289" s="15"/>
    </row>
    <row r="290" spans="1:11">
      <c r="A290"/>
      <c r="B290"/>
      <c r="C290"/>
      <c r="D290" s="15"/>
      <c r="E290" s="15"/>
      <c r="F290" s="15"/>
      <c r="G290" s="15"/>
      <c r="K290" s="15"/>
    </row>
    <row r="291" spans="1:11">
      <c r="A291"/>
      <c r="B291"/>
      <c r="C291"/>
      <c r="D291" s="15"/>
      <c r="E291" s="15"/>
      <c r="F291" s="15"/>
      <c r="G291" s="15"/>
      <c r="K291" s="15"/>
    </row>
    <row r="292" spans="1:11">
      <c r="A292"/>
      <c r="B292"/>
      <c r="C292"/>
      <c r="D292" s="15"/>
      <c r="E292" s="15"/>
      <c r="F292" s="15"/>
      <c r="G292" s="15"/>
      <c r="K292" s="15"/>
    </row>
    <row r="293" spans="1:11">
      <c r="A293"/>
      <c r="B293"/>
      <c r="C293"/>
      <c r="D293" s="15"/>
      <c r="E293" s="15"/>
      <c r="F293" s="15"/>
      <c r="G293" s="15"/>
      <c r="K293" s="15"/>
    </row>
    <row r="294" spans="1:11">
      <c r="A294"/>
      <c r="B294"/>
      <c r="C294"/>
      <c r="D294" s="15"/>
      <c r="E294" s="15"/>
      <c r="F294" s="15"/>
      <c r="G294" s="15"/>
      <c r="K294" s="15"/>
    </row>
    <row r="295" spans="1:11">
      <c r="A295"/>
      <c r="B295"/>
      <c r="C295"/>
      <c r="D295" s="15"/>
      <c r="E295" s="15"/>
      <c r="F295" s="15"/>
      <c r="G295" s="15"/>
      <c r="K295" s="15"/>
    </row>
    <row r="296" spans="1:11">
      <c r="A296"/>
      <c r="B296"/>
      <c r="C296"/>
      <c r="D296" s="15"/>
      <c r="E296" s="15"/>
      <c r="F296" s="15"/>
      <c r="G296" s="15"/>
      <c r="K296" s="15"/>
    </row>
    <row r="297" spans="1:11">
      <c r="A297"/>
      <c r="B297"/>
      <c r="C297"/>
      <c r="D297" s="15"/>
      <c r="E297" s="15"/>
      <c r="F297" s="15"/>
      <c r="G297" s="15"/>
      <c r="K297" s="15"/>
    </row>
    <row r="298" spans="1:11">
      <c r="A298"/>
      <c r="B298"/>
      <c r="C298"/>
      <c r="D298" s="15"/>
      <c r="E298" s="15"/>
      <c r="F298" s="15"/>
      <c r="G298" s="15"/>
      <c r="K298" s="15"/>
    </row>
    <row r="299" spans="1:11">
      <c r="A299"/>
      <c r="B299"/>
      <c r="C299"/>
      <c r="D299" s="15"/>
      <c r="E299" s="15"/>
      <c r="F299" s="15"/>
      <c r="G299" s="15"/>
      <c r="K299" s="15"/>
    </row>
    <row r="300" spans="1:11">
      <c r="A300"/>
      <c r="B300"/>
      <c r="C300"/>
      <c r="D300" s="15"/>
      <c r="E300" s="15"/>
      <c r="F300" s="15"/>
      <c r="G300" s="15"/>
      <c r="K300" s="15"/>
    </row>
    <row r="301" spans="1:11">
      <c r="A301"/>
      <c r="B301"/>
      <c r="C301"/>
      <c r="D301" s="15"/>
      <c r="E301" s="15"/>
      <c r="F301" s="15"/>
      <c r="G301" s="15"/>
      <c r="K301" s="15"/>
    </row>
    <row r="302" spans="1:11">
      <c r="A302"/>
      <c r="B302"/>
      <c r="C302"/>
      <c r="D302" s="15"/>
      <c r="E302" s="15"/>
      <c r="F302" s="15"/>
      <c r="G302" s="15"/>
      <c r="K302" s="15"/>
    </row>
    <row r="303" spans="1:11">
      <c r="A303"/>
      <c r="B303"/>
      <c r="C303"/>
      <c r="D303" s="15"/>
      <c r="E303" s="15"/>
      <c r="F303" s="15"/>
      <c r="G303" s="15"/>
      <c r="K303" s="15"/>
    </row>
    <row r="304" spans="1:11">
      <c r="A304"/>
      <c r="B304"/>
      <c r="C304"/>
      <c r="D304" s="15"/>
      <c r="E304" s="15"/>
      <c r="F304" s="15"/>
      <c r="G304" s="15"/>
      <c r="K304" s="15"/>
    </row>
    <row r="305" spans="1:11">
      <c r="A305"/>
      <c r="B305"/>
      <c r="C305"/>
      <c r="D305" s="15"/>
      <c r="E305" s="15"/>
      <c r="F305" s="15"/>
      <c r="G305" s="15"/>
      <c r="K305" s="15"/>
    </row>
    <row r="306" spans="1:11">
      <c r="A306"/>
      <c r="B306"/>
      <c r="C306"/>
      <c r="D306" s="15"/>
      <c r="E306" s="15"/>
      <c r="F306" s="15"/>
      <c r="G306" s="15"/>
      <c r="K306" s="15"/>
    </row>
    <row r="307" spans="1:11">
      <c r="A307"/>
      <c r="B307"/>
      <c r="C307"/>
      <c r="D307" s="15"/>
      <c r="E307" s="15"/>
      <c r="F307" s="15"/>
      <c r="G307" s="15"/>
      <c r="K307" s="15"/>
    </row>
    <row r="308" spans="1:11">
      <c r="A308"/>
      <c r="B308"/>
      <c r="C308"/>
      <c r="D308" s="15"/>
      <c r="E308" s="15"/>
      <c r="F308" s="15"/>
      <c r="G308" s="15"/>
      <c r="K308" s="15"/>
    </row>
    <row r="309" spans="1:11">
      <c r="A309"/>
      <c r="B309"/>
      <c r="C309"/>
      <c r="D309" s="15"/>
      <c r="E309" s="15"/>
      <c r="F309" s="15"/>
      <c r="G309" s="15"/>
      <c r="K309" s="15"/>
    </row>
    <row r="310" spans="1:11">
      <c r="A310"/>
      <c r="B310"/>
      <c r="C310"/>
      <c r="D310" s="15"/>
      <c r="E310" s="15"/>
      <c r="F310" s="15"/>
      <c r="G310" s="15"/>
      <c r="K310" s="15"/>
    </row>
    <row r="311" spans="1:11">
      <c r="A311"/>
      <c r="B311"/>
      <c r="C311"/>
      <c r="D311" s="15"/>
      <c r="E311" s="15"/>
      <c r="F311" s="15"/>
      <c r="G311" s="15"/>
      <c r="K311" s="15"/>
    </row>
    <row r="312" spans="1:11">
      <c r="A312"/>
      <c r="B312"/>
      <c r="C312"/>
      <c r="D312" s="15"/>
      <c r="E312" s="15"/>
      <c r="F312" s="15"/>
      <c r="G312" s="15"/>
      <c r="K312" s="15"/>
    </row>
    <row r="313" spans="1:11">
      <c r="A313"/>
      <c r="B313"/>
      <c r="C313"/>
      <c r="D313" s="15"/>
      <c r="E313" s="15"/>
      <c r="F313" s="15"/>
      <c r="G313" s="15"/>
      <c r="K313" s="15"/>
    </row>
    <row r="314" spans="1:11">
      <c r="A314"/>
      <c r="B314"/>
      <c r="C314"/>
      <c r="D314" s="15"/>
      <c r="E314" s="15"/>
      <c r="F314" s="15"/>
      <c r="G314" s="15"/>
      <c r="K314" s="15"/>
    </row>
    <row r="315" spans="1:11">
      <c r="A315"/>
      <c r="B315"/>
      <c r="C315"/>
      <c r="D315" s="15"/>
      <c r="E315" s="15"/>
      <c r="F315" s="15"/>
      <c r="G315" s="15"/>
      <c r="K315" s="15"/>
    </row>
    <row r="316" spans="1:11">
      <c r="A316"/>
      <c r="B316"/>
      <c r="C316"/>
      <c r="D316" s="15"/>
      <c r="E316" s="15"/>
      <c r="F316" s="15"/>
      <c r="G316" s="15"/>
      <c r="K316" s="15"/>
    </row>
    <row r="317" spans="1:11">
      <c r="A317"/>
      <c r="B317"/>
      <c r="C317"/>
      <c r="D317" s="15"/>
      <c r="E317" s="15"/>
      <c r="F317" s="15"/>
      <c r="G317" s="15"/>
      <c r="K317" s="15"/>
    </row>
    <row r="318" spans="1:11">
      <c r="A318"/>
      <c r="B318"/>
      <c r="C318"/>
      <c r="D318" s="15"/>
      <c r="E318" s="15"/>
      <c r="F318" s="15"/>
      <c r="G318" s="15"/>
      <c r="K318" s="15"/>
    </row>
    <row r="319" spans="1:11">
      <c r="A319"/>
      <c r="B319"/>
      <c r="C319"/>
      <c r="D319" s="15"/>
      <c r="E319" s="15"/>
      <c r="F319" s="15"/>
      <c r="G319" s="15"/>
      <c r="K319" s="15"/>
    </row>
    <row r="320" spans="1:11">
      <c r="A320"/>
      <c r="B320"/>
      <c r="C320"/>
      <c r="D320" s="15"/>
      <c r="E320" s="15"/>
      <c r="F320" s="15"/>
      <c r="G320" s="15"/>
      <c r="K320" s="15"/>
    </row>
    <row r="321" spans="1:11">
      <c r="A321"/>
      <c r="B321"/>
      <c r="C321"/>
      <c r="D321" s="15"/>
      <c r="E321" s="15"/>
      <c r="F321" s="15"/>
      <c r="G321" s="15"/>
      <c r="K321" s="15"/>
    </row>
    <row r="322" spans="1:11">
      <c r="A322"/>
      <c r="B322"/>
      <c r="C322"/>
      <c r="D322" s="15"/>
      <c r="E322" s="15"/>
      <c r="F322" s="15"/>
      <c r="G322" s="15"/>
      <c r="K322" s="15"/>
    </row>
    <row r="323" spans="1:11">
      <c r="A323"/>
      <c r="B323"/>
      <c r="C323"/>
      <c r="D323" s="15"/>
      <c r="E323" s="15"/>
      <c r="F323" s="15"/>
      <c r="G323" s="15"/>
      <c r="K323" s="15"/>
    </row>
    <row r="324" spans="1:11">
      <c r="A324"/>
      <c r="B324"/>
      <c r="C324"/>
      <c r="D324" s="15"/>
      <c r="E324" s="15"/>
      <c r="F324" s="15"/>
      <c r="G324" s="15"/>
      <c r="K324" s="15"/>
    </row>
    <row r="325" spans="1:11">
      <c r="A325"/>
      <c r="B325"/>
      <c r="C325"/>
      <c r="D325" s="15"/>
      <c r="E325" s="15"/>
      <c r="F325" s="15"/>
      <c r="G325" s="15"/>
      <c r="K325" s="15"/>
    </row>
    <row r="326" spans="1:11">
      <c r="A326"/>
      <c r="B326"/>
      <c r="C326"/>
      <c r="D326" s="15"/>
      <c r="E326" s="15"/>
      <c r="F326" s="15"/>
      <c r="G326" s="15"/>
      <c r="K326" s="15"/>
    </row>
    <row r="327" spans="1:11">
      <c r="A327"/>
      <c r="B327"/>
      <c r="C327"/>
      <c r="D327" s="15"/>
      <c r="E327" s="15"/>
      <c r="F327" s="15"/>
      <c r="G327" s="15"/>
      <c r="K327" s="15"/>
    </row>
    <row r="328" spans="1:11">
      <c r="A328"/>
      <c r="B328"/>
      <c r="C328"/>
      <c r="D328" s="15"/>
      <c r="E328" s="15"/>
      <c r="F328" s="15"/>
      <c r="G328" s="15"/>
      <c r="K328" s="15"/>
    </row>
    <row r="329" spans="1:11">
      <c r="A329"/>
      <c r="B329"/>
      <c r="C329"/>
      <c r="D329" s="15"/>
      <c r="E329" s="15"/>
      <c r="F329" s="15"/>
      <c r="G329" s="15"/>
      <c r="K329" s="15"/>
    </row>
    <row r="330" spans="1:11">
      <c r="A330"/>
      <c r="B330"/>
      <c r="C330"/>
      <c r="D330" s="15"/>
      <c r="E330" s="15"/>
      <c r="F330" s="15"/>
      <c r="G330" s="15"/>
      <c r="K330" s="15"/>
    </row>
    <row r="331" spans="1:11">
      <c r="A331"/>
      <c r="B331"/>
      <c r="C331"/>
      <c r="D331" s="15"/>
      <c r="E331" s="15"/>
      <c r="F331" s="15"/>
      <c r="G331" s="15"/>
      <c r="K331" s="15"/>
    </row>
    <row r="332" spans="1:11">
      <c r="A332"/>
      <c r="B332"/>
      <c r="C332"/>
      <c r="D332" s="15"/>
      <c r="E332" s="15"/>
      <c r="F332" s="15"/>
      <c r="G332" s="15"/>
      <c r="K332" s="15"/>
    </row>
    <row r="333" spans="1:11">
      <c r="A333"/>
      <c r="B333"/>
      <c r="C333"/>
      <c r="D333" s="15"/>
      <c r="E333" s="15"/>
      <c r="F333" s="15"/>
      <c r="G333" s="15"/>
      <c r="K333" s="15"/>
    </row>
    <row r="334" spans="1:11">
      <c r="A334"/>
      <c r="B334"/>
      <c r="C334"/>
      <c r="D334" s="15"/>
      <c r="E334" s="15"/>
      <c r="F334" s="15"/>
      <c r="G334" s="15"/>
      <c r="K334" s="15"/>
    </row>
    <row r="335" spans="1:11">
      <c r="A335"/>
      <c r="B335"/>
      <c r="C335"/>
      <c r="D335" s="15"/>
      <c r="E335" s="15"/>
      <c r="F335" s="15"/>
      <c r="G335" s="15"/>
      <c r="K335" s="15"/>
    </row>
    <row r="336" spans="1:11">
      <c r="A336"/>
      <c r="B336"/>
      <c r="C336"/>
      <c r="D336" s="15"/>
      <c r="E336" s="15"/>
      <c r="F336" s="15"/>
      <c r="G336" s="15"/>
      <c r="K336" s="15"/>
    </row>
    <row r="337" spans="1:11">
      <c r="A337"/>
      <c r="B337"/>
      <c r="C337"/>
      <c r="D337" s="15"/>
      <c r="E337" s="15"/>
      <c r="F337" s="15"/>
      <c r="G337" s="15"/>
      <c r="K337" s="15"/>
    </row>
    <row r="338" spans="1:11">
      <c r="A338"/>
      <c r="B338"/>
      <c r="C338"/>
      <c r="D338" s="15"/>
      <c r="E338" s="15"/>
      <c r="F338" s="15"/>
      <c r="G338" s="15"/>
      <c r="K338" s="15"/>
    </row>
    <row r="339" spans="1:11">
      <c r="A339"/>
      <c r="B339"/>
      <c r="C339"/>
      <c r="D339" s="15"/>
      <c r="E339" s="15"/>
      <c r="F339" s="15"/>
      <c r="G339" s="15"/>
      <c r="K339" s="15"/>
    </row>
    <row r="340" spans="1:11">
      <c r="A340"/>
      <c r="B340"/>
      <c r="C340"/>
      <c r="D340" s="15"/>
      <c r="E340" s="15"/>
      <c r="F340" s="15"/>
      <c r="G340" s="15"/>
      <c r="K340" s="15"/>
    </row>
    <row r="341" spans="1:11">
      <c r="A341"/>
      <c r="B341"/>
      <c r="C341"/>
      <c r="D341" s="15"/>
      <c r="E341" s="15"/>
      <c r="F341" s="15"/>
      <c r="G341" s="15"/>
      <c r="K341" s="15"/>
    </row>
    <row r="342" spans="1:11">
      <c r="A342"/>
      <c r="B342"/>
      <c r="C342"/>
      <c r="D342" s="15"/>
      <c r="E342" s="15"/>
      <c r="F342" s="15"/>
      <c r="G342" s="15"/>
      <c r="K342" s="15"/>
    </row>
    <row r="343" spans="1:11">
      <c r="A343"/>
      <c r="B343"/>
      <c r="C343"/>
      <c r="D343" s="15"/>
      <c r="E343" s="15"/>
      <c r="F343" s="15"/>
      <c r="G343" s="15"/>
      <c r="K343" s="15"/>
    </row>
    <row r="344" spans="1:11">
      <c r="A344"/>
      <c r="B344"/>
      <c r="C344"/>
      <c r="D344" s="15"/>
      <c r="E344" s="15"/>
      <c r="F344" s="15"/>
      <c r="G344" s="15"/>
      <c r="K344" s="15"/>
    </row>
    <row r="345" spans="1:11">
      <c r="A345"/>
      <c r="B345"/>
      <c r="C345"/>
      <c r="D345" s="15"/>
      <c r="E345" s="15"/>
      <c r="F345" s="15"/>
      <c r="G345" s="15"/>
      <c r="K345" s="15"/>
    </row>
    <row r="346" spans="1:11">
      <c r="A346"/>
      <c r="B346"/>
      <c r="C346"/>
      <c r="D346" s="15"/>
      <c r="E346" s="15"/>
      <c r="F346" s="15"/>
      <c r="G346" s="15"/>
      <c r="K346" s="15"/>
    </row>
    <row r="347" spans="1:11">
      <c r="A347"/>
      <c r="B347"/>
      <c r="C347"/>
      <c r="D347" s="15"/>
      <c r="E347" s="15"/>
      <c r="F347" s="15"/>
      <c r="G347" s="15"/>
      <c r="K347" s="15"/>
    </row>
    <row r="348" spans="1:11">
      <c r="A348"/>
      <c r="B348"/>
      <c r="C348"/>
      <c r="D348" s="15"/>
      <c r="E348" s="15"/>
      <c r="F348" s="15"/>
      <c r="G348" s="15"/>
      <c r="K348" s="15"/>
    </row>
    <row r="349" spans="1:11">
      <c r="A349"/>
      <c r="B349"/>
      <c r="C349"/>
      <c r="D349" s="15"/>
      <c r="E349" s="15"/>
      <c r="F349" s="15"/>
      <c r="G349" s="15"/>
      <c r="K349" s="15"/>
    </row>
    <row r="350" spans="1:11">
      <c r="A350"/>
      <c r="B350"/>
      <c r="C350"/>
      <c r="D350" s="15"/>
      <c r="E350" s="15"/>
      <c r="F350" s="15"/>
      <c r="G350" s="15"/>
      <c r="K350" s="15"/>
    </row>
    <row r="351" spans="1:11">
      <c r="A351"/>
      <c r="B351"/>
      <c r="C351"/>
      <c r="D351" s="15"/>
      <c r="E351" s="15"/>
      <c r="F351" s="15"/>
      <c r="G351" s="15"/>
      <c r="K351" s="15"/>
    </row>
    <row r="352" spans="1:11">
      <c r="A352"/>
      <c r="B352"/>
      <c r="C352"/>
      <c r="D352" s="15"/>
      <c r="E352" s="15"/>
      <c r="F352" s="15"/>
      <c r="G352" s="15"/>
      <c r="K352" s="15"/>
    </row>
    <row r="353" spans="1:11">
      <c r="A353"/>
      <c r="B353"/>
      <c r="C353"/>
      <c r="D353" s="15"/>
      <c r="E353" s="15"/>
      <c r="F353" s="15"/>
      <c r="G353" s="15"/>
      <c r="K353" s="15"/>
    </row>
    <row r="354" spans="1:11">
      <c r="A354"/>
      <c r="B354"/>
      <c r="C354"/>
      <c r="D354" s="15"/>
      <c r="E354" s="15"/>
      <c r="F354" s="15"/>
      <c r="G354" s="15"/>
      <c r="K354" s="15"/>
    </row>
    <row r="355" spans="1:11">
      <c r="A355"/>
      <c r="B355"/>
      <c r="C355"/>
      <c r="D355" s="15"/>
      <c r="E355" s="15"/>
      <c r="F355" s="15"/>
      <c r="G355" s="15"/>
      <c r="K355" s="15"/>
    </row>
    <row r="356" spans="1:11">
      <c r="A356"/>
      <c r="B356"/>
      <c r="C356"/>
      <c r="D356" s="15"/>
      <c r="E356" s="15"/>
      <c r="F356" s="15"/>
      <c r="G356" s="15"/>
      <c r="K356" s="15"/>
    </row>
    <row r="357" spans="1:11">
      <c r="A357"/>
      <c r="B357"/>
      <c r="C357"/>
      <c r="D357" s="15"/>
      <c r="E357" s="15"/>
      <c r="F357" s="15"/>
      <c r="G357" s="15"/>
      <c r="K357" s="15"/>
    </row>
    <row r="358" spans="1:11">
      <c r="A358"/>
      <c r="B358"/>
      <c r="C358"/>
      <c r="D358" s="15"/>
      <c r="E358" s="15"/>
      <c r="F358" s="15"/>
      <c r="G358" s="15"/>
      <c r="K358" s="15"/>
    </row>
    <row r="359" spans="1:11">
      <c r="A359"/>
      <c r="B359"/>
      <c r="C359"/>
      <c r="D359" s="15"/>
      <c r="E359" s="15"/>
      <c r="F359" s="15"/>
      <c r="G359" s="15"/>
      <c r="K359" s="15"/>
    </row>
    <row r="360" spans="1:11">
      <c r="A360"/>
      <c r="B360"/>
      <c r="C360"/>
      <c r="D360" s="15"/>
      <c r="E360" s="15"/>
      <c r="F360" s="15"/>
      <c r="G360" s="15"/>
      <c r="K360" s="15"/>
    </row>
    <row r="361" spans="1:11">
      <c r="A361"/>
      <c r="B361"/>
      <c r="C361"/>
      <c r="D361" s="15"/>
      <c r="E361" s="15"/>
      <c r="F361" s="15"/>
      <c r="G361" s="15"/>
      <c r="K361" s="15"/>
    </row>
    <row r="362" spans="1:11">
      <c r="A362"/>
      <c r="B362"/>
      <c r="C362"/>
      <c r="D362" s="15"/>
      <c r="E362" s="15"/>
      <c r="F362" s="15"/>
      <c r="G362" s="15"/>
      <c r="K362" s="15"/>
    </row>
    <row r="363" spans="1:11">
      <c r="A363"/>
      <c r="B363"/>
      <c r="C363"/>
      <c r="D363" s="15"/>
      <c r="E363" s="15"/>
      <c r="F363" s="15"/>
      <c r="G363" s="15"/>
      <c r="K363" s="15"/>
    </row>
    <row r="364" spans="1:11">
      <c r="A364"/>
      <c r="B364"/>
      <c r="C364"/>
      <c r="D364" s="15"/>
      <c r="E364" s="15"/>
      <c r="F364" s="15"/>
      <c r="G364" s="15"/>
      <c r="K364" s="15"/>
    </row>
    <row r="365" spans="1:11">
      <c r="A365"/>
      <c r="B365"/>
      <c r="C365"/>
      <c r="D365" s="15"/>
      <c r="E365" s="15"/>
      <c r="F365" s="15"/>
      <c r="G365" s="15"/>
      <c r="K365" s="15"/>
    </row>
    <row r="366" spans="1:11">
      <c r="A366"/>
      <c r="B366"/>
      <c r="C366"/>
      <c r="D366" s="15"/>
      <c r="E366" s="15"/>
      <c r="F366" s="15"/>
      <c r="G366" s="15"/>
      <c r="K366" s="15"/>
    </row>
    <row r="367" spans="1:11">
      <c r="A367"/>
      <c r="B367"/>
      <c r="C367"/>
      <c r="D367" s="15"/>
      <c r="E367" s="15"/>
      <c r="F367" s="15"/>
      <c r="G367" s="15"/>
      <c r="K367" s="15"/>
    </row>
    <row r="368" spans="1:11">
      <c r="A368"/>
      <c r="B368"/>
      <c r="C368"/>
      <c r="D368" s="15"/>
      <c r="E368" s="15"/>
      <c r="F368" s="15"/>
      <c r="G368" s="15"/>
      <c r="K368" s="15"/>
    </row>
    <row r="369" spans="1:11">
      <c r="A369"/>
      <c r="B369"/>
      <c r="C369"/>
      <c r="D369" s="15"/>
      <c r="E369" s="15"/>
      <c r="F369" s="15"/>
      <c r="G369" s="15"/>
      <c r="K369" s="15"/>
    </row>
    <row r="370" spans="1:11">
      <c r="A370"/>
      <c r="B370"/>
      <c r="C370"/>
      <c r="D370" s="15"/>
      <c r="E370" s="15"/>
      <c r="F370" s="15"/>
      <c r="G370" s="15"/>
      <c r="K370" s="15"/>
    </row>
    <row r="371" spans="1:11">
      <c r="A371"/>
      <c r="B371"/>
      <c r="C371"/>
      <c r="D371" s="15"/>
      <c r="E371" s="15"/>
      <c r="F371" s="15"/>
      <c r="G371" s="15"/>
      <c r="K371" s="15"/>
    </row>
    <row r="372" spans="1:11">
      <c r="A372"/>
      <c r="B372"/>
      <c r="C372"/>
      <c r="D372" s="15"/>
      <c r="E372" s="15"/>
      <c r="F372" s="15"/>
      <c r="G372" s="15"/>
      <c r="K372" s="15"/>
    </row>
    <row r="373" spans="1:11">
      <c r="A373"/>
      <c r="B373"/>
      <c r="C373"/>
      <c r="D373" s="15"/>
      <c r="E373" s="15"/>
      <c r="F373" s="15"/>
      <c r="G373" s="15"/>
      <c r="K373" s="15"/>
    </row>
    <row r="374" spans="1:11">
      <c r="A374"/>
      <c r="B374"/>
      <c r="C374"/>
      <c r="D374" s="15"/>
      <c r="E374" s="15"/>
      <c r="F374" s="15"/>
      <c r="G374" s="15"/>
      <c r="K374" s="15"/>
    </row>
    <row r="375" spans="1:11">
      <c r="A375"/>
      <c r="B375"/>
      <c r="C375"/>
      <c r="D375" s="15"/>
      <c r="E375" s="15"/>
      <c r="F375" s="15"/>
      <c r="G375" s="15"/>
      <c r="K375" s="15"/>
    </row>
    <row r="376" spans="1:11">
      <c r="A376"/>
      <c r="B376"/>
      <c r="C376"/>
      <c r="D376" s="15"/>
      <c r="E376" s="15"/>
      <c r="F376" s="15"/>
      <c r="G376" s="15"/>
      <c r="K376" s="15"/>
    </row>
    <row r="377" spans="1:11">
      <c r="A377"/>
      <c r="B377"/>
      <c r="C377"/>
      <c r="D377" s="15"/>
      <c r="E377" s="15"/>
      <c r="F377" s="15"/>
      <c r="G377" s="15"/>
      <c r="K377" s="15"/>
    </row>
    <row r="378" spans="1:11">
      <c r="A378"/>
      <c r="B378"/>
      <c r="C378"/>
      <c r="D378" s="15"/>
      <c r="E378" s="15"/>
      <c r="F378" s="15"/>
      <c r="G378" s="15"/>
      <c r="K378" s="15"/>
    </row>
    <row r="379" spans="1:11">
      <c r="A379"/>
      <c r="B379"/>
      <c r="C379"/>
      <c r="D379" s="15"/>
      <c r="E379" s="15"/>
      <c r="F379" s="15"/>
      <c r="G379" s="15"/>
      <c r="K379" s="15"/>
    </row>
    <row r="380" spans="1:11">
      <c r="A380"/>
      <c r="B380"/>
      <c r="C380"/>
      <c r="D380" s="15"/>
      <c r="E380" s="15"/>
      <c r="F380" s="15"/>
      <c r="G380" s="15"/>
      <c r="K380" s="15"/>
    </row>
    <row r="381" spans="1:11">
      <c r="A381"/>
      <c r="B381"/>
      <c r="C381"/>
      <c r="D381" s="15"/>
      <c r="E381" s="15"/>
      <c r="F381" s="15"/>
      <c r="G381" s="15"/>
      <c r="K381" s="15"/>
    </row>
    <row r="382" spans="1:11">
      <c r="A382"/>
      <c r="B382"/>
      <c r="C382"/>
      <c r="D382" s="15"/>
      <c r="E382" s="15"/>
      <c r="F382" s="15"/>
      <c r="G382" s="15"/>
      <c r="K382" s="15"/>
    </row>
    <row r="383" spans="1:11">
      <c r="A383"/>
      <c r="B383"/>
      <c r="C383"/>
      <c r="D383" s="15"/>
      <c r="E383" s="15"/>
      <c r="F383" s="15"/>
      <c r="G383" s="15"/>
      <c r="K383" s="15"/>
    </row>
    <row r="384" spans="1:11">
      <c r="A384"/>
      <c r="B384"/>
      <c r="C384"/>
      <c r="D384" s="15"/>
      <c r="E384" s="15"/>
      <c r="F384" s="15"/>
      <c r="G384" s="15"/>
      <c r="K384" s="15"/>
    </row>
    <row r="385" spans="1:11">
      <c r="A385"/>
      <c r="B385"/>
      <c r="C385"/>
      <c r="D385" s="15"/>
      <c r="E385" s="15"/>
      <c r="F385" s="15"/>
      <c r="G385" s="15"/>
      <c r="K385" s="15"/>
    </row>
    <row r="386" spans="1:11">
      <c r="A386"/>
      <c r="B386"/>
      <c r="C386"/>
      <c r="D386" s="15"/>
      <c r="E386" s="15"/>
      <c r="F386" s="15"/>
      <c r="G386" s="15"/>
      <c r="K386" s="15"/>
    </row>
    <row r="387" spans="1:11">
      <c r="A387"/>
      <c r="B387"/>
      <c r="C387"/>
      <c r="D387" s="15"/>
      <c r="E387" s="15"/>
      <c r="F387" s="15"/>
      <c r="G387" s="15"/>
      <c r="K387" s="15"/>
    </row>
    <row r="388" spans="1:11">
      <c r="A388"/>
      <c r="B388"/>
      <c r="C388"/>
      <c r="D388" s="15"/>
      <c r="E388" s="15"/>
      <c r="F388" s="15"/>
      <c r="G388" s="15"/>
      <c r="K388" s="15"/>
    </row>
    <row r="389" spans="1:11">
      <c r="A389"/>
      <c r="B389"/>
      <c r="C389"/>
      <c r="D389" s="15"/>
      <c r="E389" s="15"/>
      <c r="F389" s="15"/>
      <c r="G389" s="15"/>
      <c r="K389" s="15"/>
    </row>
    <row r="390" spans="1:11">
      <c r="A390"/>
      <c r="B390"/>
      <c r="C390"/>
      <c r="D390" s="15"/>
      <c r="E390" s="15"/>
      <c r="F390" s="15"/>
      <c r="G390" s="15"/>
      <c r="K390" s="15"/>
    </row>
    <row r="391" spans="1:11">
      <c r="A391"/>
      <c r="B391"/>
      <c r="C391"/>
      <c r="D391" s="15"/>
      <c r="E391" s="15"/>
      <c r="F391" s="15"/>
      <c r="G391" s="15"/>
      <c r="K391" s="15"/>
    </row>
    <row r="392" spans="1:11">
      <c r="A392"/>
      <c r="B392"/>
      <c r="C392"/>
      <c r="D392" s="15"/>
      <c r="E392" s="15"/>
      <c r="F392" s="15"/>
      <c r="G392" s="15"/>
      <c r="K392" s="15"/>
    </row>
    <row r="393" spans="1:11">
      <c r="A393"/>
      <c r="B393"/>
      <c r="C393"/>
      <c r="D393" s="15"/>
      <c r="E393" s="15"/>
      <c r="F393" s="15"/>
      <c r="G393" s="15"/>
      <c r="K393" s="15"/>
    </row>
    <row r="394" spans="1:11">
      <c r="A394"/>
      <c r="B394"/>
      <c r="C394"/>
      <c r="D394" s="15"/>
      <c r="E394" s="15"/>
      <c r="F394" s="15"/>
      <c r="G394" s="15"/>
      <c r="K394" s="15"/>
    </row>
    <row r="395" spans="1:11">
      <c r="A395"/>
      <c r="B395"/>
      <c r="C395"/>
      <c r="D395" s="15"/>
      <c r="E395" s="15"/>
      <c r="F395" s="15"/>
      <c r="G395" s="15"/>
      <c r="K395" s="15"/>
    </row>
    <row r="396" spans="1:11">
      <c r="A396"/>
      <c r="B396"/>
      <c r="C396"/>
      <c r="D396" s="15"/>
      <c r="E396" s="15"/>
      <c r="F396" s="15"/>
      <c r="G396" s="15"/>
      <c r="K396" s="15"/>
    </row>
    <row r="397" spans="1:11">
      <c r="A397"/>
      <c r="B397"/>
      <c r="C397"/>
      <c r="D397" s="15"/>
      <c r="E397" s="15"/>
      <c r="F397" s="15"/>
      <c r="G397" s="15"/>
      <c r="K397" s="15"/>
    </row>
    <row r="398" spans="1:11">
      <c r="A398"/>
      <c r="B398"/>
      <c r="C398"/>
      <c r="D398" s="15"/>
      <c r="E398" s="15"/>
      <c r="F398" s="15"/>
      <c r="G398" s="15"/>
      <c r="K398" s="15"/>
    </row>
    <row r="399" spans="1:11">
      <c r="A399"/>
      <c r="B399"/>
      <c r="C399"/>
      <c r="D399" s="15"/>
      <c r="E399" s="15"/>
      <c r="F399" s="15"/>
      <c r="G399" s="15"/>
      <c r="K399" s="15"/>
    </row>
    <row r="400" spans="1:11">
      <c r="A400"/>
      <c r="B400"/>
      <c r="C400"/>
      <c r="D400" s="15"/>
      <c r="E400" s="15"/>
      <c r="F400" s="15"/>
      <c r="G400" s="15"/>
      <c r="K400" s="15"/>
    </row>
    <row r="401" spans="1:11">
      <c r="A401"/>
      <c r="B401"/>
      <c r="C401"/>
      <c r="D401" s="15"/>
      <c r="E401" s="15"/>
      <c r="F401" s="15"/>
      <c r="G401" s="15"/>
      <c r="K401" s="15"/>
    </row>
    <row r="402" spans="1:11">
      <c r="A402"/>
      <c r="B402"/>
      <c r="C402"/>
      <c r="D402" s="15"/>
      <c r="E402" s="15"/>
      <c r="F402" s="15"/>
      <c r="G402" s="15"/>
      <c r="K402" s="15"/>
    </row>
    <row r="403" spans="1:11">
      <c r="A403"/>
      <c r="B403"/>
      <c r="C403"/>
      <c r="D403" s="15"/>
      <c r="E403" s="15"/>
      <c r="F403" s="15"/>
      <c r="G403" s="15"/>
      <c r="K403" s="15"/>
    </row>
    <row r="404" spans="1:11">
      <c r="A404"/>
      <c r="B404"/>
      <c r="C404"/>
      <c r="D404" s="15"/>
      <c r="E404" s="15"/>
      <c r="F404" s="15"/>
      <c r="G404" s="15"/>
      <c r="K404" s="15"/>
    </row>
    <row r="405" spans="1:11">
      <c r="A405"/>
      <c r="B405"/>
      <c r="C405"/>
      <c r="D405" s="15"/>
      <c r="E405" s="15"/>
      <c r="F405" s="15"/>
      <c r="G405" s="15"/>
      <c r="K405" s="15"/>
    </row>
    <row r="406" spans="1:11">
      <c r="A406"/>
      <c r="B406"/>
      <c r="C406"/>
      <c r="D406" s="15"/>
      <c r="E406" s="15"/>
      <c r="F406" s="15"/>
      <c r="G406" s="15"/>
      <c r="K406" s="15"/>
    </row>
    <row r="407" spans="1:11">
      <c r="A407"/>
      <c r="B407"/>
      <c r="C407"/>
      <c r="D407" s="15"/>
      <c r="E407" s="15"/>
      <c r="F407" s="15"/>
      <c r="G407" s="15"/>
      <c r="K407" s="15"/>
    </row>
    <row r="408" spans="1:11">
      <c r="A408"/>
      <c r="B408"/>
      <c r="C408"/>
      <c r="D408" s="15"/>
      <c r="E408" s="15"/>
      <c r="F408" s="15"/>
      <c r="G408" s="15"/>
      <c r="K408" s="15"/>
    </row>
    <row r="409" spans="1:11">
      <c r="A409"/>
      <c r="B409"/>
      <c r="C409"/>
      <c r="D409" s="15"/>
      <c r="E409" s="15"/>
      <c r="F409" s="15"/>
      <c r="G409" s="15"/>
      <c r="K409" s="15"/>
    </row>
    <row r="410" spans="1:11">
      <c r="A410"/>
      <c r="B410"/>
      <c r="C410"/>
      <c r="D410" s="15"/>
      <c r="E410" s="15"/>
      <c r="F410" s="15"/>
      <c r="G410" s="15"/>
      <c r="K410" s="15"/>
    </row>
    <row r="411" spans="1:11">
      <c r="A411"/>
      <c r="B411"/>
      <c r="C411"/>
      <c r="D411" s="15"/>
      <c r="E411" s="15"/>
      <c r="F411" s="15"/>
      <c r="G411" s="15"/>
      <c r="K411" s="15"/>
    </row>
    <row r="412" spans="1:11">
      <c r="A412"/>
      <c r="B412"/>
      <c r="C412"/>
      <c r="D412" s="15"/>
      <c r="E412" s="15"/>
      <c r="F412" s="15"/>
      <c r="G412" s="15"/>
      <c r="K412" s="15"/>
    </row>
    <row r="413" spans="1:11">
      <c r="A413"/>
      <c r="B413"/>
      <c r="C413"/>
      <c r="D413" s="15"/>
      <c r="E413" s="15"/>
      <c r="F413" s="15"/>
      <c r="G413" s="15"/>
      <c r="K413" s="15"/>
    </row>
    <row r="414" spans="1:11">
      <c r="A414"/>
      <c r="B414"/>
      <c r="C414"/>
      <c r="D414" s="15"/>
      <c r="E414" s="15"/>
      <c r="F414" s="15"/>
      <c r="G414" s="15"/>
      <c r="K414" s="15"/>
    </row>
    <row r="415" spans="1:11">
      <c r="A415"/>
      <c r="B415"/>
      <c r="C415"/>
      <c r="D415" s="15"/>
      <c r="E415" s="15"/>
      <c r="F415" s="15"/>
      <c r="G415" s="15"/>
      <c r="K415" s="15"/>
    </row>
    <row r="416" spans="1:11">
      <c r="A416"/>
      <c r="B416"/>
      <c r="C416"/>
      <c r="D416" s="15"/>
      <c r="E416" s="15"/>
      <c r="F416" s="15"/>
      <c r="G416" s="15"/>
      <c r="K416" s="15"/>
    </row>
    <row r="417" spans="1:11">
      <c r="A417"/>
      <c r="B417"/>
      <c r="C417"/>
      <c r="D417" s="15"/>
      <c r="E417" s="15"/>
      <c r="F417" s="15"/>
      <c r="G417" s="15"/>
      <c r="K417" s="15"/>
    </row>
    <row r="418" spans="1:11">
      <c r="A418"/>
      <c r="B418"/>
      <c r="C418"/>
      <c r="D418" s="15"/>
      <c r="E418" s="15"/>
      <c r="F418" s="15"/>
      <c r="G418" s="15"/>
      <c r="K418" s="15"/>
    </row>
    <row r="419" spans="1:11">
      <c r="A419"/>
      <c r="B419"/>
      <c r="C419"/>
      <c r="D419" s="15"/>
      <c r="E419" s="15"/>
      <c r="F419" s="15"/>
      <c r="G419" s="15"/>
      <c r="K419" s="15"/>
    </row>
    <row r="420" spans="1:11">
      <c r="A420"/>
      <c r="B420"/>
      <c r="C420"/>
      <c r="D420" s="15"/>
      <c r="E420" s="15"/>
      <c r="F420" s="15"/>
      <c r="G420" s="15"/>
      <c r="K420" s="15"/>
    </row>
    <row r="421" spans="1:11">
      <c r="A421"/>
      <c r="B421"/>
      <c r="C421"/>
      <c r="D421" s="15"/>
      <c r="E421" s="15"/>
      <c r="F421" s="15"/>
      <c r="G421" s="15"/>
      <c r="K421" s="15"/>
    </row>
    <row r="422" spans="1:11">
      <c r="A422"/>
      <c r="B422"/>
      <c r="C422"/>
      <c r="D422" s="15"/>
      <c r="E422" s="15"/>
      <c r="F422" s="15"/>
      <c r="G422" s="15"/>
      <c r="K422" s="15"/>
    </row>
    <row r="423" spans="1:11">
      <c r="A423"/>
      <c r="B423"/>
      <c r="C423"/>
      <c r="D423" s="15"/>
      <c r="E423" s="15"/>
      <c r="F423" s="15"/>
      <c r="G423" s="15"/>
      <c r="K423" s="15"/>
    </row>
    <row r="424" spans="1:11">
      <c r="A424"/>
      <c r="B424"/>
      <c r="C424"/>
      <c r="D424" s="15"/>
      <c r="E424" s="15"/>
      <c r="F424" s="15"/>
      <c r="G424" s="15"/>
      <c r="K424" s="15"/>
    </row>
    <row r="425" spans="1:11">
      <c r="A425"/>
      <c r="B425"/>
      <c r="C425"/>
      <c r="D425" s="15"/>
      <c r="E425" s="15"/>
      <c r="F425" s="15"/>
      <c r="G425" s="15"/>
      <c r="K425" s="15"/>
    </row>
    <row r="426" spans="1:11">
      <c r="A426"/>
      <c r="B426"/>
      <c r="C426"/>
      <c r="D426" s="15"/>
      <c r="E426" s="15"/>
      <c r="F426" s="15"/>
      <c r="G426" s="15"/>
      <c r="K426" s="15"/>
    </row>
    <row r="427" spans="1:11">
      <c r="A427"/>
      <c r="B427"/>
      <c r="C427"/>
      <c r="D427" s="15"/>
      <c r="E427" s="15"/>
      <c r="F427" s="15"/>
      <c r="G427" s="15"/>
      <c r="K427" s="15"/>
    </row>
    <row r="428" spans="1:11">
      <c r="A428"/>
      <c r="B428"/>
      <c r="C428"/>
      <c r="D428" s="15"/>
      <c r="E428" s="15"/>
      <c r="F428" s="15"/>
      <c r="G428" s="15"/>
      <c r="K428" s="15"/>
    </row>
    <row r="429" spans="1:11">
      <c r="A429"/>
      <c r="B429"/>
      <c r="C429"/>
      <c r="D429" s="15"/>
      <c r="E429" s="15"/>
      <c r="F429" s="15"/>
      <c r="G429" s="15"/>
      <c r="K429" s="15"/>
    </row>
    <row r="430" spans="1:11">
      <c r="A430"/>
      <c r="B430"/>
      <c r="C430"/>
      <c r="D430" s="15"/>
      <c r="E430" s="15"/>
      <c r="F430" s="15"/>
      <c r="G430" s="15"/>
      <c r="K430" s="15"/>
    </row>
    <row r="431" spans="1:11">
      <c r="A431"/>
      <c r="B431"/>
      <c r="C431"/>
      <c r="D431" s="15"/>
      <c r="E431" s="15"/>
      <c r="F431" s="15"/>
      <c r="G431" s="15"/>
      <c r="K431" s="15"/>
    </row>
    <row r="432" spans="1:11">
      <c r="A432"/>
      <c r="B432"/>
      <c r="C432"/>
      <c r="D432" s="15"/>
      <c r="E432" s="15"/>
      <c r="F432" s="15"/>
      <c r="G432" s="15"/>
      <c r="K432" s="15"/>
    </row>
    <row r="433" spans="1:11">
      <c r="A433"/>
      <c r="B433"/>
      <c r="C433"/>
      <c r="D433" s="15"/>
      <c r="E433" s="15"/>
      <c r="F433" s="15"/>
      <c r="G433" s="15"/>
      <c r="K433" s="15"/>
    </row>
    <row r="434" spans="1:11">
      <c r="A434"/>
      <c r="B434"/>
      <c r="C434"/>
      <c r="D434" s="15"/>
      <c r="E434" s="15"/>
      <c r="F434" s="15"/>
      <c r="G434" s="15"/>
      <c r="K434" s="15"/>
    </row>
    <row r="435" spans="1:11">
      <c r="A435"/>
      <c r="B435"/>
      <c r="C435"/>
      <c r="D435" s="15"/>
      <c r="E435" s="15"/>
      <c r="F435" s="15"/>
      <c r="G435" s="15"/>
      <c r="K435" s="15"/>
    </row>
    <row r="436" spans="1:11">
      <c r="A436"/>
      <c r="B436"/>
      <c r="C436"/>
      <c r="D436" s="15"/>
      <c r="E436" s="15"/>
      <c r="F436" s="15"/>
      <c r="G436" s="15"/>
      <c r="K436" s="15"/>
    </row>
    <row r="437" spans="1:11">
      <c r="A437"/>
      <c r="B437"/>
      <c r="C437"/>
      <c r="D437" s="15"/>
      <c r="E437" s="15"/>
      <c r="F437" s="15"/>
      <c r="G437" s="15"/>
      <c r="K437" s="15"/>
    </row>
    <row r="438" spans="1:11">
      <c r="A438"/>
      <c r="B438"/>
      <c r="C438"/>
      <c r="D438" s="15"/>
      <c r="E438" s="15"/>
      <c r="F438" s="15"/>
      <c r="G438" s="15"/>
      <c r="K438" s="15"/>
    </row>
    <row r="439" spans="1:11">
      <c r="A439"/>
      <c r="B439"/>
      <c r="C439"/>
      <c r="D439" s="15"/>
      <c r="E439" s="15"/>
      <c r="F439" s="15"/>
      <c r="G439" s="15"/>
      <c r="K439" s="15"/>
    </row>
    <row r="440" spans="1:11">
      <c r="A440"/>
      <c r="B440"/>
      <c r="C440"/>
      <c r="D440" s="15"/>
      <c r="E440" s="15"/>
      <c r="F440" s="15"/>
      <c r="G440" s="15"/>
      <c r="K440" s="15"/>
    </row>
    <row r="441" spans="1:11">
      <c r="A441"/>
      <c r="B441"/>
      <c r="C441"/>
      <c r="D441" s="15"/>
      <c r="E441" s="15"/>
      <c r="F441" s="15"/>
      <c r="G441" s="15"/>
      <c r="K441" s="15"/>
    </row>
    <row r="442" spans="1:11">
      <c r="A442"/>
      <c r="B442"/>
      <c r="C442"/>
      <c r="D442" s="15"/>
      <c r="E442" s="15"/>
      <c r="F442" s="15"/>
      <c r="G442" s="15"/>
      <c r="K442" s="15"/>
    </row>
    <row r="443" spans="1:11">
      <c r="A443"/>
      <c r="B443"/>
      <c r="C443"/>
      <c r="D443" s="15"/>
      <c r="E443" s="15"/>
      <c r="F443" s="15"/>
      <c r="G443" s="15"/>
      <c r="K443" s="15"/>
    </row>
    <row r="444" spans="1:11">
      <c r="A444"/>
      <c r="B444"/>
      <c r="C444"/>
      <c r="D444" s="15"/>
      <c r="E444" s="15"/>
      <c r="F444" s="15"/>
      <c r="G444" s="15"/>
      <c r="K444" s="15"/>
    </row>
    <row r="445" spans="1:11">
      <c r="A445"/>
      <c r="B445"/>
      <c r="C445"/>
      <c r="D445" s="15"/>
      <c r="E445" s="15"/>
      <c r="F445" s="15"/>
      <c r="G445" s="15"/>
      <c r="K445" s="15"/>
    </row>
    <row r="446" spans="1:11">
      <c r="A446"/>
      <c r="B446"/>
      <c r="C446"/>
      <c r="D446" s="15"/>
      <c r="E446" s="15"/>
      <c r="F446" s="15"/>
      <c r="G446" s="15"/>
      <c r="K446" s="15"/>
    </row>
    <row r="447" spans="1:11">
      <c r="A447"/>
      <c r="B447"/>
      <c r="C447"/>
      <c r="D447" s="15"/>
      <c r="E447" s="15"/>
      <c r="F447" s="15"/>
      <c r="G447" s="15"/>
      <c r="K447" s="15"/>
    </row>
    <row r="448" spans="1:11">
      <c r="A448"/>
      <c r="B448"/>
      <c r="C448"/>
      <c r="D448" s="15"/>
      <c r="E448" s="15"/>
      <c r="F448" s="15"/>
      <c r="G448" s="15"/>
      <c r="K448" s="15"/>
    </row>
    <row r="449" spans="1:11">
      <c r="A449"/>
      <c r="B449"/>
      <c r="C449"/>
      <c r="D449" s="15"/>
      <c r="E449" s="15"/>
      <c r="F449" s="15"/>
      <c r="G449" s="15"/>
      <c r="K449" s="15"/>
    </row>
    <row r="450" spans="1:11">
      <c r="A450"/>
      <c r="B450"/>
      <c r="C450"/>
      <c r="D450" s="15"/>
      <c r="E450" s="15"/>
      <c r="F450" s="15"/>
      <c r="G450" s="15"/>
      <c r="K450" s="15"/>
    </row>
    <row r="451" spans="1:11">
      <c r="A451"/>
      <c r="B451"/>
      <c r="C451"/>
      <c r="D451" s="15"/>
      <c r="E451" s="15"/>
      <c r="F451" s="15"/>
      <c r="G451" s="15"/>
      <c r="K451" s="15"/>
    </row>
    <row r="452" spans="1:11">
      <c r="A452"/>
      <c r="B452"/>
      <c r="C452"/>
      <c r="D452" s="15"/>
      <c r="E452" s="15"/>
      <c r="F452" s="15"/>
      <c r="G452" s="15"/>
      <c r="K452" s="15"/>
    </row>
    <row r="453" spans="1:11">
      <c r="A453"/>
      <c r="B453"/>
      <c r="C453"/>
      <c r="D453" s="15"/>
      <c r="E453" s="15"/>
      <c r="F453" s="15"/>
      <c r="G453" s="15"/>
      <c r="K453" s="15"/>
    </row>
    <row r="454" spans="1:11">
      <c r="A454"/>
      <c r="B454"/>
      <c r="C454"/>
      <c r="D454" s="15"/>
      <c r="E454" s="15"/>
      <c r="F454" s="15"/>
      <c r="G454" s="15"/>
      <c r="K454" s="15"/>
    </row>
    <row r="455" spans="1:11">
      <c r="A455"/>
      <c r="B455"/>
      <c r="C455"/>
      <c r="D455" s="15"/>
      <c r="E455" s="15"/>
      <c r="F455" s="15"/>
      <c r="G455" s="15"/>
      <c r="K455" s="15"/>
    </row>
    <row r="456" spans="1:11">
      <c r="A456"/>
      <c r="B456"/>
      <c r="C456"/>
      <c r="D456" s="15"/>
      <c r="E456" s="15"/>
      <c r="F456" s="15"/>
      <c r="G456" s="15"/>
      <c r="K456" s="15"/>
    </row>
    <row r="457" spans="1:11">
      <c r="A457"/>
      <c r="B457"/>
      <c r="C457"/>
      <c r="D457" s="15"/>
      <c r="E457" s="15"/>
      <c r="F457" s="15"/>
      <c r="G457" s="15"/>
      <c r="K457" s="15"/>
    </row>
    <row r="458" spans="1:11">
      <c r="A458"/>
      <c r="B458"/>
      <c r="C458"/>
      <c r="D458" s="15"/>
      <c r="E458" s="15"/>
      <c r="F458" s="15"/>
      <c r="G458" s="15"/>
      <c r="K458" s="15"/>
    </row>
    <row r="459" spans="1:11">
      <c r="A459"/>
      <c r="B459"/>
      <c r="C459"/>
      <c r="D459" s="15"/>
      <c r="E459" s="15"/>
      <c r="F459" s="15"/>
      <c r="G459" s="15"/>
      <c r="K459" s="15"/>
    </row>
    <row r="460" spans="1:11">
      <c r="A460"/>
      <c r="B460"/>
      <c r="C460"/>
      <c r="D460" s="15"/>
      <c r="E460" s="15"/>
      <c r="F460" s="15"/>
      <c r="G460" s="15"/>
      <c r="K460" s="15"/>
    </row>
    <row r="461" spans="1:11">
      <c r="A461"/>
      <c r="B461"/>
      <c r="C461"/>
      <c r="D461" s="15"/>
      <c r="E461" s="15"/>
      <c r="F461" s="15"/>
      <c r="G461" s="15"/>
      <c r="K461" s="15"/>
    </row>
    <row r="462" spans="1:11">
      <c r="A462"/>
      <c r="B462"/>
      <c r="C462"/>
      <c r="D462" s="15"/>
      <c r="E462" s="15"/>
      <c r="F462" s="15"/>
      <c r="G462" s="15"/>
      <c r="K462" s="15"/>
    </row>
    <row r="463" spans="1:11">
      <c r="A463"/>
      <c r="B463"/>
      <c r="C463"/>
      <c r="D463" s="15"/>
      <c r="E463" s="15"/>
      <c r="F463" s="15"/>
      <c r="G463" s="15"/>
      <c r="K463" s="15"/>
    </row>
    <row r="464" spans="1:11">
      <c r="A464"/>
      <c r="B464"/>
      <c r="C464"/>
      <c r="D464" s="15"/>
      <c r="E464" s="15"/>
      <c r="F464" s="15"/>
      <c r="G464" s="15"/>
      <c r="K464" s="15"/>
    </row>
    <row r="465" spans="1:11">
      <c r="A465"/>
      <c r="B465"/>
      <c r="C465"/>
      <c r="D465" s="15"/>
      <c r="E465" s="15"/>
      <c r="F465" s="15"/>
      <c r="G465" s="15"/>
      <c r="K465" s="15"/>
    </row>
    <row r="466" spans="1:11">
      <c r="A466"/>
      <c r="B466"/>
      <c r="C466"/>
      <c r="D466" s="15"/>
      <c r="E466" s="15"/>
      <c r="F466" s="15"/>
      <c r="G466" s="15"/>
      <c r="K466" s="15"/>
    </row>
    <row r="467" spans="1:11">
      <c r="A467"/>
      <c r="B467"/>
      <c r="C467"/>
      <c r="D467" s="15"/>
      <c r="E467" s="15"/>
      <c r="F467" s="15"/>
      <c r="G467" s="15"/>
      <c r="K467" s="15"/>
    </row>
    <row r="468" spans="1:11">
      <c r="A468"/>
      <c r="B468"/>
      <c r="C468"/>
      <c r="D468" s="15"/>
      <c r="E468" s="15"/>
      <c r="F468" s="15"/>
      <c r="G468" s="15"/>
      <c r="K468" s="15"/>
    </row>
    <row r="469" spans="1:11">
      <c r="A469"/>
      <c r="B469"/>
      <c r="C469"/>
      <c r="D469" s="15"/>
      <c r="E469" s="15"/>
      <c r="F469" s="15"/>
      <c r="G469" s="15"/>
      <c r="K469" s="15"/>
    </row>
    <row r="470" spans="1:11">
      <c r="A470"/>
      <c r="B470"/>
      <c r="C470"/>
      <c r="D470" s="15"/>
      <c r="E470" s="15"/>
      <c r="F470" s="15"/>
      <c r="G470" s="15"/>
      <c r="K470" s="15"/>
    </row>
    <row r="471" spans="1:11">
      <c r="A471"/>
      <c r="B471"/>
      <c r="C471"/>
      <c r="D471" s="15"/>
      <c r="E471" s="15"/>
      <c r="F471" s="15"/>
      <c r="G471" s="15"/>
      <c r="K471" s="15"/>
    </row>
    <row r="472" spans="1:11">
      <c r="A472"/>
      <c r="B472"/>
      <c r="C472"/>
      <c r="D472" s="15"/>
      <c r="E472" s="15"/>
      <c r="F472" s="15"/>
      <c r="G472" s="15"/>
      <c r="K472" s="15"/>
    </row>
    <row r="473" spans="1:11">
      <c r="A473"/>
      <c r="B473"/>
      <c r="C473"/>
      <c r="D473" s="15"/>
      <c r="E473" s="15"/>
      <c r="F473" s="15"/>
      <c r="G473" s="15"/>
      <c r="K473" s="15"/>
    </row>
    <row r="474" spans="1:11">
      <c r="A474"/>
      <c r="B474"/>
      <c r="C474"/>
      <c r="D474" s="15"/>
      <c r="E474" s="15"/>
      <c r="F474" s="15"/>
      <c r="G474" s="15"/>
      <c r="K474" s="15"/>
    </row>
    <row r="475" spans="1:11">
      <c r="A475"/>
      <c r="B475"/>
      <c r="C475"/>
      <c r="D475" s="15"/>
      <c r="E475" s="15"/>
      <c r="F475" s="15"/>
      <c r="G475" s="15"/>
      <c r="K475" s="15"/>
    </row>
    <row r="476" spans="1:11">
      <c r="A476"/>
      <c r="B476"/>
      <c r="C476"/>
      <c r="D476" s="15"/>
      <c r="E476" s="15"/>
      <c r="F476" s="15"/>
      <c r="G476" s="15"/>
      <c r="K476" s="15"/>
    </row>
    <row r="477" spans="1:11">
      <c r="A477"/>
      <c r="B477"/>
      <c r="C477"/>
      <c r="D477" s="15"/>
      <c r="E477" s="15"/>
      <c r="F477" s="15"/>
      <c r="G477" s="15"/>
      <c r="K477" s="15"/>
    </row>
    <row r="478" spans="1:11">
      <c r="A478"/>
      <c r="B478"/>
      <c r="C478"/>
      <c r="D478" s="15"/>
      <c r="E478" s="15"/>
      <c r="F478" s="15"/>
      <c r="G478" s="15"/>
      <c r="K478" s="15"/>
    </row>
    <row r="479" spans="1:11">
      <c r="A479"/>
      <c r="B479"/>
      <c r="C479"/>
      <c r="D479" s="15"/>
      <c r="E479" s="15"/>
      <c r="F479" s="15"/>
      <c r="G479" s="15"/>
      <c r="K479" s="15"/>
    </row>
    <row r="480" spans="1:11">
      <c r="A480"/>
      <c r="B480"/>
      <c r="C480"/>
      <c r="D480" s="15"/>
      <c r="E480" s="15"/>
      <c r="F480" s="15"/>
      <c r="G480" s="15"/>
      <c r="K480" s="15"/>
    </row>
    <row r="481" spans="1:11">
      <c r="A481"/>
      <c r="B481"/>
      <c r="C481"/>
      <c r="D481" s="15"/>
      <c r="E481" s="15"/>
      <c r="F481" s="15"/>
      <c r="G481" s="15"/>
      <c r="K481" s="15"/>
    </row>
    <row r="482" spans="1:11">
      <c r="A482"/>
      <c r="B482"/>
      <c r="C482"/>
      <c r="D482" s="15"/>
      <c r="E482" s="15"/>
      <c r="F482" s="15"/>
      <c r="G482" s="15"/>
      <c r="K482" s="15"/>
    </row>
    <row r="483" spans="1:11">
      <c r="A483"/>
      <c r="B483"/>
      <c r="C483"/>
      <c r="D483" s="15"/>
      <c r="E483" s="15"/>
      <c r="F483" s="15"/>
      <c r="G483" s="15"/>
      <c r="K483" s="15"/>
    </row>
    <row r="484" spans="1:11">
      <c r="A484"/>
      <c r="B484"/>
      <c r="C484"/>
      <c r="D484" s="15"/>
      <c r="E484" s="15"/>
      <c r="F484" s="15"/>
      <c r="G484" s="15"/>
      <c r="K484" s="15"/>
    </row>
    <row r="485" spans="1:11">
      <c r="A485"/>
      <c r="B485"/>
      <c r="C485"/>
      <c r="D485" s="15"/>
      <c r="E485" s="15"/>
      <c r="F485" s="15"/>
      <c r="G485" s="15"/>
      <c r="K485" s="15"/>
    </row>
    <row r="486" spans="1:11">
      <c r="A486"/>
      <c r="B486"/>
      <c r="C486"/>
      <c r="D486" s="15"/>
      <c r="E486" s="15"/>
      <c r="F486" s="15"/>
      <c r="G486" s="15"/>
      <c r="K486" s="15"/>
    </row>
    <row r="487" spans="1:11">
      <c r="A487"/>
      <c r="B487"/>
      <c r="C487"/>
      <c r="D487" s="15"/>
      <c r="E487" s="15"/>
      <c r="F487" s="15"/>
      <c r="G487" s="15"/>
      <c r="K487" s="15"/>
    </row>
    <row r="488" spans="1:11">
      <c r="A488"/>
      <c r="B488"/>
      <c r="C488"/>
      <c r="D488" s="15"/>
      <c r="E488" s="15"/>
      <c r="F488" s="15"/>
      <c r="G488" s="15"/>
      <c r="K488" s="15"/>
    </row>
    <row r="489" spans="1:11">
      <c r="A489"/>
      <c r="B489"/>
      <c r="C489"/>
      <c r="D489" s="15"/>
      <c r="E489" s="15"/>
      <c r="F489" s="15"/>
      <c r="G489" s="15"/>
      <c r="K489" s="15"/>
    </row>
    <row r="490" spans="1:11">
      <c r="A490"/>
      <c r="B490"/>
      <c r="C490"/>
      <c r="D490" s="15"/>
      <c r="E490" s="15"/>
      <c r="F490" s="15"/>
      <c r="G490" s="15"/>
      <c r="K490" s="15"/>
    </row>
    <row r="491" spans="1:11">
      <c r="A491"/>
      <c r="B491"/>
      <c r="C491"/>
      <c r="D491" s="15"/>
      <c r="E491" s="15"/>
      <c r="F491" s="15"/>
      <c r="G491" s="15"/>
      <c r="K491" s="15"/>
    </row>
    <row r="492" spans="1:11">
      <c r="A492"/>
      <c r="B492"/>
      <c r="C492"/>
      <c r="D492" s="15"/>
      <c r="E492" s="15"/>
      <c r="F492" s="15"/>
      <c r="G492" s="15"/>
      <c r="K492" s="15"/>
    </row>
    <row r="493" spans="1:11">
      <c r="A493"/>
      <c r="B493"/>
      <c r="C493"/>
      <c r="D493" s="15"/>
      <c r="E493" s="15"/>
      <c r="F493" s="15"/>
      <c r="G493" s="15"/>
      <c r="K493" s="15"/>
    </row>
    <row r="494" spans="1:11">
      <c r="A494"/>
      <c r="B494"/>
      <c r="C494"/>
      <c r="D494" s="15"/>
      <c r="E494" s="15"/>
      <c r="F494" s="15"/>
      <c r="G494" s="15"/>
      <c r="K494" s="15"/>
    </row>
    <row r="495" spans="1:11">
      <c r="A495"/>
      <c r="B495"/>
      <c r="C495"/>
      <c r="D495" s="15"/>
      <c r="E495" s="15"/>
      <c r="F495" s="15"/>
      <c r="G495" s="15"/>
      <c r="K495" s="15"/>
    </row>
    <row r="496" spans="1:11">
      <c r="A496"/>
      <c r="B496"/>
      <c r="C496"/>
      <c r="D496" s="15"/>
      <c r="E496" s="15"/>
      <c r="F496" s="15"/>
      <c r="G496" s="15"/>
      <c r="K496" s="15"/>
    </row>
    <row r="497" spans="1:11">
      <c r="A497"/>
      <c r="B497"/>
      <c r="C497"/>
      <c r="D497" s="15"/>
      <c r="E497" s="15"/>
      <c r="F497" s="15"/>
      <c r="G497" s="15"/>
      <c r="K497" s="15"/>
    </row>
    <row r="498" spans="1:11">
      <c r="A498"/>
      <c r="B498"/>
      <c r="C498"/>
      <c r="D498" s="15"/>
      <c r="E498" s="15"/>
      <c r="F498" s="15"/>
      <c r="G498" s="15"/>
      <c r="K498" s="15"/>
    </row>
    <row r="499" spans="1:11">
      <c r="A499"/>
      <c r="B499"/>
      <c r="C499"/>
      <c r="D499" s="15"/>
      <c r="E499" s="15"/>
      <c r="F499" s="15"/>
      <c r="G499" s="15"/>
      <c r="K499" s="15"/>
    </row>
    <row r="500" spans="1:11">
      <c r="A500"/>
      <c r="B500"/>
      <c r="C500"/>
      <c r="D500" s="15"/>
      <c r="E500" s="15"/>
      <c r="F500" s="15"/>
      <c r="G500" s="15"/>
      <c r="K500" s="15"/>
    </row>
    <row r="501" spans="1:11">
      <c r="A501"/>
      <c r="B501"/>
      <c r="C501"/>
      <c r="D501" s="15"/>
      <c r="E501" s="15"/>
      <c r="F501" s="15"/>
      <c r="G501" s="15"/>
      <c r="K501" s="15"/>
    </row>
    <row r="502" spans="1:11">
      <c r="A502"/>
      <c r="B502"/>
      <c r="C502"/>
      <c r="D502" s="15"/>
      <c r="E502" s="15"/>
      <c r="F502" s="15"/>
      <c r="G502" s="15"/>
      <c r="K502" s="15"/>
    </row>
    <row r="503" spans="1:11">
      <c r="A503"/>
      <c r="B503"/>
      <c r="C503"/>
      <c r="D503" s="15"/>
      <c r="E503" s="15"/>
      <c r="F503" s="15"/>
      <c r="G503" s="15"/>
      <c r="K503" s="15"/>
    </row>
    <row r="504" spans="1:11">
      <c r="A504"/>
      <c r="B504"/>
      <c r="C504"/>
      <c r="D504" s="15"/>
      <c r="E504" s="15"/>
      <c r="F504" s="15"/>
      <c r="G504" s="15"/>
      <c r="K504" s="15"/>
    </row>
    <row r="505" spans="1:11">
      <c r="A505"/>
      <c r="B505"/>
      <c r="C505"/>
      <c r="D505" s="15"/>
      <c r="E505" s="15"/>
      <c r="F505" s="15"/>
      <c r="G505" s="15"/>
      <c r="K505" s="15"/>
    </row>
    <row r="506" spans="1:11">
      <c r="A506"/>
      <c r="B506"/>
      <c r="C506"/>
      <c r="D506" s="15"/>
      <c r="E506" s="15"/>
      <c r="F506" s="15"/>
      <c r="G506" s="15"/>
      <c r="K506" s="15"/>
    </row>
    <row r="507" spans="1:11">
      <c r="A507"/>
      <c r="B507"/>
      <c r="C507"/>
      <c r="D507" s="15"/>
      <c r="E507" s="15"/>
      <c r="F507" s="15"/>
      <c r="G507" s="15"/>
      <c r="K507" s="15"/>
    </row>
    <row r="508" spans="1:11">
      <c r="A508"/>
      <c r="B508"/>
      <c r="C508"/>
      <c r="D508" s="15"/>
      <c r="E508" s="15"/>
      <c r="F508" s="15"/>
      <c r="G508" s="15"/>
      <c r="K508" s="15"/>
    </row>
    <row r="509" spans="1:11">
      <c r="A509"/>
      <c r="B509"/>
      <c r="C509"/>
      <c r="D509" s="15"/>
      <c r="E509" s="15"/>
      <c r="F509" s="15"/>
      <c r="G509" s="15"/>
      <c r="K509" s="15"/>
    </row>
    <row r="510" spans="1:11">
      <c r="A510"/>
      <c r="B510"/>
      <c r="C510"/>
      <c r="D510" s="15"/>
      <c r="E510" s="15"/>
      <c r="F510" s="15"/>
      <c r="G510" s="15"/>
      <c r="K510" s="15"/>
    </row>
    <row r="511" spans="1:11">
      <c r="A511"/>
      <c r="B511"/>
      <c r="C511"/>
      <c r="D511" s="15"/>
      <c r="E511" s="15"/>
      <c r="F511" s="15"/>
      <c r="G511" s="15"/>
      <c r="K511" s="15"/>
    </row>
    <row r="512" spans="1:11">
      <c r="A512"/>
      <c r="B512"/>
      <c r="C512"/>
      <c r="D512" s="15"/>
      <c r="E512" s="15"/>
      <c r="F512" s="15"/>
      <c r="G512" s="15"/>
      <c r="K512" s="15"/>
    </row>
    <row r="513" spans="1:11">
      <c r="A513"/>
      <c r="B513"/>
      <c r="C513"/>
      <c r="D513" s="15"/>
      <c r="E513" s="15"/>
      <c r="F513" s="15"/>
      <c r="G513" s="15"/>
      <c r="K513" s="15"/>
    </row>
    <row r="514" spans="1:11">
      <c r="A514"/>
      <c r="B514"/>
      <c r="C514"/>
      <c r="D514" s="15"/>
      <c r="E514" s="15"/>
      <c r="F514" s="15"/>
      <c r="G514" s="15"/>
      <c r="K514" s="15"/>
    </row>
    <row r="515" spans="1:11">
      <c r="A515"/>
      <c r="B515"/>
      <c r="C515"/>
      <c r="D515" s="15"/>
      <c r="E515" s="15"/>
      <c r="F515" s="15"/>
      <c r="G515" s="15"/>
      <c r="K515" s="15"/>
    </row>
    <row r="516" spans="1:11">
      <c r="A516"/>
      <c r="B516"/>
      <c r="C516"/>
      <c r="D516" s="15"/>
      <c r="E516" s="15"/>
      <c r="F516" s="15"/>
      <c r="G516" s="15"/>
      <c r="K516" s="15"/>
    </row>
    <row r="517" spans="1:11">
      <c r="A517"/>
      <c r="B517"/>
      <c r="C517"/>
      <c r="D517" s="15"/>
      <c r="E517" s="15"/>
      <c r="F517" s="15"/>
      <c r="G517" s="15"/>
      <c r="K517" s="15"/>
    </row>
    <row r="518" spans="1:11">
      <c r="A518"/>
      <c r="B518"/>
      <c r="C518"/>
      <c r="D518" s="15"/>
      <c r="E518" s="15"/>
      <c r="F518" s="15"/>
      <c r="G518" s="15"/>
      <c r="K518" s="15"/>
    </row>
    <row r="519" spans="1:11">
      <c r="A519"/>
      <c r="B519"/>
      <c r="C519"/>
      <c r="D519" s="15"/>
      <c r="E519" s="15"/>
      <c r="F519" s="15"/>
      <c r="G519" s="15"/>
      <c r="K519" s="15"/>
    </row>
    <row r="520" spans="1:11">
      <c r="A520"/>
      <c r="B520"/>
      <c r="C520"/>
      <c r="D520" s="15"/>
      <c r="E520" s="15"/>
      <c r="F520" s="15"/>
      <c r="G520" s="15"/>
      <c r="K520" s="15"/>
    </row>
    <row r="521" spans="1:11">
      <c r="A521"/>
      <c r="B521"/>
      <c r="C521"/>
      <c r="D521" s="15"/>
      <c r="E521" s="15"/>
      <c r="F521" s="15"/>
      <c r="G521" s="15"/>
      <c r="K521" s="15"/>
    </row>
    <row r="522" spans="1:11">
      <c r="A522"/>
      <c r="B522"/>
      <c r="C522"/>
      <c r="D522" s="15"/>
      <c r="E522" s="15"/>
      <c r="F522" s="15"/>
      <c r="G522" s="15"/>
      <c r="K522" s="15"/>
    </row>
    <row r="523" spans="1:11">
      <c r="A523"/>
      <c r="B523"/>
      <c r="C523"/>
      <c r="D523" s="15"/>
      <c r="E523" s="15"/>
      <c r="F523" s="15"/>
      <c r="G523" s="15"/>
      <c r="K523" s="15"/>
    </row>
    <row r="524" spans="1:11">
      <c r="A524"/>
      <c r="B524"/>
      <c r="C524"/>
      <c r="D524" s="15"/>
      <c r="E524" s="15"/>
      <c r="F524" s="15"/>
      <c r="G524" s="15"/>
      <c r="K524" s="15"/>
    </row>
    <row r="525" spans="1:11">
      <c r="A525"/>
      <c r="B525"/>
      <c r="C525"/>
      <c r="D525" s="15"/>
      <c r="E525" s="15"/>
      <c r="F525" s="15"/>
      <c r="G525" s="15"/>
      <c r="K525" s="15"/>
    </row>
    <row r="526" spans="1:11">
      <c r="A526"/>
      <c r="B526"/>
      <c r="C526"/>
      <c r="D526" s="15"/>
      <c r="E526" s="15"/>
      <c r="F526" s="15"/>
      <c r="G526" s="15"/>
      <c r="K526" s="15"/>
    </row>
    <row r="527" spans="1:11">
      <c r="A527"/>
      <c r="B527"/>
      <c r="C527"/>
      <c r="D527" s="15"/>
      <c r="E527" s="15"/>
      <c r="F527" s="15"/>
      <c r="G527" s="15"/>
      <c r="K527" s="15"/>
    </row>
    <row r="528" spans="1:11">
      <c r="A528"/>
      <c r="B528"/>
      <c r="C528"/>
      <c r="D528" s="15"/>
      <c r="E528" s="15"/>
      <c r="F528" s="15"/>
      <c r="G528" s="15"/>
      <c r="K528" s="15"/>
    </row>
    <row r="529" spans="1:11">
      <c r="A529"/>
      <c r="B529"/>
      <c r="C529"/>
      <c r="D529" s="15"/>
      <c r="E529" s="15"/>
      <c r="F529" s="15"/>
      <c r="G529" s="15"/>
      <c r="K529" s="15"/>
    </row>
    <row r="530" spans="1:11">
      <c r="A530"/>
      <c r="B530"/>
      <c r="C530"/>
      <c r="D530" s="15"/>
      <c r="E530" s="15"/>
      <c r="F530" s="15"/>
      <c r="G530" s="15"/>
      <c r="K530" s="15"/>
    </row>
    <row r="531" spans="1:11">
      <c r="A531"/>
      <c r="B531"/>
      <c r="C531"/>
      <c r="D531" s="15"/>
      <c r="E531" s="15"/>
      <c r="F531" s="15"/>
      <c r="G531" s="15"/>
      <c r="K531" s="15"/>
    </row>
    <row r="532" spans="1:11">
      <c r="A532"/>
      <c r="B532"/>
      <c r="C532"/>
      <c r="D532" s="15"/>
      <c r="E532" s="15"/>
      <c r="F532" s="15"/>
      <c r="G532" s="15"/>
      <c r="K532" s="15"/>
    </row>
    <row r="533" spans="1:11">
      <c r="A533"/>
      <c r="B533"/>
      <c r="C533"/>
      <c r="D533" s="15"/>
      <c r="E533" s="15"/>
      <c r="F533" s="15"/>
      <c r="G533" s="15"/>
      <c r="K533" s="15"/>
    </row>
    <row r="534" spans="1:11">
      <c r="A534"/>
      <c r="B534"/>
      <c r="C534"/>
      <c r="D534" s="15"/>
      <c r="E534" s="15"/>
      <c r="F534" s="15"/>
      <c r="G534" s="15"/>
      <c r="K534" s="15"/>
    </row>
    <row r="535" spans="1:11">
      <c r="A535"/>
      <c r="B535"/>
      <c r="C535"/>
      <c r="D535" s="15"/>
      <c r="E535" s="15"/>
      <c r="F535" s="15"/>
      <c r="G535" s="15"/>
      <c r="K535" s="15"/>
    </row>
    <row r="536" spans="1:11">
      <c r="A536"/>
      <c r="B536"/>
      <c r="C536"/>
      <c r="D536" s="15"/>
      <c r="E536" s="15"/>
      <c r="F536" s="15"/>
      <c r="G536" s="15"/>
      <c r="K536" s="15"/>
    </row>
    <row r="537" spans="1:11">
      <c r="A537"/>
      <c r="B537"/>
      <c r="C537"/>
      <c r="D537" s="15"/>
      <c r="E537" s="15"/>
      <c r="F537" s="15"/>
      <c r="G537" s="15"/>
      <c r="K537" s="15"/>
    </row>
    <row r="538" spans="1:11">
      <c r="A538"/>
      <c r="B538"/>
      <c r="C538"/>
      <c r="D538" s="15"/>
      <c r="E538" s="15"/>
      <c r="F538" s="15"/>
      <c r="G538" s="15"/>
      <c r="K538" s="15"/>
    </row>
    <row r="539" spans="1:11">
      <c r="A539"/>
      <c r="B539"/>
      <c r="C539"/>
      <c r="D539" s="15"/>
      <c r="E539" s="15"/>
      <c r="F539" s="15"/>
      <c r="G539" s="15"/>
      <c r="K539" s="15"/>
    </row>
    <row r="540" spans="1:11">
      <c r="A540"/>
      <c r="B540"/>
      <c r="C540"/>
      <c r="D540" s="15"/>
      <c r="E540" s="15"/>
      <c r="F540" s="15"/>
      <c r="G540" s="15"/>
      <c r="K540" s="15"/>
    </row>
    <row r="541" spans="1:11">
      <c r="A541"/>
      <c r="B541"/>
      <c r="C541"/>
      <c r="D541" s="15"/>
      <c r="E541" s="15"/>
      <c r="F541" s="15"/>
      <c r="G541" s="15"/>
      <c r="K541" s="15"/>
    </row>
    <row r="542" spans="1:11">
      <c r="A542"/>
      <c r="B542"/>
      <c r="C542"/>
      <c r="D542" s="15"/>
      <c r="E542" s="15"/>
      <c r="F542" s="15"/>
      <c r="G542" s="15"/>
      <c r="K542" s="15"/>
    </row>
    <row r="543" spans="1:11">
      <c r="A543"/>
      <c r="B543"/>
      <c r="C543"/>
      <c r="D543" s="15"/>
      <c r="E543" s="15"/>
      <c r="F543" s="15"/>
      <c r="G543" s="15"/>
      <c r="K543" s="15"/>
    </row>
    <row r="544" spans="1:11">
      <c r="A544"/>
      <c r="B544"/>
      <c r="C544"/>
      <c r="D544" s="15"/>
      <c r="E544" s="15"/>
      <c r="F544" s="15"/>
      <c r="G544" s="15"/>
      <c r="K544" s="15"/>
    </row>
    <row r="545" spans="1:11">
      <c r="A545"/>
      <c r="B545"/>
      <c r="C545"/>
      <c r="D545" s="15"/>
      <c r="E545" s="15"/>
      <c r="F545" s="15"/>
      <c r="G545" s="15"/>
      <c r="K545" s="15"/>
    </row>
    <row r="546" spans="1:11">
      <c r="A546"/>
      <c r="B546"/>
      <c r="C546"/>
      <c r="D546" s="15"/>
      <c r="E546" s="15"/>
      <c r="F546" s="15"/>
      <c r="G546" s="15"/>
      <c r="K546" s="15"/>
    </row>
    <row r="547" spans="1:11">
      <c r="A547"/>
      <c r="B547"/>
      <c r="C547"/>
      <c r="D547" s="15"/>
      <c r="E547" s="15"/>
      <c r="F547" s="15"/>
      <c r="G547" s="15"/>
      <c r="K547" s="15"/>
    </row>
    <row r="548" spans="1:11">
      <c r="A548"/>
      <c r="B548"/>
      <c r="C548"/>
      <c r="D548" s="15"/>
      <c r="E548" s="15"/>
      <c r="F548" s="15"/>
      <c r="G548" s="15"/>
      <c r="K548" s="15"/>
    </row>
    <row r="549" spans="1:11">
      <c r="A549"/>
      <c r="B549"/>
      <c r="C549"/>
      <c r="D549" s="15"/>
      <c r="E549" s="15"/>
      <c r="F549" s="15"/>
      <c r="G549" s="15"/>
      <c r="K549" s="15"/>
    </row>
    <row r="550" spans="1:11">
      <c r="A550"/>
      <c r="B550"/>
      <c r="C550"/>
      <c r="D550" s="15"/>
      <c r="E550" s="15"/>
      <c r="F550" s="15"/>
      <c r="G550" s="15"/>
      <c r="K550" s="15"/>
    </row>
    <row r="551" spans="1:11">
      <c r="A551"/>
      <c r="B551"/>
      <c r="C551"/>
      <c r="D551" s="15"/>
      <c r="E551" s="15"/>
      <c r="F551" s="15"/>
      <c r="G551" s="15"/>
      <c r="K551" s="15"/>
    </row>
    <row r="552" spans="1:11">
      <c r="A552"/>
      <c r="B552"/>
      <c r="C552"/>
      <c r="D552" s="15"/>
      <c r="E552" s="15"/>
      <c r="F552" s="15"/>
      <c r="G552" s="15"/>
      <c r="K552" s="15"/>
    </row>
    <row r="553" spans="1:11">
      <c r="A553"/>
      <c r="B553"/>
      <c r="C553"/>
      <c r="D553" s="15"/>
      <c r="E553" s="15"/>
      <c r="F553" s="15"/>
      <c r="G553" s="15"/>
      <c r="K553" s="15"/>
    </row>
    <row r="554" spans="1:11">
      <c r="A554"/>
      <c r="B554"/>
      <c r="C554"/>
      <c r="D554" s="15"/>
      <c r="E554" s="15"/>
      <c r="F554" s="15"/>
      <c r="G554" s="15"/>
      <c r="K554" s="15"/>
    </row>
    <row r="555" spans="1:11">
      <c r="A555"/>
      <c r="B555"/>
      <c r="C555"/>
      <c r="D555" s="15"/>
      <c r="E555" s="15"/>
      <c r="F555" s="15"/>
      <c r="G555" s="15"/>
      <c r="K555" s="15"/>
    </row>
    <row r="556" spans="1:11">
      <c r="A556"/>
      <c r="B556"/>
      <c r="C556"/>
      <c r="D556" s="15"/>
      <c r="E556" s="15"/>
      <c r="F556" s="15"/>
      <c r="G556" s="15"/>
      <c r="K556" s="15"/>
    </row>
    <row r="557" spans="1:11">
      <c r="A557"/>
      <c r="B557"/>
      <c r="C557"/>
      <c r="D557" s="15"/>
      <c r="E557" s="15"/>
      <c r="F557" s="15"/>
      <c r="G557" s="15"/>
      <c r="K557" s="15"/>
    </row>
    <row r="558" spans="1:11">
      <c r="A558"/>
      <c r="B558"/>
      <c r="C558"/>
      <c r="D558" s="15"/>
      <c r="E558" s="15"/>
      <c r="F558" s="15"/>
      <c r="G558" s="15"/>
      <c r="K558" s="15"/>
    </row>
    <row r="559" spans="1:11">
      <c r="A559"/>
      <c r="B559"/>
      <c r="C559"/>
      <c r="D559" s="15"/>
      <c r="E559" s="15"/>
      <c r="F559" s="15"/>
      <c r="G559" s="15"/>
      <c r="K559" s="15"/>
    </row>
    <row r="560" spans="1:11">
      <c r="A560"/>
      <c r="B560"/>
      <c r="C560"/>
      <c r="D560" s="15"/>
      <c r="E560" s="15"/>
      <c r="F560" s="15"/>
      <c r="G560" s="15"/>
      <c r="K560" s="15"/>
    </row>
    <row r="561" spans="1:11">
      <c r="A561"/>
      <c r="B561"/>
      <c r="C561"/>
      <c r="D561" s="15"/>
      <c r="E561" s="15"/>
      <c r="F561" s="15"/>
      <c r="G561" s="15"/>
      <c r="K561" s="15"/>
    </row>
    <row r="562" spans="1:11">
      <c r="A562"/>
      <c r="B562"/>
      <c r="C562"/>
      <c r="D562" s="15"/>
      <c r="E562" s="15"/>
      <c r="F562" s="15"/>
      <c r="G562" s="15"/>
      <c r="K562" s="15"/>
    </row>
    <row r="563" spans="1:11">
      <c r="A563"/>
      <c r="B563"/>
      <c r="C563"/>
      <c r="D563" s="15"/>
      <c r="E563" s="15"/>
      <c r="F563" s="15"/>
      <c r="G563" s="15"/>
      <c r="K563" s="15"/>
    </row>
    <row r="564" spans="1:11">
      <c r="A564"/>
      <c r="B564"/>
      <c r="C564"/>
      <c r="D564" s="15"/>
      <c r="E564" s="15"/>
      <c r="F564" s="15"/>
      <c r="G564" s="15"/>
      <c r="K564" s="15"/>
    </row>
    <row r="565" spans="1:11">
      <c r="A565"/>
      <c r="B565"/>
      <c r="C565"/>
      <c r="D565" s="15"/>
      <c r="E565" s="15"/>
      <c r="F565" s="15"/>
      <c r="G565" s="15"/>
      <c r="K565" s="15"/>
    </row>
    <row r="566" spans="1:11">
      <c r="A566"/>
      <c r="B566"/>
      <c r="C566"/>
      <c r="D566" s="15"/>
      <c r="E566" s="15"/>
      <c r="F566" s="15"/>
      <c r="G566" s="15"/>
      <c r="K566" s="15"/>
    </row>
    <row r="567" spans="1:11">
      <c r="A567"/>
      <c r="B567"/>
      <c r="C567"/>
      <c r="D567" s="15"/>
      <c r="E567" s="15"/>
      <c r="F567" s="15"/>
      <c r="G567" s="15"/>
      <c r="K567" s="15"/>
    </row>
    <row r="568" spans="1:11">
      <c r="A568"/>
      <c r="B568"/>
      <c r="C568"/>
      <c r="D568" s="15"/>
      <c r="E568" s="15"/>
      <c r="F568" s="15"/>
      <c r="G568" s="15"/>
      <c r="K568" s="15"/>
    </row>
    <row r="569" spans="1:11">
      <c r="A569"/>
      <c r="B569"/>
      <c r="C569"/>
      <c r="D569" s="15"/>
      <c r="E569" s="15"/>
      <c r="F569" s="15"/>
      <c r="G569" s="15"/>
      <c r="K569" s="15"/>
    </row>
    <row r="570" spans="1:11">
      <c r="A570"/>
      <c r="B570"/>
      <c r="C570"/>
      <c r="D570" s="15"/>
      <c r="E570" s="15"/>
      <c r="F570" s="15"/>
      <c r="G570" s="15"/>
      <c r="K570" s="15"/>
    </row>
    <row r="571" spans="1:11">
      <c r="A571"/>
      <c r="B571"/>
      <c r="C571"/>
      <c r="D571" s="15"/>
      <c r="E571" s="15"/>
      <c r="F571" s="15"/>
      <c r="G571" s="15"/>
      <c r="K571" s="15"/>
    </row>
    <row r="572" spans="1:11">
      <c r="A572"/>
      <c r="B572"/>
      <c r="C572"/>
      <c r="D572" s="15"/>
      <c r="E572" s="15"/>
      <c r="F572" s="15"/>
      <c r="G572" s="15"/>
      <c r="K572" s="15"/>
    </row>
    <row r="573" spans="1:11">
      <c r="A573"/>
      <c r="B573"/>
      <c r="C573"/>
      <c r="D573" s="15"/>
      <c r="E573" s="15"/>
      <c r="F573" s="15"/>
      <c r="G573" s="15"/>
      <c r="K573" s="15"/>
    </row>
    <row r="574" spans="1:11">
      <c r="A574"/>
      <c r="B574"/>
      <c r="C574"/>
      <c r="D574" s="15"/>
      <c r="E574" s="15"/>
      <c r="F574" s="15"/>
      <c r="G574" s="15"/>
      <c r="K574" s="15"/>
    </row>
    <row r="575" spans="1:11">
      <c r="A575"/>
      <c r="B575"/>
      <c r="C575"/>
      <c r="D575" s="15"/>
      <c r="E575" s="15"/>
      <c r="F575" s="15"/>
      <c r="G575" s="15"/>
      <c r="K575" s="15"/>
    </row>
    <row r="576" spans="1:11">
      <c r="A576"/>
      <c r="B576"/>
      <c r="C576"/>
      <c r="D576" s="15"/>
      <c r="E576" s="15"/>
      <c r="F576" s="15"/>
      <c r="G576" s="15"/>
      <c r="K576" s="15"/>
    </row>
    <row r="577" spans="1:11">
      <c r="A577"/>
      <c r="B577"/>
      <c r="C577"/>
      <c r="D577" s="15"/>
      <c r="E577" s="15"/>
      <c r="F577" s="15"/>
      <c r="G577" s="15"/>
      <c r="K577" s="15"/>
    </row>
    <row r="578" spans="1:11">
      <c r="A578"/>
      <c r="B578"/>
      <c r="C578"/>
      <c r="D578" s="15"/>
      <c r="E578" s="15"/>
      <c r="F578" s="15"/>
      <c r="G578" s="15"/>
      <c r="K578" s="15"/>
    </row>
    <row r="579" spans="1:11">
      <c r="A579"/>
      <c r="B579"/>
      <c r="C579"/>
      <c r="D579" s="15"/>
      <c r="E579" s="15"/>
      <c r="F579" s="15"/>
      <c r="G579" s="15"/>
      <c r="K579" s="15"/>
    </row>
    <row r="580" spans="1:11">
      <c r="A580"/>
      <c r="B580"/>
      <c r="C580"/>
      <c r="D580" s="15"/>
      <c r="E580" s="15"/>
      <c r="F580" s="15"/>
      <c r="G580" s="15"/>
      <c r="K580" s="15"/>
    </row>
    <row r="581" spans="1:11">
      <c r="A581"/>
      <c r="B581"/>
      <c r="C581"/>
      <c r="D581" s="15"/>
      <c r="E581" s="15"/>
      <c r="F581" s="15"/>
      <c r="G581" s="15"/>
      <c r="K581" s="15"/>
    </row>
    <row r="582" spans="1:11">
      <c r="A582"/>
      <c r="B582"/>
      <c r="C582"/>
      <c r="D582" s="15"/>
      <c r="E582" s="15"/>
      <c r="F582" s="15"/>
      <c r="G582" s="15"/>
      <c r="K582" s="15"/>
    </row>
    <row r="583" spans="1:11">
      <c r="A583"/>
      <c r="B583"/>
      <c r="C583"/>
      <c r="D583" s="15"/>
      <c r="E583" s="15"/>
      <c r="F583" s="15"/>
      <c r="G583" s="15"/>
      <c r="K583" s="15"/>
    </row>
    <row r="584" spans="1:11">
      <c r="A584"/>
      <c r="B584"/>
      <c r="C584"/>
      <c r="D584" s="15"/>
      <c r="E584" s="15"/>
      <c r="F584" s="15"/>
      <c r="G584" s="15"/>
      <c r="K584" s="15"/>
    </row>
    <row r="585" spans="1:11">
      <c r="A585"/>
      <c r="B585"/>
      <c r="C585"/>
      <c r="D585" s="15"/>
      <c r="E585" s="15"/>
      <c r="F585" s="15"/>
      <c r="G585" s="15"/>
      <c r="K585" s="15"/>
    </row>
    <row r="586" spans="1:11">
      <c r="A586"/>
      <c r="B586"/>
      <c r="C586"/>
      <c r="D586" s="15"/>
      <c r="E586" s="15"/>
      <c r="F586" s="15"/>
      <c r="G586" s="15"/>
      <c r="K586" s="15"/>
    </row>
    <row r="587" spans="1:11">
      <c r="A587"/>
      <c r="B587"/>
      <c r="C587"/>
      <c r="D587" s="15"/>
      <c r="E587" s="15"/>
      <c r="F587" s="15"/>
      <c r="G587" s="15"/>
      <c r="K587" s="15"/>
    </row>
    <row r="588" spans="1:11">
      <c r="A588"/>
      <c r="B588"/>
      <c r="C588"/>
      <c r="D588" s="15"/>
      <c r="E588" s="15"/>
      <c r="F588" s="15"/>
      <c r="G588" s="15"/>
      <c r="K588" s="15"/>
    </row>
    <row r="589" spans="1:11">
      <c r="A589"/>
      <c r="B589"/>
      <c r="C589"/>
      <c r="D589" s="15"/>
      <c r="E589" s="15"/>
      <c r="F589" s="15"/>
      <c r="G589" s="15"/>
      <c r="K589" s="15"/>
    </row>
    <row r="590" spans="1:11">
      <c r="A590"/>
      <c r="B590"/>
      <c r="C590"/>
      <c r="D590" s="15"/>
      <c r="E590" s="15"/>
      <c r="F590" s="15"/>
      <c r="G590" s="15"/>
      <c r="K590" s="15"/>
    </row>
    <row r="591" spans="1:11">
      <c r="A591"/>
      <c r="B591"/>
      <c r="C591"/>
      <c r="D591" s="15"/>
      <c r="E591" s="15"/>
      <c r="F591" s="15"/>
      <c r="G591" s="15"/>
      <c r="K591" s="15"/>
    </row>
    <row r="592" spans="1:11">
      <c r="A592"/>
      <c r="B592"/>
      <c r="C592"/>
      <c r="D592" s="15"/>
      <c r="E592" s="15"/>
      <c r="F592" s="15"/>
      <c r="G592" s="15"/>
      <c r="K592" s="15"/>
    </row>
    <row r="593" spans="1:11">
      <c r="A593"/>
      <c r="B593"/>
      <c r="C593"/>
      <c r="D593" s="15"/>
      <c r="E593" s="15"/>
      <c r="F593" s="15"/>
      <c r="G593" s="15"/>
      <c r="K593" s="15"/>
    </row>
    <row r="594" spans="1:11">
      <c r="A594"/>
      <c r="B594"/>
      <c r="C594"/>
      <c r="D594" s="15"/>
      <c r="E594" s="15"/>
      <c r="F594" s="15"/>
      <c r="G594" s="15"/>
      <c r="K594" s="15"/>
    </row>
    <row r="595" spans="1:11">
      <c r="A595"/>
      <c r="B595"/>
      <c r="C595"/>
      <c r="D595" s="15"/>
      <c r="E595" s="15"/>
      <c r="F595" s="15"/>
      <c r="G595" s="15"/>
      <c r="K595" s="15"/>
    </row>
    <row r="596" spans="1:11">
      <c r="A596"/>
      <c r="B596"/>
      <c r="C596"/>
      <c r="D596" s="15"/>
      <c r="E596" s="15"/>
      <c r="F596" s="15"/>
      <c r="G596" s="15"/>
      <c r="K596" s="15"/>
    </row>
    <row r="597" spans="1:11">
      <c r="A597"/>
      <c r="B597"/>
      <c r="C597"/>
      <c r="D597" s="15"/>
      <c r="E597" s="15"/>
      <c r="F597" s="15"/>
      <c r="G597" s="15"/>
      <c r="K597" s="15"/>
    </row>
    <row r="598" spans="1:11">
      <c r="A598"/>
      <c r="B598"/>
      <c r="C598"/>
      <c r="D598" s="15"/>
      <c r="E598" s="15"/>
      <c r="F598" s="15"/>
      <c r="G598" s="15"/>
      <c r="K598" s="15"/>
    </row>
    <row r="599" spans="1:11">
      <c r="A599"/>
      <c r="B599"/>
      <c r="C599"/>
      <c r="D599" s="15"/>
      <c r="E599" s="15"/>
      <c r="F599" s="15"/>
      <c r="G599" s="15"/>
      <c r="K599" s="15"/>
    </row>
    <row r="600" spans="1:11">
      <c r="A600"/>
      <c r="B600"/>
      <c r="C600"/>
      <c r="D600" s="15"/>
      <c r="E600" s="15"/>
      <c r="F600" s="15"/>
      <c r="G600" s="15"/>
      <c r="K600" s="15"/>
    </row>
    <row r="601" spans="1:11">
      <c r="A601"/>
      <c r="B601"/>
      <c r="C601"/>
      <c r="D601" s="15"/>
      <c r="E601" s="15"/>
      <c r="F601" s="15"/>
      <c r="G601" s="15"/>
      <c r="K601" s="15"/>
    </row>
    <row r="602" spans="1:11">
      <c r="A602"/>
      <c r="B602"/>
      <c r="C602"/>
      <c r="D602" s="15"/>
      <c r="E602" s="15"/>
      <c r="F602" s="15"/>
      <c r="G602" s="15"/>
      <c r="K602" s="15"/>
    </row>
    <row r="603" spans="1:11">
      <c r="A603"/>
      <c r="B603"/>
      <c r="C603"/>
      <c r="D603" s="15"/>
      <c r="E603" s="15"/>
      <c r="F603" s="15"/>
      <c r="G603" s="15"/>
      <c r="K603" s="15"/>
    </row>
    <row r="604" spans="1:11">
      <c r="A604"/>
      <c r="B604"/>
      <c r="C604"/>
      <c r="D604" s="15"/>
      <c r="E604" s="15"/>
      <c r="F604" s="15"/>
      <c r="G604" s="15"/>
      <c r="K604" s="15"/>
    </row>
    <row r="605" spans="1:11">
      <c r="A605"/>
      <c r="B605"/>
      <c r="C605"/>
      <c r="D605" s="15"/>
      <c r="E605" s="15"/>
      <c r="F605" s="15"/>
      <c r="G605" s="15"/>
      <c r="K605" s="15"/>
    </row>
    <row r="606" spans="1:11">
      <c r="A606"/>
      <c r="B606"/>
      <c r="C606"/>
      <c r="D606" s="15"/>
      <c r="E606" s="15"/>
      <c r="F606" s="15"/>
      <c r="G606" s="15"/>
      <c r="K606" s="15"/>
    </row>
    <row r="607" spans="1:11">
      <c r="A607"/>
      <c r="B607"/>
      <c r="C607"/>
      <c r="D607" s="15"/>
      <c r="E607" s="15"/>
      <c r="F607" s="15"/>
      <c r="G607" s="15"/>
      <c r="K607" s="15"/>
    </row>
    <row r="608" spans="1:11">
      <c r="A608"/>
      <c r="B608"/>
      <c r="C608"/>
      <c r="D608" s="15"/>
      <c r="E608" s="15"/>
      <c r="F608" s="15"/>
      <c r="G608" s="15"/>
      <c r="K608" s="15"/>
    </row>
    <row r="609" spans="1:11">
      <c r="A609"/>
      <c r="B609"/>
      <c r="C609"/>
      <c r="D609" s="15"/>
      <c r="E609" s="15"/>
      <c r="F609" s="15"/>
      <c r="G609" s="15"/>
      <c r="K609" s="15"/>
    </row>
    <row r="610" spans="1:11">
      <c r="A610"/>
      <c r="B610"/>
      <c r="C610"/>
      <c r="D610" s="15"/>
      <c r="E610" s="15"/>
      <c r="F610" s="15"/>
      <c r="G610" s="15"/>
      <c r="K610" s="15"/>
    </row>
    <row r="611" spans="1:11">
      <c r="A611"/>
      <c r="B611"/>
      <c r="C611"/>
      <c r="D611" s="15"/>
      <c r="E611" s="15"/>
      <c r="F611" s="15"/>
      <c r="G611" s="15"/>
      <c r="K611" s="15"/>
    </row>
    <row r="612" spans="1:11">
      <c r="A612"/>
      <c r="B612"/>
      <c r="C612"/>
      <c r="D612" s="15"/>
      <c r="E612" s="15"/>
      <c r="F612" s="15"/>
      <c r="G612" s="15"/>
      <c r="K612" s="15"/>
    </row>
    <row r="613" spans="1:11">
      <c r="A613"/>
      <c r="B613"/>
      <c r="C613"/>
      <c r="D613" s="15"/>
      <c r="E613" s="15"/>
      <c r="F613" s="15"/>
      <c r="G613" s="15"/>
      <c r="K613" s="15"/>
    </row>
    <row r="614" spans="1:11">
      <c r="A614"/>
      <c r="B614"/>
      <c r="C614"/>
      <c r="D614" s="15"/>
      <c r="E614" s="15"/>
      <c r="F614" s="15"/>
      <c r="G614" s="15"/>
      <c r="K614" s="15"/>
    </row>
    <row r="615" spans="1:11">
      <c r="A615"/>
      <c r="B615"/>
      <c r="C615"/>
      <c r="D615" s="15"/>
      <c r="E615" s="15"/>
      <c r="F615" s="15"/>
      <c r="G615" s="15"/>
      <c r="K615" s="15"/>
    </row>
    <row r="616" spans="1:11">
      <c r="A616"/>
      <c r="B616"/>
      <c r="C616"/>
      <c r="D616" s="15"/>
      <c r="E616" s="15"/>
      <c r="F616" s="15"/>
      <c r="G616" s="15"/>
      <c r="K616" s="15"/>
    </row>
    <row r="617" spans="1:11">
      <c r="A617"/>
      <c r="B617"/>
      <c r="C617"/>
      <c r="D617" s="15"/>
      <c r="E617" s="15"/>
      <c r="F617" s="15"/>
      <c r="G617" s="15"/>
      <c r="K617" s="15"/>
    </row>
    <row r="618" spans="1:11">
      <c r="A618"/>
      <c r="B618"/>
      <c r="C618"/>
      <c r="D618" s="15"/>
      <c r="E618" s="15"/>
      <c r="F618" s="15"/>
      <c r="G618" s="15"/>
      <c r="K618" s="15"/>
    </row>
    <row r="619" spans="1:11">
      <c r="A619"/>
      <c r="B619"/>
      <c r="C619"/>
      <c r="D619" s="15"/>
      <c r="E619" s="15"/>
      <c r="F619" s="15"/>
      <c r="G619" s="15"/>
      <c r="K619" s="15"/>
    </row>
    <row r="620" spans="1:11">
      <c r="A620"/>
      <c r="B620"/>
      <c r="C620"/>
      <c r="D620" s="15"/>
      <c r="E620" s="15"/>
      <c r="F620" s="15"/>
      <c r="G620" s="15"/>
      <c r="K620" s="15"/>
    </row>
    <row r="621" spans="1:11">
      <c r="A621"/>
      <c r="B621"/>
      <c r="C621"/>
      <c r="D621" s="15"/>
      <c r="E621" s="15"/>
      <c r="F621" s="15"/>
      <c r="G621" s="15"/>
      <c r="K621" s="15"/>
    </row>
    <row r="622" spans="1:11">
      <c r="A622"/>
      <c r="B622"/>
      <c r="C622"/>
      <c r="D622" s="15"/>
      <c r="E622" s="15"/>
      <c r="F622" s="15"/>
      <c r="G622" s="15"/>
      <c r="K622" s="15"/>
    </row>
    <row r="623" spans="1:11">
      <c r="A623"/>
      <c r="B623"/>
      <c r="C623"/>
      <c r="D623" s="15"/>
      <c r="E623" s="15"/>
      <c r="F623" s="15"/>
      <c r="G623" s="15"/>
      <c r="K623" s="15"/>
    </row>
    <row r="624" spans="1:11">
      <c r="A624"/>
      <c r="B624"/>
      <c r="C624"/>
      <c r="D624" s="15"/>
      <c r="E624" s="15"/>
      <c r="F624" s="15"/>
      <c r="G624" s="15"/>
      <c r="K624" s="15"/>
    </row>
    <row r="625" spans="1:11">
      <c r="A625"/>
      <c r="B625"/>
      <c r="C625"/>
      <c r="D625" s="15"/>
      <c r="E625" s="15"/>
      <c r="F625" s="15"/>
      <c r="G625" s="15"/>
      <c r="K625" s="15"/>
    </row>
    <row r="626" spans="1:11">
      <c r="C626" s="15"/>
      <c r="D626" s="15"/>
      <c r="E626" s="15"/>
      <c r="F626" s="15"/>
      <c r="G626" s="15"/>
      <c r="K626" s="15"/>
    </row>
    <row r="627" spans="1:11">
      <c r="C627" s="15"/>
      <c r="D627" s="15"/>
      <c r="E627" s="15"/>
      <c r="F627" s="15"/>
      <c r="G627" s="15"/>
      <c r="K627" s="15"/>
    </row>
    <row r="628" spans="1:11">
      <c r="C628" s="15"/>
      <c r="D628" s="15"/>
      <c r="E628" s="15"/>
      <c r="F628" s="15"/>
      <c r="G628" s="15"/>
      <c r="K628" s="15"/>
    </row>
    <row r="629" spans="1:11">
      <c r="C629" s="15"/>
      <c r="D629" s="15"/>
      <c r="E629" s="15"/>
      <c r="F629" s="15"/>
      <c r="G629" s="15"/>
      <c r="K629" s="15"/>
    </row>
  </sheetData>
  <pageMargins left="0.7" right="0.7" top="0.78740157499999996" bottom="0.78740157499999996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9"/>
  <sheetViews>
    <sheetView workbookViewId="0">
      <selection activeCell="F24" sqref="F24:F25"/>
    </sheetView>
  </sheetViews>
  <sheetFormatPr baseColWidth="10" defaultRowHeight="14" x14ac:dyDescent="0"/>
  <cols>
    <col min="1" max="1" width="15.5" style="249" customWidth="1"/>
    <col min="2" max="2" width="8.33203125" style="15" customWidth="1"/>
    <col min="3" max="3" width="19.33203125" style="249" bestFit="1" customWidth="1"/>
    <col min="4" max="16384" width="10.83203125" style="15"/>
  </cols>
  <sheetData>
    <row r="1" spans="1:3">
      <c r="A1" s="17" t="s">
        <v>1254</v>
      </c>
      <c r="B1" s="15" t="s">
        <v>1255</v>
      </c>
    </row>
    <row r="3" spans="1:3">
      <c r="A3" s="17" t="s">
        <v>1032</v>
      </c>
      <c r="B3" s="259" t="s">
        <v>1034</v>
      </c>
      <c r="C3" s="17" t="s">
        <v>1585</v>
      </c>
    </row>
    <row r="4" spans="1:3">
      <c r="A4" s="15" t="s">
        <v>1026</v>
      </c>
      <c r="B4" s="249">
        <v>16</v>
      </c>
      <c r="C4" s="15" t="s">
        <v>1353</v>
      </c>
    </row>
    <row r="5" spans="1:3">
      <c r="A5" s="15" t="s">
        <v>1026</v>
      </c>
      <c r="B5" s="249">
        <v>16</v>
      </c>
      <c r="C5" s="15" t="s">
        <v>1379</v>
      </c>
    </row>
    <row r="6" spans="1:3">
      <c r="A6" s="15" t="s">
        <v>1026</v>
      </c>
      <c r="B6" s="249">
        <v>16</v>
      </c>
      <c r="C6" s="15" t="s">
        <v>1347</v>
      </c>
    </row>
    <row r="7" spans="1:3">
      <c r="A7" s="15" t="s">
        <v>1026</v>
      </c>
      <c r="B7" s="249">
        <v>16</v>
      </c>
      <c r="C7" s="15" t="s">
        <v>1395</v>
      </c>
    </row>
    <row r="8" spans="1:3">
      <c r="A8" s="15" t="s">
        <v>1026</v>
      </c>
      <c r="B8" s="249">
        <v>16</v>
      </c>
      <c r="C8" s="15" t="s">
        <v>1385</v>
      </c>
    </row>
    <row r="9" spans="1:3">
      <c r="A9" s="15" t="s">
        <v>1026</v>
      </c>
      <c r="B9" s="249">
        <v>16</v>
      </c>
      <c r="C9" s="15" t="s">
        <v>1333</v>
      </c>
    </row>
    <row r="10" spans="1:3">
      <c r="A10" s="15" t="s">
        <v>1026</v>
      </c>
      <c r="B10" s="249">
        <v>16</v>
      </c>
      <c r="C10" s="15" t="s">
        <v>1388</v>
      </c>
    </row>
    <row r="11" spans="1:3">
      <c r="A11" s="15" t="s">
        <v>1026</v>
      </c>
      <c r="B11" s="249">
        <v>16</v>
      </c>
      <c r="C11" s="15" t="s">
        <v>1334</v>
      </c>
    </row>
    <row r="12" spans="1:3">
      <c r="A12" s="15" t="s">
        <v>1026</v>
      </c>
      <c r="B12" s="249">
        <v>16</v>
      </c>
      <c r="C12" s="15" t="s">
        <v>1413</v>
      </c>
    </row>
    <row r="13" spans="1:3">
      <c r="A13" s="15" t="s">
        <v>1026</v>
      </c>
      <c r="B13" s="249">
        <v>16</v>
      </c>
      <c r="C13" s="15" t="s">
        <v>1420</v>
      </c>
    </row>
    <row r="14" spans="1:3">
      <c r="A14" s="15" t="s">
        <v>1026</v>
      </c>
      <c r="B14" s="249">
        <v>16</v>
      </c>
      <c r="C14" s="15" t="s">
        <v>1335</v>
      </c>
    </row>
    <row r="15" spans="1:3">
      <c r="A15" s="15" t="s">
        <v>1026</v>
      </c>
      <c r="B15" s="249">
        <v>16</v>
      </c>
      <c r="C15" s="15" t="s">
        <v>1354</v>
      </c>
    </row>
    <row r="16" spans="1:3">
      <c r="A16" s="15" t="s">
        <v>1026</v>
      </c>
      <c r="B16" s="249">
        <v>16</v>
      </c>
      <c r="C16" s="15" t="s">
        <v>1435</v>
      </c>
    </row>
    <row r="17" spans="1:3">
      <c r="A17" s="15" t="s">
        <v>1026</v>
      </c>
      <c r="B17" s="249">
        <v>16</v>
      </c>
      <c r="C17" s="15" t="s">
        <v>1409</v>
      </c>
    </row>
    <row r="18" spans="1:3">
      <c r="A18" s="15" t="s">
        <v>1026</v>
      </c>
      <c r="B18" s="249">
        <v>16</v>
      </c>
      <c r="C18" s="15" t="s">
        <v>1361</v>
      </c>
    </row>
    <row r="19" spans="1:3">
      <c r="A19" s="15" t="s">
        <v>1026</v>
      </c>
      <c r="B19" s="249">
        <v>16</v>
      </c>
      <c r="C19" s="15" t="s">
        <v>1344</v>
      </c>
    </row>
    <row r="20" spans="1:3">
      <c r="A20" s="15" t="s">
        <v>1026</v>
      </c>
      <c r="B20" s="249">
        <v>16</v>
      </c>
      <c r="C20" s="15" t="s">
        <v>1393</v>
      </c>
    </row>
    <row r="21" spans="1:3">
      <c r="A21" s="15" t="s">
        <v>1026</v>
      </c>
      <c r="B21" s="249">
        <v>16</v>
      </c>
      <c r="C21" s="15" t="s">
        <v>1422</v>
      </c>
    </row>
    <row r="22" spans="1:3">
      <c r="A22" s="15" t="s">
        <v>1026</v>
      </c>
      <c r="B22" s="249">
        <v>18</v>
      </c>
      <c r="C22" s="15" t="s">
        <v>1406</v>
      </c>
    </row>
    <row r="23" spans="1:3">
      <c r="A23" s="15" t="s">
        <v>1026</v>
      </c>
      <c r="B23" s="249">
        <v>18</v>
      </c>
      <c r="C23" s="15" t="s">
        <v>1403</v>
      </c>
    </row>
    <row r="24" spans="1:3">
      <c r="A24" s="15" t="s">
        <v>1026</v>
      </c>
      <c r="B24" s="249">
        <v>18</v>
      </c>
      <c r="C24" s="15" t="s">
        <v>1408</v>
      </c>
    </row>
    <row r="25" spans="1:3">
      <c r="A25" s="15" t="s">
        <v>1026</v>
      </c>
      <c r="B25" s="249">
        <v>18</v>
      </c>
      <c r="C25" s="15" t="s">
        <v>1371</v>
      </c>
    </row>
    <row r="26" spans="1:3">
      <c r="A26" s="15" t="s">
        <v>1026</v>
      </c>
      <c r="B26" s="249">
        <v>18</v>
      </c>
      <c r="C26" s="15" t="s">
        <v>1336</v>
      </c>
    </row>
    <row r="27" spans="1:3">
      <c r="A27" s="15" t="s">
        <v>1026</v>
      </c>
      <c r="B27" s="249">
        <v>18</v>
      </c>
      <c r="C27" s="15" t="s">
        <v>1377</v>
      </c>
    </row>
    <row r="28" spans="1:3">
      <c r="A28" s="15" t="s">
        <v>1026</v>
      </c>
      <c r="B28" s="249">
        <v>18</v>
      </c>
      <c r="C28" s="15" t="s">
        <v>1423</v>
      </c>
    </row>
    <row r="29" spans="1:3">
      <c r="A29" s="15" t="s">
        <v>1026</v>
      </c>
      <c r="B29" s="249">
        <v>18</v>
      </c>
      <c r="C29" s="15" t="s">
        <v>1444</v>
      </c>
    </row>
    <row r="30" spans="1:3">
      <c r="A30" s="15" t="s">
        <v>1026</v>
      </c>
      <c r="B30" s="249">
        <v>18</v>
      </c>
      <c r="C30" s="15" t="s">
        <v>1419</v>
      </c>
    </row>
    <row r="31" spans="1:3">
      <c r="A31" s="15" t="s">
        <v>1026</v>
      </c>
      <c r="B31" s="249">
        <v>18</v>
      </c>
      <c r="C31" s="15" t="s">
        <v>1410</v>
      </c>
    </row>
    <row r="32" spans="1:3">
      <c r="A32" s="15" t="s">
        <v>1026</v>
      </c>
      <c r="B32" s="249">
        <v>18</v>
      </c>
      <c r="C32" s="15" t="s">
        <v>1425</v>
      </c>
    </row>
    <row r="33" spans="1:3">
      <c r="A33" s="15" t="s">
        <v>1026</v>
      </c>
      <c r="B33" s="249">
        <v>18</v>
      </c>
      <c r="C33" s="15" t="s">
        <v>1424</v>
      </c>
    </row>
    <row r="34" spans="1:3">
      <c r="A34" s="15" t="s">
        <v>1026</v>
      </c>
      <c r="B34" s="249">
        <v>18</v>
      </c>
      <c r="C34" s="15" t="s">
        <v>1404</v>
      </c>
    </row>
    <row r="35" spans="1:3">
      <c r="A35" s="15" t="s">
        <v>1026</v>
      </c>
      <c r="B35" s="249">
        <v>18</v>
      </c>
      <c r="C35" s="15" t="s">
        <v>1366</v>
      </c>
    </row>
    <row r="36" spans="1:3">
      <c r="A36" s="15" t="s">
        <v>1026</v>
      </c>
      <c r="B36" s="249">
        <v>18</v>
      </c>
      <c r="C36" s="15" t="s">
        <v>1417</v>
      </c>
    </row>
    <row r="37" spans="1:3">
      <c r="A37" s="15" t="s">
        <v>1026</v>
      </c>
      <c r="B37" s="249">
        <v>18</v>
      </c>
      <c r="C37" s="15" t="s">
        <v>1345</v>
      </c>
    </row>
    <row r="38" spans="1:3">
      <c r="A38" s="15" t="s">
        <v>1026</v>
      </c>
      <c r="B38" s="249">
        <v>18</v>
      </c>
      <c r="C38" s="15" t="s">
        <v>1365</v>
      </c>
    </row>
    <row r="39" spans="1:3">
      <c r="A39" s="15" t="s">
        <v>1026</v>
      </c>
      <c r="B39" s="249">
        <v>18</v>
      </c>
      <c r="C39" s="15" t="s">
        <v>1342</v>
      </c>
    </row>
    <row r="40" spans="1:3">
      <c r="A40" s="15" t="s">
        <v>1026</v>
      </c>
      <c r="B40" s="249">
        <v>18</v>
      </c>
      <c r="C40" s="15" t="s">
        <v>1453</v>
      </c>
    </row>
    <row r="41" spans="1:3">
      <c r="A41" s="15" t="s">
        <v>1026</v>
      </c>
      <c r="B41" s="249">
        <v>18</v>
      </c>
      <c r="C41" s="15" t="s">
        <v>1374</v>
      </c>
    </row>
    <row r="42" spans="1:3">
      <c r="A42" s="15" t="s">
        <v>1026</v>
      </c>
      <c r="B42" s="249">
        <v>18</v>
      </c>
      <c r="C42" s="15" t="s">
        <v>1397</v>
      </c>
    </row>
    <row r="43" spans="1:3">
      <c r="A43" s="15" t="s">
        <v>1026</v>
      </c>
      <c r="B43" s="249">
        <v>18</v>
      </c>
      <c r="C43" s="15" t="s">
        <v>1584</v>
      </c>
    </row>
    <row r="44" spans="1:3">
      <c r="A44" s="15" t="s">
        <v>1026</v>
      </c>
      <c r="B44" s="249">
        <v>18</v>
      </c>
      <c r="C44" s="15" t="s">
        <v>1343</v>
      </c>
    </row>
    <row r="45" spans="1:3">
      <c r="A45" s="15" t="s">
        <v>1026</v>
      </c>
      <c r="B45" s="249">
        <v>18</v>
      </c>
      <c r="C45" s="15" t="s">
        <v>1341</v>
      </c>
    </row>
    <row r="46" spans="1:3">
      <c r="A46" s="15" t="s">
        <v>1026</v>
      </c>
      <c r="B46" s="249">
        <v>20</v>
      </c>
      <c r="C46" s="15" t="s">
        <v>1416</v>
      </c>
    </row>
    <row r="47" spans="1:3">
      <c r="A47" s="15" t="s">
        <v>1026</v>
      </c>
      <c r="B47" s="249">
        <v>20</v>
      </c>
      <c r="C47" s="15" t="s">
        <v>1418</v>
      </c>
    </row>
    <row r="48" spans="1:3">
      <c r="A48" s="15" t="s">
        <v>1026</v>
      </c>
      <c r="B48" s="249">
        <v>20</v>
      </c>
      <c r="C48" s="15" t="s">
        <v>1357</v>
      </c>
    </row>
    <row r="49" spans="1:3">
      <c r="A49" s="15" t="s">
        <v>1026</v>
      </c>
      <c r="B49" s="249">
        <v>20</v>
      </c>
      <c r="C49" s="15" t="s">
        <v>1378</v>
      </c>
    </row>
    <row r="50" spans="1:3">
      <c r="A50" s="15" t="s">
        <v>1026</v>
      </c>
      <c r="B50" s="249">
        <v>20</v>
      </c>
      <c r="C50" s="15" t="s">
        <v>1350</v>
      </c>
    </row>
    <row r="51" spans="1:3">
      <c r="A51" s="15" t="s">
        <v>1026</v>
      </c>
      <c r="B51" s="249">
        <v>20</v>
      </c>
      <c r="C51" s="15" t="s">
        <v>1372</v>
      </c>
    </row>
    <row r="52" spans="1:3">
      <c r="A52" s="15" t="s">
        <v>1026</v>
      </c>
      <c r="B52" s="249">
        <v>20</v>
      </c>
      <c r="C52" s="15" t="s">
        <v>1356</v>
      </c>
    </row>
    <row r="53" spans="1:3">
      <c r="A53" s="15" t="s">
        <v>1026</v>
      </c>
      <c r="B53" s="249">
        <v>20</v>
      </c>
      <c r="C53" s="15" t="s">
        <v>1351</v>
      </c>
    </row>
    <row r="54" spans="1:3">
      <c r="A54" s="15" t="s">
        <v>1026</v>
      </c>
      <c r="B54" s="249">
        <v>20</v>
      </c>
      <c r="C54" s="15" t="s">
        <v>1349</v>
      </c>
    </row>
    <row r="55" spans="1:3">
      <c r="A55" s="15" t="s">
        <v>1026</v>
      </c>
      <c r="B55" s="249">
        <v>20</v>
      </c>
      <c r="C55" s="15" t="s">
        <v>1579</v>
      </c>
    </row>
    <row r="56" spans="1:3">
      <c r="A56" s="15" t="s">
        <v>1026</v>
      </c>
      <c r="B56" s="249">
        <v>20</v>
      </c>
      <c r="C56" s="15" t="s">
        <v>1367</v>
      </c>
    </row>
    <row r="57" spans="1:3">
      <c r="A57" s="15" t="s">
        <v>1026</v>
      </c>
      <c r="B57" s="249">
        <v>20</v>
      </c>
      <c r="C57" s="15" t="s">
        <v>1370</v>
      </c>
    </row>
    <row r="58" spans="1:3">
      <c r="A58" s="15" t="s">
        <v>1026</v>
      </c>
      <c r="B58" s="249">
        <v>20</v>
      </c>
      <c r="C58" s="15" t="s">
        <v>1405</v>
      </c>
    </row>
    <row r="59" spans="1:3">
      <c r="A59" s="15" t="s">
        <v>1026</v>
      </c>
      <c r="B59" s="249">
        <v>20</v>
      </c>
      <c r="C59" s="15" t="s">
        <v>1411</v>
      </c>
    </row>
    <row r="60" spans="1:3">
      <c r="A60" s="15" t="s">
        <v>1026</v>
      </c>
      <c r="B60" s="249">
        <v>20</v>
      </c>
      <c r="C60" s="15" t="s">
        <v>1580</v>
      </c>
    </row>
    <row r="61" spans="1:3">
      <c r="A61" s="15" t="s">
        <v>1026</v>
      </c>
      <c r="B61" s="249">
        <v>20</v>
      </c>
      <c r="C61" s="15" t="s">
        <v>1330</v>
      </c>
    </row>
    <row r="62" spans="1:3">
      <c r="A62" s="15" t="s">
        <v>1026</v>
      </c>
      <c r="B62" s="249">
        <v>20</v>
      </c>
      <c r="C62" s="15" t="s">
        <v>1381</v>
      </c>
    </row>
    <row r="63" spans="1:3">
      <c r="A63" s="15" t="s">
        <v>1026</v>
      </c>
      <c r="B63" s="249">
        <v>20</v>
      </c>
      <c r="C63" s="15" t="s">
        <v>1582</v>
      </c>
    </row>
    <row r="64" spans="1:3">
      <c r="A64" s="15" t="s">
        <v>1026</v>
      </c>
      <c r="B64" s="249">
        <v>20</v>
      </c>
      <c r="C64" s="15" t="s">
        <v>1412</v>
      </c>
    </row>
    <row r="65" spans="1:3">
      <c r="A65" s="15" t="s">
        <v>1026</v>
      </c>
      <c r="B65" s="249">
        <v>20</v>
      </c>
      <c r="C65" s="15" t="s">
        <v>1368</v>
      </c>
    </row>
    <row r="66" spans="1:3">
      <c r="A66" s="15" t="s">
        <v>1026</v>
      </c>
      <c r="B66" s="249">
        <v>20</v>
      </c>
      <c r="C66" s="15" t="s">
        <v>1352</v>
      </c>
    </row>
    <row r="67" spans="1:3">
      <c r="A67" s="15" t="s">
        <v>1026</v>
      </c>
      <c r="B67" s="249">
        <v>20</v>
      </c>
      <c r="C67" s="15" t="s">
        <v>1401</v>
      </c>
    </row>
    <row r="68" spans="1:3">
      <c r="A68" s="15" t="s">
        <v>1026</v>
      </c>
      <c r="B68" s="249">
        <v>20</v>
      </c>
      <c r="C68" s="15" t="s">
        <v>1443</v>
      </c>
    </row>
    <row r="69" spans="1:3">
      <c r="A69" s="15" t="s">
        <v>1026</v>
      </c>
      <c r="B69" s="249">
        <v>20</v>
      </c>
      <c r="C69" s="15" t="s">
        <v>1332</v>
      </c>
    </row>
    <row r="70" spans="1:3">
      <c r="A70" s="15" t="s">
        <v>1026</v>
      </c>
      <c r="B70" s="249">
        <v>20</v>
      </c>
      <c r="C70" s="15" t="s">
        <v>1460</v>
      </c>
    </row>
    <row r="71" spans="1:3">
      <c r="A71" s="15" t="s">
        <v>1026</v>
      </c>
      <c r="B71" s="249">
        <v>20</v>
      </c>
      <c r="C71" s="15" t="s">
        <v>1426</v>
      </c>
    </row>
    <row r="72" spans="1:3">
      <c r="A72" s="15" t="s">
        <v>1026</v>
      </c>
      <c r="B72" s="249">
        <v>21</v>
      </c>
      <c r="C72" s="15" t="s">
        <v>1391</v>
      </c>
    </row>
    <row r="73" spans="1:3">
      <c r="A73" s="15" t="s">
        <v>1026</v>
      </c>
      <c r="B73" s="249">
        <v>21</v>
      </c>
      <c r="C73" s="15" t="s">
        <v>1382</v>
      </c>
    </row>
    <row r="74" spans="1:3">
      <c r="A74" s="15" t="s">
        <v>1026</v>
      </c>
      <c r="B74" s="249">
        <v>21</v>
      </c>
      <c r="C74" s="15" t="s">
        <v>1329</v>
      </c>
    </row>
    <row r="75" spans="1:3">
      <c r="A75" s="15" t="s">
        <v>1026</v>
      </c>
      <c r="B75" s="249">
        <v>21</v>
      </c>
      <c r="C75" s="15" t="s">
        <v>1431</v>
      </c>
    </row>
    <row r="76" spans="1:3">
      <c r="A76" s="15" t="s">
        <v>1026</v>
      </c>
      <c r="B76" s="249">
        <v>21</v>
      </c>
      <c r="C76" s="15" t="s">
        <v>1434</v>
      </c>
    </row>
    <row r="77" spans="1:3">
      <c r="A77" s="15" t="s">
        <v>1026</v>
      </c>
      <c r="B77" s="249">
        <v>21</v>
      </c>
      <c r="C77" s="15" t="s">
        <v>1457</v>
      </c>
    </row>
    <row r="78" spans="1:3">
      <c r="A78" s="15" t="s">
        <v>1026</v>
      </c>
      <c r="B78" s="249">
        <v>21</v>
      </c>
      <c r="C78" s="15" t="s">
        <v>1396</v>
      </c>
    </row>
    <row r="79" spans="1:3">
      <c r="A79" s="15" t="s">
        <v>1026</v>
      </c>
      <c r="B79" s="249">
        <v>21</v>
      </c>
      <c r="C79" s="15" t="s">
        <v>1436</v>
      </c>
    </row>
    <row r="80" spans="1:3">
      <c r="A80" s="15" t="s">
        <v>1026</v>
      </c>
      <c r="B80" s="249">
        <v>21</v>
      </c>
      <c r="C80" s="15" t="s">
        <v>1429</v>
      </c>
    </row>
    <row r="81" spans="1:3">
      <c r="A81" s="15" t="s">
        <v>1026</v>
      </c>
      <c r="B81" s="249">
        <v>21</v>
      </c>
      <c r="C81" s="15" t="s">
        <v>1446</v>
      </c>
    </row>
    <row r="82" spans="1:3">
      <c r="A82" s="15" t="s">
        <v>1026</v>
      </c>
      <c r="B82" s="249">
        <v>21</v>
      </c>
      <c r="C82" s="15" t="s">
        <v>1448</v>
      </c>
    </row>
    <row r="83" spans="1:3">
      <c r="A83" s="15" t="s">
        <v>1026</v>
      </c>
      <c r="B83" s="249">
        <v>21</v>
      </c>
      <c r="C83" s="15" t="s">
        <v>1445</v>
      </c>
    </row>
    <row r="84" spans="1:3">
      <c r="A84" s="15" t="s">
        <v>1026</v>
      </c>
      <c r="B84" s="249">
        <v>21</v>
      </c>
      <c r="C84" s="15" t="s">
        <v>1331</v>
      </c>
    </row>
    <row r="85" spans="1:3">
      <c r="A85" s="15" t="s">
        <v>1026</v>
      </c>
      <c r="B85" s="249">
        <v>22</v>
      </c>
      <c r="C85" s="15" t="s">
        <v>1358</v>
      </c>
    </row>
    <row r="86" spans="1:3">
      <c r="A86" s="15" t="s">
        <v>1026</v>
      </c>
      <c r="B86" s="249">
        <v>22</v>
      </c>
      <c r="C86" s="15" t="s">
        <v>1459</v>
      </c>
    </row>
    <row r="87" spans="1:3">
      <c r="A87" s="15" t="s">
        <v>1026</v>
      </c>
      <c r="B87" s="249">
        <v>22</v>
      </c>
      <c r="C87" s="15" t="s">
        <v>1392</v>
      </c>
    </row>
    <row r="88" spans="1:3">
      <c r="A88" s="15" t="s">
        <v>1026</v>
      </c>
      <c r="B88" s="249">
        <v>22</v>
      </c>
      <c r="C88" s="15" t="s">
        <v>1359</v>
      </c>
    </row>
    <row r="89" spans="1:3">
      <c r="A89" s="15" t="s">
        <v>1026</v>
      </c>
      <c r="B89" s="249">
        <v>22</v>
      </c>
      <c r="C89" s="15" t="s">
        <v>1355</v>
      </c>
    </row>
    <row r="90" spans="1:3">
      <c r="A90" s="15" t="s">
        <v>1026</v>
      </c>
      <c r="B90" s="249">
        <v>22</v>
      </c>
      <c r="C90" s="15" t="s">
        <v>1346</v>
      </c>
    </row>
    <row r="91" spans="1:3">
      <c r="A91" s="15" t="s">
        <v>1026</v>
      </c>
      <c r="B91" s="249">
        <v>22</v>
      </c>
      <c r="C91" s="15" t="s">
        <v>1364</v>
      </c>
    </row>
    <row r="92" spans="1:3">
      <c r="A92" s="15" t="s">
        <v>1026</v>
      </c>
      <c r="B92" s="249">
        <v>22</v>
      </c>
      <c r="C92" s="15" t="s">
        <v>1369</v>
      </c>
    </row>
    <row r="93" spans="1:3">
      <c r="A93" s="15" t="s">
        <v>1026</v>
      </c>
      <c r="B93" s="249">
        <v>22</v>
      </c>
      <c r="C93" s="15" t="s">
        <v>1583</v>
      </c>
    </row>
    <row r="94" spans="1:3">
      <c r="A94" s="15" t="s">
        <v>1026</v>
      </c>
      <c r="B94" s="249">
        <v>22</v>
      </c>
      <c r="C94" s="15" t="s">
        <v>1442</v>
      </c>
    </row>
    <row r="95" spans="1:3">
      <c r="A95" s="15" t="s">
        <v>1026</v>
      </c>
      <c r="B95" s="249">
        <v>23</v>
      </c>
      <c r="C95" s="15" t="s">
        <v>1390</v>
      </c>
    </row>
    <row r="96" spans="1:3">
      <c r="A96" s="15" t="s">
        <v>1026</v>
      </c>
      <c r="B96" s="249">
        <v>23</v>
      </c>
      <c r="C96" s="15" t="s">
        <v>1360</v>
      </c>
    </row>
    <row r="97" spans="1:3">
      <c r="A97" s="15" t="s">
        <v>1026</v>
      </c>
      <c r="B97" s="249">
        <v>23</v>
      </c>
      <c r="C97" s="15" t="s">
        <v>1400</v>
      </c>
    </row>
    <row r="98" spans="1:3">
      <c r="A98" s="15" t="s">
        <v>1026</v>
      </c>
      <c r="B98" s="249">
        <v>23</v>
      </c>
      <c r="C98" s="15" t="s">
        <v>1389</v>
      </c>
    </row>
    <row r="99" spans="1:3">
      <c r="A99" s="15" t="s">
        <v>1026</v>
      </c>
      <c r="B99" s="249">
        <v>23</v>
      </c>
      <c r="C99" s="15" t="s">
        <v>1375</v>
      </c>
    </row>
    <row r="100" spans="1:3">
      <c r="A100" s="15" t="s">
        <v>1026</v>
      </c>
      <c r="B100" s="249">
        <v>23</v>
      </c>
      <c r="C100" s="15" t="s">
        <v>1387</v>
      </c>
    </row>
    <row r="101" spans="1:3">
      <c r="A101" s="15" t="s">
        <v>1026</v>
      </c>
      <c r="B101" s="249">
        <v>23</v>
      </c>
      <c r="C101" s="15" t="s">
        <v>1449</v>
      </c>
    </row>
    <row r="102" spans="1:3">
      <c r="A102" s="15" t="s">
        <v>1026</v>
      </c>
      <c r="B102" s="249">
        <v>23</v>
      </c>
      <c r="C102" s="15" t="s">
        <v>1447</v>
      </c>
    </row>
    <row r="103" spans="1:3">
      <c r="A103" s="15" t="s">
        <v>1026</v>
      </c>
      <c r="B103" s="249">
        <v>23</v>
      </c>
      <c r="C103" s="15" t="s">
        <v>1394</v>
      </c>
    </row>
    <row r="104" spans="1:3">
      <c r="A104" s="15" t="s">
        <v>1026</v>
      </c>
      <c r="B104" s="249">
        <v>23</v>
      </c>
      <c r="C104" s="15" t="s">
        <v>1432</v>
      </c>
    </row>
    <row r="105" spans="1:3">
      <c r="A105" s="15" t="s">
        <v>1026</v>
      </c>
      <c r="B105" s="249">
        <v>23</v>
      </c>
      <c r="C105" s="15" t="s">
        <v>1407</v>
      </c>
    </row>
    <row r="106" spans="1:3">
      <c r="A106" s="15" t="s">
        <v>1026</v>
      </c>
      <c r="B106" s="249">
        <v>23</v>
      </c>
      <c r="C106" s="15" t="s">
        <v>1427</v>
      </c>
    </row>
    <row r="107" spans="1:3">
      <c r="A107" s="15" t="s">
        <v>1026</v>
      </c>
      <c r="B107" s="249">
        <v>23</v>
      </c>
      <c r="C107" s="15" t="s">
        <v>1451</v>
      </c>
    </row>
    <row r="108" spans="1:3">
      <c r="A108" s="15" t="s">
        <v>1026</v>
      </c>
      <c r="B108" s="249">
        <v>24</v>
      </c>
      <c r="C108" s="15" t="s">
        <v>1461</v>
      </c>
    </row>
    <row r="109" spans="1:3">
      <c r="A109" s="15" t="s">
        <v>1026</v>
      </c>
      <c r="B109" s="249">
        <v>24</v>
      </c>
      <c r="C109" s="15" t="s">
        <v>1363</v>
      </c>
    </row>
    <row r="110" spans="1:3">
      <c r="A110" s="15" t="s">
        <v>1026</v>
      </c>
      <c r="B110" s="249">
        <v>24</v>
      </c>
      <c r="C110" s="15" t="s">
        <v>1415</v>
      </c>
    </row>
    <row r="111" spans="1:3">
      <c r="A111" s="15" t="s">
        <v>1026</v>
      </c>
      <c r="B111" s="249">
        <v>25</v>
      </c>
      <c r="C111" s="15" t="s">
        <v>1398</v>
      </c>
    </row>
    <row r="112" spans="1:3">
      <c r="A112" s="15" t="s">
        <v>1026</v>
      </c>
      <c r="B112" s="249">
        <v>25</v>
      </c>
      <c r="C112" s="15" t="s">
        <v>1348</v>
      </c>
    </row>
    <row r="113" spans="1:3">
      <c r="A113" s="15" t="s">
        <v>1026</v>
      </c>
      <c r="B113" s="249">
        <v>25</v>
      </c>
      <c r="C113" s="15" t="s">
        <v>1414</v>
      </c>
    </row>
    <row r="114" spans="1:3">
      <c r="A114" s="15" t="s">
        <v>1026</v>
      </c>
      <c r="B114" s="249">
        <v>25</v>
      </c>
      <c r="C114" s="15" t="s">
        <v>1430</v>
      </c>
    </row>
    <row r="115" spans="1:3">
      <c r="A115" s="15" t="s">
        <v>1026</v>
      </c>
      <c r="B115" s="249">
        <v>25</v>
      </c>
      <c r="C115" s="15" t="s">
        <v>1450</v>
      </c>
    </row>
    <row r="116" spans="1:3">
      <c r="A116" s="15" t="s">
        <v>1026</v>
      </c>
      <c r="B116" s="249">
        <v>26</v>
      </c>
      <c r="C116" s="15" t="s">
        <v>1362</v>
      </c>
    </row>
    <row r="117" spans="1:3">
      <c r="A117" s="15" t="s">
        <v>1596</v>
      </c>
      <c r="C117" s="15"/>
    </row>
    <row r="118" spans="1:3">
      <c r="A118" s="15" t="s">
        <v>1029</v>
      </c>
      <c r="B118" s="249">
        <v>14</v>
      </c>
      <c r="C118" s="15" t="s">
        <v>1433</v>
      </c>
    </row>
    <row r="119" spans="1:3">
      <c r="A119" s="15" t="s">
        <v>1029</v>
      </c>
      <c r="B119" s="249">
        <v>14</v>
      </c>
      <c r="C119" s="15" t="s">
        <v>1339</v>
      </c>
    </row>
    <row r="120" spans="1:3">
      <c r="A120" s="15" t="s">
        <v>1029</v>
      </c>
      <c r="B120" s="249">
        <v>14</v>
      </c>
      <c r="C120" s="15" t="s">
        <v>1338</v>
      </c>
    </row>
    <row r="121" spans="1:3">
      <c r="A121" s="15" t="s">
        <v>1029</v>
      </c>
      <c r="B121" s="249">
        <v>14</v>
      </c>
      <c r="C121" s="15" t="s">
        <v>1340</v>
      </c>
    </row>
    <row r="122" spans="1:3">
      <c r="A122" s="15" t="s">
        <v>1029</v>
      </c>
      <c r="B122" s="249">
        <v>14</v>
      </c>
      <c r="C122" s="15" t="s">
        <v>1458</v>
      </c>
    </row>
    <row r="123" spans="1:3">
      <c r="A123" s="15" t="s">
        <v>1029</v>
      </c>
      <c r="B123" s="249">
        <v>14</v>
      </c>
      <c r="C123" s="15" t="s">
        <v>1598</v>
      </c>
    </row>
    <row r="124" spans="1:3">
      <c r="A124" s="15" t="s">
        <v>1029</v>
      </c>
      <c r="B124" s="249">
        <v>14</v>
      </c>
      <c r="C124" s="15" t="s">
        <v>1438</v>
      </c>
    </row>
    <row r="125" spans="1:3">
      <c r="A125" s="15" t="s">
        <v>1029</v>
      </c>
      <c r="B125" s="249">
        <v>14</v>
      </c>
      <c r="C125" s="15" t="s">
        <v>1337</v>
      </c>
    </row>
    <row r="126" spans="1:3">
      <c r="A126" s="15" t="s">
        <v>1029</v>
      </c>
      <c r="B126" s="249">
        <v>14</v>
      </c>
      <c r="C126" s="15" t="s">
        <v>1402</v>
      </c>
    </row>
    <row r="127" spans="1:3">
      <c r="A127" s="15" t="s">
        <v>1029</v>
      </c>
      <c r="B127" s="249">
        <v>14</v>
      </c>
      <c r="C127" s="15" t="s">
        <v>1383</v>
      </c>
    </row>
    <row r="128" spans="1:3">
      <c r="A128" s="15" t="s">
        <v>1029</v>
      </c>
      <c r="B128" s="249">
        <v>14</v>
      </c>
      <c r="C128" s="15" t="s">
        <v>1562</v>
      </c>
    </row>
    <row r="129" spans="1:3">
      <c r="A129" s="15" t="s">
        <v>1029</v>
      </c>
      <c r="B129" s="249">
        <v>14</v>
      </c>
      <c r="C129" s="15" t="s">
        <v>1384</v>
      </c>
    </row>
    <row r="130" spans="1:3">
      <c r="A130" s="15" t="s">
        <v>1029</v>
      </c>
      <c r="B130" s="249">
        <v>14</v>
      </c>
      <c r="C130" s="15" t="s">
        <v>1428</v>
      </c>
    </row>
    <row r="131" spans="1:3">
      <c r="A131" s="15" t="s">
        <v>1029</v>
      </c>
      <c r="B131" s="249">
        <v>14</v>
      </c>
      <c r="C131" s="15" t="s">
        <v>1421</v>
      </c>
    </row>
    <row r="132" spans="1:3">
      <c r="A132" s="15" t="s">
        <v>1029</v>
      </c>
      <c r="B132" s="249">
        <v>16</v>
      </c>
      <c r="C132" s="15" t="s">
        <v>1439</v>
      </c>
    </row>
    <row r="133" spans="1:3">
      <c r="A133" s="15" t="s">
        <v>1029</v>
      </c>
      <c r="B133" s="249">
        <v>17</v>
      </c>
      <c r="C133" s="15" t="s">
        <v>1455</v>
      </c>
    </row>
    <row r="134" spans="1:3">
      <c r="A134" s="15" t="s">
        <v>1029</v>
      </c>
      <c r="B134" s="249">
        <v>20</v>
      </c>
      <c r="C134" s="15" t="s">
        <v>1440</v>
      </c>
    </row>
    <row r="135" spans="1:3">
      <c r="A135" s="15" t="s">
        <v>1029</v>
      </c>
      <c r="B135" s="249">
        <v>20</v>
      </c>
      <c r="C135" s="15" t="s">
        <v>1441</v>
      </c>
    </row>
    <row r="136" spans="1:3">
      <c r="A136" s="15" t="s">
        <v>1597</v>
      </c>
      <c r="C136" s="15"/>
    </row>
    <row r="137" spans="1:3">
      <c r="A137" s="249" t="s">
        <v>1191</v>
      </c>
      <c r="B137" s="249"/>
    </row>
    <row r="138" spans="1:3">
      <c r="A138"/>
      <c r="B138"/>
      <c r="C138"/>
    </row>
    <row r="139" spans="1:3">
      <c r="A139"/>
      <c r="B139"/>
      <c r="C139"/>
    </row>
    <row r="140" spans="1:3">
      <c r="A140"/>
      <c r="B140"/>
      <c r="C140"/>
    </row>
    <row r="141" spans="1:3">
      <c r="A141"/>
      <c r="B141"/>
      <c r="C141"/>
    </row>
    <row r="142" spans="1:3">
      <c r="A142"/>
      <c r="B142"/>
      <c r="C142"/>
    </row>
    <row r="143" spans="1:3">
      <c r="A143"/>
      <c r="B143"/>
      <c r="C143"/>
    </row>
    <row r="144" spans="1:3">
      <c r="A144"/>
      <c r="B144"/>
      <c r="C144"/>
    </row>
    <row r="145" spans="1:3">
      <c r="A145"/>
      <c r="B145"/>
      <c r="C145"/>
    </row>
    <row r="146" spans="1:3">
      <c r="A146"/>
      <c r="B146"/>
      <c r="C146"/>
    </row>
    <row r="147" spans="1:3">
      <c r="A147"/>
      <c r="B147"/>
      <c r="C147"/>
    </row>
    <row r="148" spans="1:3">
      <c r="A148"/>
      <c r="B148"/>
      <c r="C148"/>
    </row>
    <row r="149" spans="1:3">
      <c r="A149"/>
      <c r="B149"/>
      <c r="C149"/>
    </row>
    <row r="150" spans="1:3">
      <c r="A150"/>
      <c r="B150"/>
      <c r="C150"/>
    </row>
    <row r="151" spans="1:3">
      <c r="A151"/>
      <c r="B151"/>
      <c r="C151"/>
    </row>
    <row r="152" spans="1:3">
      <c r="A152"/>
      <c r="B152"/>
      <c r="C152"/>
    </row>
    <row r="153" spans="1:3">
      <c r="B153"/>
      <c r="C153"/>
    </row>
    <row r="154" spans="1:3">
      <c r="B154"/>
      <c r="C154"/>
    </row>
    <row r="155" spans="1:3">
      <c r="B155"/>
      <c r="C155"/>
    </row>
    <row r="156" spans="1:3">
      <c r="B156"/>
      <c r="C156"/>
    </row>
    <row r="157" spans="1:3">
      <c r="B157"/>
      <c r="C157"/>
    </row>
    <row r="158" spans="1:3">
      <c r="B158"/>
      <c r="C158"/>
    </row>
    <row r="159" spans="1:3">
      <c r="B159"/>
      <c r="C159"/>
    </row>
    <row r="160" spans="1:3">
      <c r="B160"/>
      <c r="C160"/>
    </row>
    <row r="161" spans="2:3">
      <c r="B161"/>
      <c r="C161"/>
    </row>
    <row r="162" spans="2:3">
      <c r="B162"/>
      <c r="C162"/>
    </row>
    <row r="163" spans="2:3">
      <c r="B163"/>
      <c r="C163"/>
    </row>
    <row r="164" spans="2:3">
      <c r="B164"/>
      <c r="C164"/>
    </row>
    <row r="165" spans="2:3">
      <c r="B165"/>
      <c r="C165"/>
    </row>
    <row r="166" spans="2:3">
      <c r="B166"/>
      <c r="C166"/>
    </row>
    <row r="167" spans="2:3">
      <c r="B167"/>
      <c r="C167"/>
    </row>
    <row r="168" spans="2:3">
      <c r="B168"/>
      <c r="C168"/>
    </row>
    <row r="169" spans="2:3">
      <c r="B169"/>
      <c r="C169"/>
    </row>
    <row r="170" spans="2:3">
      <c r="B170"/>
      <c r="C170"/>
    </row>
    <row r="171" spans="2:3">
      <c r="B171"/>
      <c r="C171"/>
    </row>
    <row r="172" spans="2:3">
      <c r="B172"/>
      <c r="C172"/>
    </row>
    <row r="173" spans="2:3">
      <c r="B173"/>
      <c r="C173"/>
    </row>
    <row r="174" spans="2:3">
      <c r="B174"/>
      <c r="C174"/>
    </row>
    <row r="175" spans="2:3">
      <c r="B175"/>
      <c r="C175"/>
    </row>
    <row r="176" spans="2:3">
      <c r="B176"/>
      <c r="C176"/>
    </row>
    <row r="177" spans="2:3">
      <c r="B177"/>
      <c r="C177"/>
    </row>
    <row r="178" spans="2:3">
      <c r="B178"/>
      <c r="C178"/>
    </row>
    <row r="179" spans="2:3">
      <c r="B179"/>
      <c r="C179"/>
    </row>
    <row r="180" spans="2:3">
      <c r="B180"/>
      <c r="C180"/>
    </row>
    <row r="181" spans="2:3">
      <c r="B181"/>
      <c r="C181"/>
    </row>
    <row r="182" spans="2:3">
      <c r="B182"/>
      <c r="C182"/>
    </row>
    <row r="183" spans="2:3">
      <c r="B183"/>
      <c r="C183"/>
    </row>
    <row r="184" spans="2:3">
      <c r="B184"/>
      <c r="C184"/>
    </row>
    <row r="185" spans="2:3">
      <c r="B185"/>
      <c r="C185"/>
    </row>
    <row r="186" spans="2:3">
      <c r="B186"/>
      <c r="C186"/>
    </row>
    <row r="187" spans="2:3">
      <c r="B187"/>
      <c r="C187"/>
    </row>
    <row r="188" spans="2:3">
      <c r="B188"/>
      <c r="C188"/>
    </row>
    <row r="189" spans="2:3">
      <c r="B189"/>
      <c r="C189"/>
    </row>
    <row r="190" spans="2:3">
      <c r="B190"/>
      <c r="C190"/>
    </row>
    <row r="191" spans="2:3">
      <c r="B191"/>
      <c r="C191"/>
    </row>
    <row r="192" spans="2:3">
      <c r="B192"/>
      <c r="C192"/>
    </row>
    <row r="193" spans="2:3">
      <c r="B193"/>
      <c r="C193"/>
    </row>
    <row r="194" spans="2:3">
      <c r="B194"/>
      <c r="C194"/>
    </row>
    <row r="195" spans="2:3">
      <c r="B195"/>
      <c r="C195"/>
    </row>
    <row r="196" spans="2:3">
      <c r="B196"/>
      <c r="C196"/>
    </row>
    <row r="197" spans="2:3">
      <c r="B197"/>
      <c r="C197"/>
    </row>
    <row r="198" spans="2:3">
      <c r="B198"/>
      <c r="C198"/>
    </row>
    <row r="199" spans="2:3">
      <c r="B199"/>
      <c r="C199"/>
    </row>
    <row r="200" spans="2:3">
      <c r="B200"/>
      <c r="C200"/>
    </row>
    <row r="201" spans="2:3">
      <c r="B201"/>
      <c r="C201"/>
    </row>
    <row r="202" spans="2:3">
      <c r="B202"/>
      <c r="C202"/>
    </row>
    <row r="203" spans="2:3">
      <c r="B203"/>
      <c r="C203"/>
    </row>
    <row r="204" spans="2:3">
      <c r="B204"/>
      <c r="C204"/>
    </row>
    <row r="205" spans="2:3">
      <c r="B205"/>
      <c r="C205"/>
    </row>
    <row r="206" spans="2:3">
      <c r="B206"/>
      <c r="C206"/>
    </row>
    <row r="207" spans="2:3">
      <c r="B207"/>
      <c r="C207"/>
    </row>
    <row r="208" spans="2:3">
      <c r="B208"/>
      <c r="C208"/>
    </row>
    <row r="209" spans="2:3">
      <c r="B209"/>
      <c r="C209"/>
    </row>
    <row r="210" spans="2:3">
      <c r="B210"/>
      <c r="C210"/>
    </row>
    <row r="211" spans="2:3">
      <c r="B211"/>
      <c r="C211"/>
    </row>
    <row r="212" spans="2:3">
      <c r="B212"/>
      <c r="C212"/>
    </row>
    <row r="213" spans="2:3">
      <c r="B213"/>
      <c r="C213"/>
    </row>
    <row r="214" spans="2:3">
      <c r="B214"/>
      <c r="C214"/>
    </row>
    <row r="215" spans="2:3">
      <c r="B215"/>
      <c r="C215"/>
    </row>
    <row r="216" spans="2:3">
      <c r="B216"/>
      <c r="C216"/>
    </row>
    <row r="217" spans="2:3">
      <c r="B217"/>
      <c r="C217"/>
    </row>
    <row r="218" spans="2:3">
      <c r="B218"/>
      <c r="C218"/>
    </row>
    <row r="219" spans="2:3">
      <c r="B219"/>
      <c r="C219"/>
    </row>
    <row r="220" spans="2:3">
      <c r="B220"/>
      <c r="C220"/>
    </row>
    <row r="221" spans="2:3">
      <c r="B221"/>
      <c r="C221"/>
    </row>
    <row r="222" spans="2:3">
      <c r="B222"/>
      <c r="C222"/>
    </row>
    <row r="223" spans="2:3">
      <c r="B223"/>
      <c r="C223"/>
    </row>
    <row r="224" spans="2:3">
      <c r="B224"/>
      <c r="C224"/>
    </row>
    <row r="225" spans="2:3">
      <c r="B225"/>
      <c r="C225"/>
    </row>
    <row r="226" spans="2:3">
      <c r="B226"/>
      <c r="C226"/>
    </row>
    <row r="227" spans="2:3">
      <c r="B227"/>
      <c r="C227"/>
    </row>
    <row r="228" spans="2:3">
      <c r="B228"/>
      <c r="C228"/>
    </row>
    <row r="229" spans="2:3">
      <c r="B229"/>
      <c r="C229"/>
    </row>
    <row r="230" spans="2:3">
      <c r="B230"/>
      <c r="C230"/>
    </row>
    <row r="231" spans="2:3">
      <c r="B231"/>
      <c r="C231"/>
    </row>
    <row r="232" spans="2:3">
      <c r="B232"/>
      <c r="C232"/>
    </row>
    <row r="233" spans="2:3">
      <c r="B233"/>
      <c r="C233"/>
    </row>
    <row r="234" spans="2:3">
      <c r="B234"/>
      <c r="C234"/>
    </row>
    <row r="235" spans="2:3">
      <c r="B235"/>
      <c r="C235"/>
    </row>
    <row r="236" spans="2:3">
      <c r="B236"/>
      <c r="C236"/>
    </row>
    <row r="237" spans="2:3">
      <c r="B237"/>
      <c r="C237"/>
    </row>
    <row r="238" spans="2:3">
      <c r="B238"/>
      <c r="C238"/>
    </row>
    <row r="239" spans="2:3">
      <c r="B239"/>
      <c r="C239"/>
    </row>
    <row r="240" spans="2:3">
      <c r="B240"/>
      <c r="C240"/>
    </row>
    <row r="241" spans="2:3">
      <c r="B241"/>
      <c r="C241"/>
    </row>
    <row r="242" spans="2:3">
      <c r="B242"/>
      <c r="C242"/>
    </row>
    <row r="243" spans="2:3">
      <c r="B243"/>
      <c r="C243"/>
    </row>
    <row r="244" spans="2:3">
      <c r="B244"/>
      <c r="C244"/>
    </row>
    <row r="245" spans="2:3">
      <c r="B245"/>
      <c r="C245"/>
    </row>
    <row r="246" spans="2:3">
      <c r="B246"/>
      <c r="C246"/>
    </row>
    <row r="247" spans="2:3">
      <c r="B247"/>
      <c r="C247"/>
    </row>
    <row r="248" spans="2:3">
      <c r="B248"/>
      <c r="C248"/>
    </row>
    <row r="249" spans="2:3">
      <c r="B249"/>
      <c r="C249"/>
    </row>
    <row r="250" spans="2:3">
      <c r="B250"/>
      <c r="C250"/>
    </row>
    <row r="251" spans="2:3">
      <c r="B251"/>
      <c r="C251"/>
    </row>
    <row r="252" spans="2:3">
      <c r="B252"/>
      <c r="C252"/>
    </row>
    <row r="253" spans="2:3">
      <c r="B253"/>
      <c r="C253"/>
    </row>
    <row r="254" spans="2:3">
      <c r="B254"/>
      <c r="C254"/>
    </row>
    <row r="255" spans="2:3">
      <c r="B255"/>
      <c r="C255"/>
    </row>
    <row r="256" spans="2:3">
      <c r="B256"/>
      <c r="C256"/>
    </row>
    <row r="257" spans="2:3">
      <c r="B257"/>
      <c r="C257"/>
    </row>
    <row r="258" spans="2:3">
      <c r="B258"/>
      <c r="C258"/>
    </row>
    <row r="259" spans="2:3">
      <c r="B259"/>
      <c r="C259"/>
    </row>
    <row r="260" spans="2:3">
      <c r="B260"/>
      <c r="C260"/>
    </row>
    <row r="261" spans="2:3">
      <c r="B261"/>
      <c r="C261"/>
    </row>
    <row r="262" spans="2:3">
      <c r="B262"/>
      <c r="C262"/>
    </row>
    <row r="263" spans="2:3">
      <c r="B263"/>
      <c r="C263"/>
    </row>
    <row r="264" spans="2:3">
      <c r="B264"/>
      <c r="C264"/>
    </row>
    <row r="265" spans="2:3">
      <c r="B265"/>
      <c r="C265"/>
    </row>
    <row r="266" spans="2:3">
      <c r="B266"/>
      <c r="C266"/>
    </row>
    <row r="267" spans="2:3">
      <c r="B267"/>
      <c r="C267"/>
    </row>
    <row r="268" spans="2:3">
      <c r="B268"/>
      <c r="C268"/>
    </row>
    <row r="269" spans="2:3">
      <c r="B269"/>
      <c r="C269"/>
    </row>
    <row r="270" spans="2:3">
      <c r="B270"/>
      <c r="C270"/>
    </row>
    <row r="271" spans="2:3">
      <c r="B271"/>
      <c r="C271"/>
    </row>
    <row r="272" spans="2:3">
      <c r="B272"/>
      <c r="C272"/>
    </row>
    <row r="273" spans="2:3">
      <c r="B273"/>
      <c r="C273"/>
    </row>
    <row r="274" spans="2:3">
      <c r="B274"/>
      <c r="C274"/>
    </row>
    <row r="275" spans="2:3">
      <c r="B275"/>
      <c r="C275"/>
    </row>
    <row r="276" spans="2:3">
      <c r="B276"/>
      <c r="C276"/>
    </row>
    <row r="277" spans="2:3">
      <c r="B277"/>
      <c r="C277"/>
    </row>
    <row r="278" spans="2:3">
      <c r="B278"/>
      <c r="C278"/>
    </row>
    <row r="279" spans="2:3">
      <c r="B279"/>
      <c r="C279"/>
    </row>
    <row r="280" spans="2:3">
      <c r="B280"/>
      <c r="C280"/>
    </row>
    <row r="281" spans="2:3">
      <c r="B281"/>
      <c r="C281"/>
    </row>
    <row r="282" spans="2:3">
      <c r="B282"/>
      <c r="C282"/>
    </row>
    <row r="283" spans="2:3">
      <c r="B283"/>
      <c r="C283"/>
    </row>
    <row r="284" spans="2:3">
      <c r="B284"/>
      <c r="C284"/>
    </row>
    <row r="285" spans="2:3">
      <c r="B285"/>
      <c r="C285"/>
    </row>
    <row r="286" spans="2:3">
      <c r="B286"/>
      <c r="C286"/>
    </row>
    <row r="287" spans="2:3">
      <c r="B287"/>
      <c r="C287"/>
    </row>
    <row r="288" spans="2:3">
      <c r="B288"/>
      <c r="C288"/>
    </row>
    <row r="289" spans="2:3">
      <c r="B289"/>
      <c r="C289"/>
    </row>
    <row r="290" spans="2:3">
      <c r="B290"/>
      <c r="C290"/>
    </row>
    <row r="291" spans="2:3">
      <c r="B291"/>
      <c r="C291"/>
    </row>
    <row r="292" spans="2:3">
      <c r="B292"/>
      <c r="C292"/>
    </row>
    <row r="293" spans="2:3">
      <c r="B293"/>
      <c r="C293"/>
    </row>
    <row r="294" spans="2:3">
      <c r="B294"/>
      <c r="C294"/>
    </row>
    <row r="295" spans="2:3">
      <c r="B295"/>
      <c r="C295"/>
    </row>
    <row r="296" spans="2:3">
      <c r="B296"/>
      <c r="C296"/>
    </row>
    <row r="297" spans="2:3">
      <c r="B297"/>
      <c r="C297"/>
    </row>
    <row r="298" spans="2:3">
      <c r="B298"/>
      <c r="C298"/>
    </row>
    <row r="299" spans="2:3">
      <c r="B299"/>
      <c r="C299"/>
    </row>
    <row r="300" spans="2:3">
      <c r="B300"/>
      <c r="C300"/>
    </row>
    <row r="301" spans="2:3">
      <c r="B301"/>
      <c r="C301"/>
    </row>
    <row r="302" spans="2:3">
      <c r="B302"/>
      <c r="C302"/>
    </row>
    <row r="303" spans="2:3">
      <c r="B303"/>
      <c r="C303"/>
    </row>
    <row r="304" spans="2:3">
      <c r="B304"/>
      <c r="C304"/>
    </row>
    <row r="305" spans="2:3">
      <c r="B305"/>
      <c r="C305"/>
    </row>
    <row r="306" spans="2:3">
      <c r="B306"/>
      <c r="C306"/>
    </row>
    <row r="307" spans="2:3">
      <c r="B307"/>
      <c r="C307"/>
    </row>
    <row r="308" spans="2:3">
      <c r="B308"/>
      <c r="C308"/>
    </row>
    <row r="309" spans="2:3">
      <c r="B309"/>
      <c r="C309"/>
    </row>
    <row r="310" spans="2:3">
      <c r="B310"/>
      <c r="C310"/>
    </row>
    <row r="311" spans="2:3">
      <c r="B311"/>
      <c r="C311"/>
    </row>
    <row r="312" spans="2:3">
      <c r="B312"/>
      <c r="C312"/>
    </row>
    <row r="313" spans="2:3">
      <c r="B313"/>
      <c r="C313"/>
    </row>
    <row r="314" spans="2:3">
      <c r="B314"/>
      <c r="C314"/>
    </row>
    <row r="315" spans="2:3">
      <c r="B315"/>
      <c r="C315"/>
    </row>
    <row r="316" spans="2:3">
      <c r="B316"/>
      <c r="C316"/>
    </row>
    <row r="317" spans="2:3">
      <c r="B317"/>
      <c r="C317"/>
    </row>
    <row r="318" spans="2:3">
      <c r="B318"/>
      <c r="C318"/>
    </row>
    <row r="319" spans="2:3">
      <c r="B319"/>
      <c r="C319"/>
    </row>
    <row r="320" spans="2:3">
      <c r="B320"/>
      <c r="C320"/>
    </row>
    <row r="321" spans="2:3">
      <c r="B321"/>
      <c r="C321"/>
    </row>
    <row r="322" spans="2:3">
      <c r="B322"/>
      <c r="C322"/>
    </row>
    <row r="323" spans="2:3">
      <c r="B323"/>
      <c r="C323"/>
    </row>
    <row r="324" spans="2:3">
      <c r="B324"/>
      <c r="C324"/>
    </row>
    <row r="325" spans="2:3">
      <c r="B325"/>
      <c r="C325"/>
    </row>
    <row r="326" spans="2:3">
      <c r="B326"/>
      <c r="C326"/>
    </row>
    <row r="327" spans="2:3">
      <c r="B327"/>
      <c r="C327"/>
    </row>
    <row r="328" spans="2:3">
      <c r="B328"/>
      <c r="C328"/>
    </row>
    <row r="329" spans="2:3">
      <c r="B329"/>
      <c r="C329"/>
    </row>
    <row r="330" spans="2:3">
      <c r="B330"/>
      <c r="C330"/>
    </row>
    <row r="331" spans="2:3">
      <c r="B331"/>
      <c r="C331"/>
    </row>
    <row r="332" spans="2:3">
      <c r="B332"/>
      <c r="C332"/>
    </row>
    <row r="333" spans="2:3">
      <c r="B333"/>
      <c r="C333"/>
    </row>
    <row r="334" spans="2:3">
      <c r="B334"/>
      <c r="C334"/>
    </row>
    <row r="335" spans="2:3">
      <c r="B335"/>
      <c r="C335"/>
    </row>
    <row r="336" spans="2:3">
      <c r="B336"/>
      <c r="C336"/>
    </row>
    <row r="337" spans="2:3">
      <c r="B337"/>
      <c r="C337"/>
    </row>
    <row r="338" spans="2:3">
      <c r="B338"/>
      <c r="C338"/>
    </row>
    <row r="339" spans="2:3">
      <c r="B339"/>
      <c r="C339"/>
    </row>
    <row r="340" spans="2:3">
      <c r="B340"/>
      <c r="C340"/>
    </row>
    <row r="341" spans="2:3">
      <c r="B341"/>
      <c r="C341"/>
    </row>
    <row r="342" spans="2:3">
      <c r="B342"/>
      <c r="C342"/>
    </row>
    <row r="343" spans="2:3">
      <c r="B343"/>
      <c r="C343"/>
    </row>
    <row r="344" spans="2:3">
      <c r="B344"/>
      <c r="C344"/>
    </row>
    <row r="345" spans="2:3">
      <c r="B345"/>
      <c r="C345"/>
    </row>
    <row r="346" spans="2:3">
      <c r="B346"/>
      <c r="C346"/>
    </row>
    <row r="347" spans="2:3">
      <c r="B347"/>
      <c r="C347"/>
    </row>
    <row r="348" spans="2:3">
      <c r="B348"/>
      <c r="C348"/>
    </row>
    <row r="349" spans="2:3">
      <c r="B349"/>
      <c r="C349"/>
    </row>
    <row r="350" spans="2:3">
      <c r="B350"/>
      <c r="C350"/>
    </row>
    <row r="351" spans="2:3">
      <c r="B351"/>
      <c r="C351"/>
    </row>
    <row r="352" spans="2:3">
      <c r="B352"/>
      <c r="C352"/>
    </row>
    <row r="353" spans="2:3">
      <c r="B353"/>
      <c r="C353"/>
    </row>
    <row r="354" spans="2:3">
      <c r="B354"/>
      <c r="C354"/>
    </row>
    <row r="355" spans="2:3">
      <c r="B355"/>
      <c r="C355"/>
    </row>
    <row r="356" spans="2:3">
      <c r="B356"/>
      <c r="C356"/>
    </row>
    <row r="357" spans="2:3">
      <c r="B357"/>
      <c r="C357"/>
    </row>
    <row r="358" spans="2:3">
      <c r="B358"/>
      <c r="C358"/>
    </row>
    <row r="359" spans="2:3">
      <c r="B359"/>
      <c r="C359"/>
    </row>
    <row r="360" spans="2:3">
      <c r="B360"/>
      <c r="C360"/>
    </row>
    <row r="361" spans="2:3">
      <c r="B361"/>
      <c r="C361"/>
    </row>
    <row r="362" spans="2:3">
      <c r="B362"/>
      <c r="C362"/>
    </row>
    <row r="363" spans="2:3">
      <c r="B363"/>
      <c r="C363"/>
    </row>
    <row r="364" spans="2:3">
      <c r="B364"/>
      <c r="C364"/>
    </row>
    <row r="365" spans="2:3">
      <c r="B365"/>
      <c r="C365"/>
    </row>
    <row r="366" spans="2:3">
      <c r="B366"/>
      <c r="C366"/>
    </row>
    <row r="367" spans="2:3">
      <c r="B367"/>
      <c r="C367"/>
    </row>
    <row r="368" spans="2:3">
      <c r="B368"/>
      <c r="C368"/>
    </row>
    <row r="369" spans="2:3">
      <c r="B369"/>
      <c r="C369"/>
    </row>
    <row r="370" spans="2:3">
      <c r="B370"/>
      <c r="C370"/>
    </row>
    <row r="371" spans="2:3">
      <c r="B371"/>
      <c r="C371"/>
    </row>
    <row r="372" spans="2:3">
      <c r="B372"/>
      <c r="C372"/>
    </row>
    <row r="373" spans="2:3">
      <c r="B373"/>
      <c r="C373"/>
    </row>
    <row r="374" spans="2:3">
      <c r="B374"/>
      <c r="C374"/>
    </row>
    <row r="375" spans="2:3">
      <c r="B375"/>
      <c r="C375"/>
    </row>
    <row r="376" spans="2:3">
      <c r="B376"/>
      <c r="C376"/>
    </row>
    <row r="377" spans="2:3">
      <c r="B377"/>
      <c r="C377"/>
    </row>
    <row r="378" spans="2:3">
      <c r="B378"/>
      <c r="C378"/>
    </row>
    <row r="379" spans="2:3">
      <c r="B379"/>
      <c r="C379"/>
    </row>
    <row r="380" spans="2:3">
      <c r="B380"/>
      <c r="C380"/>
    </row>
    <row r="381" spans="2:3">
      <c r="B381"/>
      <c r="C381"/>
    </row>
    <row r="382" spans="2:3">
      <c r="B382"/>
      <c r="C382"/>
    </row>
    <row r="383" spans="2:3">
      <c r="B383"/>
      <c r="C383"/>
    </row>
    <row r="384" spans="2:3">
      <c r="B384"/>
      <c r="C384"/>
    </row>
    <row r="385" spans="2:3">
      <c r="B385"/>
      <c r="C385"/>
    </row>
    <row r="386" spans="2:3">
      <c r="B386"/>
      <c r="C386"/>
    </row>
    <row r="387" spans="2:3">
      <c r="B387"/>
      <c r="C387"/>
    </row>
    <row r="388" spans="2:3">
      <c r="B388"/>
      <c r="C388"/>
    </row>
    <row r="389" spans="2:3">
      <c r="B389"/>
      <c r="C389"/>
    </row>
    <row r="390" spans="2:3">
      <c r="B390"/>
      <c r="C390"/>
    </row>
    <row r="391" spans="2:3">
      <c r="B391"/>
      <c r="C391"/>
    </row>
    <row r="392" spans="2:3">
      <c r="B392"/>
      <c r="C392"/>
    </row>
    <row r="393" spans="2:3">
      <c r="B393"/>
      <c r="C393"/>
    </row>
    <row r="394" spans="2:3">
      <c r="B394"/>
      <c r="C394"/>
    </row>
    <row r="395" spans="2:3">
      <c r="B395"/>
      <c r="C395"/>
    </row>
    <row r="396" spans="2:3">
      <c r="B396"/>
      <c r="C396"/>
    </row>
    <row r="397" spans="2:3">
      <c r="B397"/>
      <c r="C397"/>
    </row>
    <row r="398" spans="2:3">
      <c r="B398"/>
      <c r="C398"/>
    </row>
    <row r="399" spans="2:3">
      <c r="B399"/>
      <c r="C399"/>
    </row>
    <row r="400" spans="2:3">
      <c r="B400"/>
      <c r="C400"/>
    </row>
    <row r="401" spans="2:3">
      <c r="B401"/>
      <c r="C401"/>
    </row>
    <row r="402" spans="2:3">
      <c r="B402"/>
      <c r="C402"/>
    </row>
    <row r="403" spans="2:3">
      <c r="B403"/>
      <c r="C403"/>
    </row>
    <row r="404" spans="2:3">
      <c r="B404"/>
      <c r="C404"/>
    </row>
    <row r="405" spans="2:3">
      <c r="B405"/>
      <c r="C405"/>
    </row>
    <row r="406" spans="2:3">
      <c r="B406"/>
      <c r="C406"/>
    </row>
    <row r="407" spans="2:3">
      <c r="B407"/>
      <c r="C407"/>
    </row>
    <row r="408" spans="2:3">
      <c r="B408"/>
      <c r="C408"/>
    </row>
    <row r="409" spans="2:3">
      <c r="B409"/>
      <c r="C409"/>
    </row>
    <row r="410" spans="2:3">
      <c r="B410"/>
      <c r="C410"/>
    </row>
    <row r="411" spans="2:3">
      <c r="B411"/>
      <c r="C411"/>
    </row>
    <row r="412" spans="2:3">
      <c r="B412"/>
      <c r="C412"/>
    </row>
    <row r="413" spans="2:3">
      <c r="B413"/>
      <c r="C413"/>
    </row>
    <row r="414" spans="2:3">
      <c r="B414"/>
      <c r="C414"/>
    </row>
    <row r="415" spans="2:3">
      <c r="B415"/>
      <c r="C415"/>
    </row>
    <row r="416" spans="2:3">
      <c r="B416"/>
      <c r="C416"/>
    </row>
    <row r="417" spans="2:3">
      <c r="B417"/>
      <c r="C417"/>
    </row>
    <row r="418" spans="2:3">
      <c r="B418"/>
      <c r="C418"/>
    </row>
    <row r="419" spans="2:3">
      <c r="B419"/>
      <c r="C419"/>
    </row>
    <row r="420" spans="2:3">
      <c r="B420"/>
      <c r="C420"/>
    </row>
    <row r="421" spans="2:3">
      <c r="B421"/>
      <c r="C421"/>
    </row>
    <row r="422" spans="2:3">
      <c r="B422"/>
      <c r="C422"/>
    </row>
    <row r="423" spans="2:3">
      <c r="B423"/>
      <c r="C423"/>
    </row>
    <row r="424" spans="2:3">
      <c r="B424"/>
      <c r="C424"/>
    </row>
    <row r="425" spans="2:3">
      <c r="B425"/>
      <c r="C425"/>
    </row>
    <row r="426" spans="2:3">
      <c r="B426"/>
      <c r="C426"/>
    </row>
    <row r="427" spans="2:3">
      <c r="B427"/>
      <c r="C427"/>
    </row>
    <row r="428" spans="2:3">
      <c r="B428"/>
      <c r="C428"/>
    </row>
    <row r="429" spans="2:3">
      <c r="B429"/>
      <c r="C429"/>
    </row>
    <row r="430" spans="2:3">
      <c r="B430"/>
      <c r="C430"/>
    </row>
    <row r="431" spans="2:3">
      <c r="B431"/>
      <c r="C431"/>
    </row>
    <row r="432" spans="2:3">
      <c r="B432"/>
      <c r="C432"/>
    </row>
    <row r="433" spans="2:3">
      <c r="B433"/>
      <c r="C433"/>
    </row>
    <row r="434" spans="2:3">
      <c r="B434"/>
      <c r="C434"/>
    </row>
    <row r="435" spans="2:3">
      <c r="B435"/>
      <c r="C435"/>
    </row>
    <row r="436" spans="2:3">
      <c r="B436"/>
      <c r="C436"/>
    </row>
    <row r="437" spans="2:3">
      <c r="B437"/>
      <c r="C437"/>
    </row>
    <row r="438" spans="2:3">
      <c r="B438"/>
      <c r="C438"/>
    </row>
    <row r="439" spans="2:3">
      <c r="B439"/>
      <c r="C439"/>
    </row>
    <row r="440" spans="2:3">
      <c r="B440"/>
      <c r="C440"/>
    </row>
    <row r="441" spans="2:3">
      <c r="B441"/>
      <c r="C441"/>
    </row>
    <row r="442" spans="2:3">
      <c r="B442"/>
      <c r="C442"/>
    </row>
    <row r="443" spans="2:3">
      <c r="B443"/>
      <c r="C443"/>
    </row>
    <row r="444" spans="2:3">
      <c r="B444"/>
      <c r="C444"/>
    </row>
    <row r="445" spans="2:3">
      <c r="B445"/>
      <c r="C445"/>
    </row>
    <row r="446" spans="2:3">
      <c r="B446"/>
      <c r="C446"/>
    </row>
    <row r="447" spans="2:3">
      <c r="B447"/>
      <c r="C447"/>
    </row>
    <row r="448" spans="2:3">
      <c r="B448"/>
      <c r="C448"/>
    </row>
    <row r="449" spans="2:3">
      <c r="B449"/>
      <c r="C449"/>
    </row>
    <row r="450" spans="2:3">
      <c r="B450"/>
      <c r="C450"/>
    </row>
    <row r="451" spans="2:3">
      <c r="B451"/>
      <c r="C451"/>
    </row>
    <row r="452" spans="2:3">
      <c r="B452"/>
      <c r="C452"/>
    </row>
    <row r="453" spans="2:3">
      <c r="B453"/>
      <c r="C453"/>
    </row>
    <row r="454" spans="2:3">
      <c r="B454"/>
      <c r="C454"/>
    </row>
    <row r="455" spans="2:3">
      <c r="B455"/>
      <c r="C455"/>
    </row>
    <row r="456" spans="2:3">
      <c r="B456"/>
      <c r="C456"/>
    </row>
    <row r="457" spans="2:3">
      <c r="B457"/>
      <c r="C457"/>
    </row>
    <row r="458" spans="2:3">
      <c r="B458"/>
      <c r="C458"/>
    </row>
    <row r="459" spans="2:3">
      <c r="B459"/>
      <c r="C459"/>
    </row>
    <row r="460" spans="2:3">
      <c r="B460"/>
      <c r="C460"/>
    </row>
    <row r="461" spans="2:3">
      <c r="B461"/>
      <c r="C461"/>
    </row>
    <row r="462" spans="2:3">
      <c r="B462"/>
      <c r="C462"/>
    </row>
    <row r="463" spans="2:3">
      <c r="B463"/>
      <c r="C463"/>
    </row>
    <row r="464" spans="2:3">
      <c r="B464"/>
      <c r="C464"/>
    </row>
    <row r="465" spans="2:3">
      <c r="B465"/>
      <c r="C465"/>
    </row>
    <row r="466" spans="2:3">
      <c r="B466"/>
      <c r="C466"/>
    </row>
    <row r="467" spans="2:3">
      <c r="B467"/>
      <c r="C467"/>
    </row>
    <row r="468" spans="2:3">
      <c r="B468"/>
      <c r="C468"/>
    </row>
    <row r="469" spans="2:3">
      <c r="B469"/>
      <c r="C469"/>
    </row>
    <row r="470" spans="2:3">
      <c r="B470"/>
      <c r="C470"/>
    </row>
    <row r="471" spans="2:3">
      <c r="B471"/>
      <c r="C471"/>
    </row>
    <row r="472" spans="2:3">
      <c r="B472"/>
      <c r="C472"/>
    </row>
    <row r="473" spans="2:3">
      <c r="B473"/>
      <c r="C473"/>
    </row>
    <row r="474" spans="2:3">
      <c r="B474"/>
      <c r="C474"/>
    </row>
    <row r="475" spans="2:3">
      <c r="B475"/>
      <c r="C475"/>
    </row>
    <row r="476" spans="2:3">
      <c r="B476"/>
      <c r="C476"/>
    </row>
    <row r="477" spans="2:3">
      <c r="B477"/>
      <c r="C477"/>
    </row>
    <row r="478" spans="2:3">
      <c r="B478"/>
      <c r="C478"/>
    </row>
    <row r="479" spans="2:3">
      <c r="B479"/>
      <c r="C479"/>
    </row>
    <row r="480" spans="2:3">
      <c r="B480"/>
      <c r="C480"/>
    </row>
    <row r="481" spans="2:3">
      <c r="B481"/>
      <c r="C481"/>
    </row>
    <row r="482" spans="2:3">
      <c r="B482"/>
      <c r="C482"/>
    </row>
    <row r="483" spans="2:3">
      <c r="B483"/>
      <c r="C483"/>
    </row>
    <row r="484" spans="2:3">
      <c r="B484"/>
      <c r="C484"/>
    </row>
    <row r="485" spans="2:3">
      <c r="B485"/>
      <c r="C485"/>
    </row>
    <row r="486" spans="2:3">
      <c r="B486"/>
      <c r="C486"/>
    </row>
    <row r="487" spans="2:3">
      <c r="B487"/>
      <c r="C487"/>
    </row>
    <row r="488" spans="2:3">
      <c r="B488"/>
      <c r="C488"/>
    </row>
    <row r="489" spans="2:3">
      <c r="B489"/>
      <c r="C489"/>
    </row>
    <row r="490" spans="2:3">
      <c r="B490"/>
      <c r="C490"/>
    </row>
    <row r="491" spans="2:3">
      <c r="B491"/>
      <c r="C491"/>
    </row>
    <row r="492" spans="2:3">
      <c r="B492"/>
      <c r="C492"/>
    </row>
    <row r="493" spans="2:3">
      <c r="B493"/>
      <c r="C493"/>
    </row>
    <row r="494" spans="2:3">
      <c r="B494"/>
      <c r="C494"/>
    </row>
    <row r="495" spans="2:3">
      <c r="B495"/>
      <c r="C495"/>
    </row>
    <row r="496" spans="2:3">
      <c r="B496"/>
      <c r="C496"/>
    </row>
    <row r="497" spans="2:3">
      <c r="B497"/>
      <c r="C497"/>
    </row>
    <row r="498" spans="2:3">
      <c r="B498"/>
      <c r="C498"/>
    </row>
    <row r="499" spans="2:3">
      <c r="B499"/>
      <c r="C499"/>
    </row>
    <row r="500" spans="2:3">
      <c r="B500"/>
      <c r="C500"/>
    </row>
    <row r="501" spans="2:3">
      <c r="B501"/>
      <c r="C501"/>
    </row>
    <row r="502" spans="2:3">
      <c r="B502"/>
      <c r="C502"/>
    </row>
    <row r="503" spans="2:3">
      <c r="B503"/>
      <c r="C503"/>
    </row>
    <row r="504" spans="2:3">
      <c r="B504"/>
      <c r="C504"/>
    </row>
    <row r="505" spans="2:3">
      <c r="B505"/>
      <c r="C505"/>
    </row>
    <row r="506" spans="2:3">
      <c r="B506"/>
      <c r="C506"/>
    </row>
    <row r="507" spans="2:3">
      <c r="B507"/>
      <c r="C507"/>
    </row>
    <row r="508" spans="2:3">
      <c r="B508"/>
      <c r="C508"/>
    </row>
    <row r="509" spans="2:3">
      <c r="B509"/>
      <c r="C509"/>
    </row>
    <row r="510" spans="2:3">
      <c r="B510"/>
      <c r="C510"/>
    </row>
    <row r="511" spans="2:3">
      <c r="B511"/>
      <c r="C511"/>
    </row>
    <row r="512" spans="2:3">
      <c r="B512"/>
      <c r="C512"/>
    </row>
    <row r="513" spans="2:3">
      <c r="B513"/>
      <c r="C513"/>
    </row>
    <row r="514" spans="2:3">
      <c r="B514"/>
      <c r="C514"/>
    </row>
    <row r="515" spans="2:3">
      <c r="B515"/>
      <c r="C515"/>
    </row>
    <row r="516" spans="2:3">
      <c r="B516"/>
      <c r="C516"/>
    </row>
    <row r="517" spans="2:3">
      <c r="B517"/>
      <c r="C517"/>
    </row>
    <row r="518" spans="2:3">
      <c r="B518"/>
      <c r="C518"/>
    </row>
    <row r="519" spans="2:3">
      <c r="B519"/>
      <c r="C519"/>
    </row>
    <row r="520" spans="2:3">
      <c r="B520"/>
      <c r="C520"/>
    </row>
    <row r="521" spans="2:3">
      <c r="B521"/>
      <c r="C521"/>
    </row>
    <row r="522" spans="2:3">
      <c r="B522"/>
      <c r="C522"/>
    </row>
    <row r="523" spans="2:3">
      <c r="B523"/>
      <c r="C523"/>
    </row>
    <row r="524" spans="2:3">
      <c r="B524"/>
      <c r="C524"/>
    </row>
    <row r="525" spans="2:3">
      <c r="B525"/>
      <c r="C525"/>
    </row>
    <row r="526" spans="2:3">
      <c r="B526"/>
      <c r="C526"/>
    </row>
    <row r="527" spans="2:3">
      <c r="B527"/>
      <c r="C527"/>
    </row>
    <row r="528" spans="2:3">
      <c r="B528"/>
      <c r="C528"/>
    </row>
    <row r="529" spans="2:3">
      <c r="B529"/>
      <c r="C529"/>
    </row>
    <row r="530" spans="2:3">
      <c r="B530"/>
      <c r="C530"/>
    </row>
    <row r="531" spans="2:3">
      <c r="B531"/>
      <c r="C531"/>
    </row>
    <row r="532" spans="2:3">
      <c r="B532"/>
      <c r="C532"/>
    </row>
    <row r="533" spans="2:3">
      <c r="B533"/>
      <c r="C533"/>
    </row>
    <row r="534" spans="2:3">
      <c r="B534"/>
      <c r="C534"/>
    </row>
    <row r="535" spans="2:3">
      <c r="B535"/>
      <c r="C535"/>
    </row>
    <row r="536" spans="2:3">
      <c r="B536"/>
      <c r="C536"/>
    </row>
    <row r="537" spans="2:3">
      <c r="B537"/>
      <c r="C537"/>
    </row>
    <row r="538" spans="2:3">
      <c r="B538"/>
      <c r="C538"/>
    </row>
    <row r="539" spans="2:3">
      <c r="B539"/>
      <c r="C539"/>
    </row>
    <row r="540" spans="2:3">
      <c r="B540"/>
      <c r="C540"/>
    </row>
    <row r="541" spans="2:3">
      <c r="B541"/>
      <c r="C541"/>
    </row>
    <row r="542" spans="2:3">
      <c r="B542"/>
      <c r="C542"/>
    </row>
    <row r="543" spans="2:3">
      <c r="B543"/>
      <c r="C543"/>
    </row>
    <row r="544" spans="2:3">
      <c r="B544"/>
      <c r="C544"/>
    </row>
    <row r="545" spans="2:3">
      <c r="B545"/>
      <c r="C545"/>
    </row>
    <row r="546" spans="2:3">
      <c r="B546"/>
      <c r="C546"/>
    </row>
    <row r="547" spans="2:3">
      <c r="B547"/>
      <c r="C547"/>
    </row>
    <row r="548" spans="2:3">
      <c r="B548"/>
      <c r="C548"/>
    </row>
    <row r="549" spans="2:3">
      <c r="B549"/>
      <c r="C549"/>
    </row>
    <row r="550" spans="2:3">
      <c r="B550"/>
      <c r="C550"/>
    </row>
    <row r="551" spans="2:3">
      <c r="B551"/>
      <c r="C551"/>
    </row>
    <row r="552" spans="2:3">
      <c r="B552"/>
      <c r="C552"/>
    </row>
    <row r="553" spans="2:3">
      <c r="B553"/>
      <c r="C553"/>
    </row>
    <row r="554" spans="2:3">
      <c r="B554"/>
      <c r="C554"/>
    </row>
    <row r="555" spans="2:3">
      <c r="B555"/>
      <c r="C555"/>
    </row>
    <row r="556" spans="2:3">
      <c r="B556"/>
      <c r="C556"/>
    </row>
    <row r="557" spans="2:3">
      <c r="B557"/>
      <c r="C557"/>
    </row>
    <row r="558" spans="2:3">
      <c r="B558"/>
      <c r="C558"/>
    </row>
    <row r="559" spans="2:3">
      <c r="B559"/>
      <c r="C559"/>
    </row>
    <row r="560" spans="2:3">
      <c r="B560"/>
      <c r="C560"/>
    </row>
    <row r="561" spans="2:3">
      <c r="B561"/>
      <c r="C561"/>
    </row>
    <row r="562" spans="2:3">
      <c r="B562"/>
      <c r="C562"/>
    </row>
    <row r="563" spans="2:3">
      <c r="B563"/>
      <c r="C563"/>
    </row>
    <row r="564" spans="2:3">
      <c r="B564"/>
      <c r="C564"/>
    </row>
    <row r="565" spans="2:3">
      <c r="B565"/>
      <c r="C565"/>
    </row>
    <row r="566" spans="2:3">
      <c r="B566"/>
      <c r="C566"/>
    </row>
    <row r="567" spans="2:3">
      <c r="B567"/>
      <c r="C567"/>
    </row>
    <row r="568" spans="2:3">
      <c r="B568"/>
      <c r="C568"/>
    </row>
    <row r="569" spans="2:3">
      <c r="B569"/>
      <c r="C569"/>
    </row>
    <row r="570" spans="2:3">
      <c r="B570"/>
      <c r="C570"/>
    </row>
    <row r="571" spans="2:3">
      <c r="B571"/>
      <c r="C571"/>
    </row>
    <row r="572" spans="2:3">
      <c r="B572"/>
      <c r="C572"/>
    </row>
    <row r="573" spans="2:3">
      <c r="B573"/>
      <c r="C573"/>
    </row>
    <row r="574" spans="2:3">
      <c r="B574"/>
      <c r="C574"/>
    </row>
    <row r="575" spans="2:3">
      <c r="B575"/>
      <c r="C575"/>
    </row>
    <row r="576" spans="2:3">
      <c r="B576"/>
      <c r="C576"/>
    </row>
    <row r="577" spans="2:3">
      <c r="B577"/>
      <c r="C577"/>
    </row>
    <row r="578" spans="2:3">
      <c r="B578"/>
      <c r="C578"/>
    </row>
    <row r="579" spans="2:3">
      <c r="B579"/>
      <c r="C579"/>
    </row>
    <row r="580" spans="2:3">
      <c r="B580"/>
      <c r="C580"/>
    </row>
    <row r="581" spans="2:3">
      <c r="B581"/>
      <c r="C581"/>
    </row>
    <row r="582" spans="2:3">
      <c r="B582"/>
      <c r="C582"/>
    </row>
    <row r="583" spans="2:3">
      <c r="B583"/>
      <c r="C583"/>
    </row>
    <row r="584" spans="2:3">
      <c r="B584"/>
      <c r="C584"/>
    </row>
    <row r="585" spans="2:3">
      <c r="B585"/>
      <c r="C585"/>
    </row>
    <row r="586" spans="2:3">
      <c r="B586"/>
      <c r="C586"/>
    </row>
    <row r="587" spans="2:3">
      <c r="B587"/>
      <c r="C587"/>
    </row>
    <row r="588" spans="2:3">
      <c r="B588"/>
      <c r="C588"/>
    </row>
    <row r="589" spans="2:3">
      <c r="B589"/>
      <c r="C589"/>
    </row>
    <row r="590" spans="2:3">
      <c r="B590"/>
      <c r="C590"/>
    </row>
    <row r="591" spans="2:3">
      <c r="B591"/>
      <c r="C591"/>
    </row>
    <row r="592" spans="2:3">
      <c r="B592"/>
      <c r="C592"/>
    </row>
    <row r="593" spans="2:3">
      <c r="B593"/>
      <c r="C593"/>
    </row>
    <row r="594" spans="2:3">
      <c r="B594"/>
      <c r="C594"/>
    </row>
    <row r="595" spans="2:3">
      <c r="B595"/>
      <c r="C595"/>
    </row>
    <row r="596" spans="2:3">
      <c r="B596"/>
      <c r="C596"/>
    </row>
    <row r="597" spans="2:3">
      <c r="B597"/>
      <c r="C597"/>
    </row>
    <row r="598" spans="2:3">
      <c r="B598"/>
      <c r="C598"/>
    </row>
    <row r="599" spans="2:3">
      <c r="B599"/>
      <c r="C599"/>
    </row>
    <row r="600" spans="2:3">
      <c r="B600"/>
      <c r="C600"/>
    </row>
    <row r="601" spans="2:3">
      <c r="B601"/>
      <c r="C601"/>
    </row>
    <row r="602" spans="2:3">
      <c r="B602"/>
      <c r="C602"/>
    </row>
    <row r="603" spans="2:3">
      <c r="B603"/>
      <c r="C603"/>
    </row>
    <row r="604" spans="2:3">
      <c r="B604"/>
      <c r="C604"/>
    </row>
    <row r="605" spans="2:3">
      <c r="B605"/>
      <c r="C605"/>
    </row>
    <row r="606" spans="2:3">
      <c r="B606"/>
      <c r="C606"/>
    </row>
    <row r="607" spans="2:3">
      <c r="B607"/>
      <c r="C607"/>
    </row>
    <row r="608" spans="2:3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  <row r="621" spans="2:3">
      <c r="B621"/>
      <c r="C621"/>
    </row>
    <row r="622" spans="2:3">
      <c r="B622"/>
      <c r="C622"/>
    </row>
    <row r="623" spans="2:3">
      <c r="B623"/>
      <c r="C623"/>
    </row>
    <row r="624" spans="2:3">
      <c r="B624"/>
      <c r="C624"/>
    </row>
    <row r="625" spans="2:3">
      <c r="B625"/>
      <c r="C625"/>
    </row>
    <row r="626" spans="2:3">
      <c r="B626"/>
      <c r="C626"/>
    </row>
    <row r="627" spans="2:3">
      <c r="B627"/>
      <c r="C627"/>
    </row>
    <row r="628" spans="2:3">
      <c r="B628"/>
      <c r="C628"/>
    </row>
    <row r="629" spans="2:3">
      <c r="B629"/>
      <c r="C629"/>
    </row>
  </sheetData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G791"/>
  <sheetViews>
    <sheetView topLeftCell="L1" zoomScale="90" zoomScaleNormal="90" zoomScalePageLayoutView="90" workbookViewId="0">
      <selection activeCell="S4" sqref="S4"/>
    </sheetView>
  </sheetViews>
  <sheetFormatPr baseColWidth="10" defaultColWidth="9.1640625" defaultRowHeight="14" outlineLevelCol="1" x14ac:dyDescent="0"/>
  <cols>
    <col min="1" max="1" width="5.5" style="385" bestFit="1" customWidth="1" outlineLevel="1"/>
    <col min="2" max="2" width="31.33203125" style="27" customWidth="1"/>
    <col min="3" max="3" width="41.83203125" style="27" bestFit="1" customWidth="1"/>
    <col min="4" max="4" width="46.1640625" style="27" bestFit="1" customWidth="1" outlineLevel="1"/>
    <col min="5" max="5" width="27.33203125" style="27" bestFit="1" customWidth="1" outlineLevel="1" collapsed="1"/>
    <col min="6" max="6" width="9.83203125" style="31" bestFit="1" customWidth="1"/>
    <col min="7" max="7" width="11" style="31" bestFit="1" customWidth="1"/>
    <col min="8" max="8" width="11" style="392" bestFit="1" customWidth="1"/>
    <col min="9" max="9" width="39.83203125" style="27" bestFit="1" customWidth="1"/>
    <col min="10" max="10" width="18.1640625" style="9" bestFit="1" customWidth="1"/>
    <col min="11" max="11" width="14.1640625" style="9" bestFit="1" customWidth="1" outlineLevel="1"/>
    <col min="12" max="12" width="13.5" style="9" bestFit="1" customWidth="1" outlineLevel="1"/>
    <col min="13" max="13" width="10.33203125" style="9" bestFit="1" customWidth="1" outlineLevel="1"/>
    <col min="14" max="14" width="15.1640625" style="9" bestFit="1" customWidth="1" outlineLevel="1"/>
    <col min="15" max="15" width="1.6640625" style="2" customWidth="1"/>
    <col min="16" max="19" width="15.6640625" style="1" customWidth="1" outlineLevel="1"/>
    <col min="20" max="20" width="9.1640625" style="304" bestFit="1" customWidth="1"/>
    <col min="21" max="21" width="11" style="303" bestFit="1" customWidth="1" outlineLevel="1"/>
    <col min="22" max="22" width="11" style="303" customWidth="1" outlineLevel="1"/>
    <col min="23" max="23" width="10.1640625" style="303" bestFit="1" customWidth="1" outlineLevel="1"/>
    <col min="24" max="24" width="10.1640625" style="1" bestFit="1" customWidth="1" outlineLevel="1"/>
    <col min="25" max="25" width="12.33203125" style="1" bestFit="1" customWidth="1" outlineLevel="1"/>
    <col min="26" max="26" width="11.1640625" style="1" customWidth="1" outlineLevel="1"/>
    <col min="27" max="28" width="11.33203125" style="1" customWidth="1" outlineLevel="1"/>
    <col min="29" max="29" width="12.5" style="1" bestFit="1" customWidth="1" outlineLevel="1"/>
    <col min="30" max="30" width="5.6640625" style="303" customWidth="1" outlineLevel="1"/>
    <col min="31" max="31" width="1.6640625" style="2" customWidth="1" outlineLevel="1"/>
    <col min="32" max="32" width="10.6640625" style="1" customWidth="1"/>
    <col min="33" max="48" width="15.6640625" style="27" customWidth="1" outlineLevel="1" collapsed="1"/>
    <col min="49" max="49" width="15.6640625" style="27" customWidth="1"/>
    <col min="50" max="50" width="9.1640625" style="1" customWidth="1"/>
    <col min="51" max="51" width="17.5" style="45" bestFit="1" customWidth="1"/>
    <col min="52" max="56" width="9.1640625" style="1" customWidth="1"/>
    <col min="57" max="57" width="9.1640625" style="1"/>
    <col min="58" max="58" width="10.5" style="1" bestFit="1" customWidth="1"/>
    <col min="59" max="16384" width="9.1640625" style="1"/>
  </cols>
  <sheetData>
    <row r="1" spans="1:59">
      <c r="I1" s="39"/>
      <c r="J1" s="1"/>
      <c r="K1" s="1"/>
      <c r="L1" s="1"/>
      <c r="M1" s="1"/>
      <c r="N1" s="1"/>
      <c r="O1" s="1"/>
      <c r="T1" s="303"/>
      <c r="AE1" s="1"/>
      <c r="AG1" s="43">
        <f t="shared" ref="AG1:AW1" si="0">SUBTOTAL(9,AG6:AG2652)</f>
        <v>6796.4795448275927</v>
      </c>
      <c r="AH1" s="43">
        <f t="shared" si="0"/>
        <v>7191.4534119356285</v>
      </c>
      <c r="AI1" s="43">
        <f t="shared" si="0"/>
        <v>6554.191658079113</v>
      </c>
      <c r="AJ1" s="43">
        <f t="shared" si="0"/>
        <v>7193.2689893675188</v>
      </c>
      <c r="AK1" s="43">
        <f t="shared" si="0"/>
        <v>6814.2869552801476</v>
      </c>
      <c r="AL1" s="43">
        <f t="shared" si="0"/>
        <v>8844.1930476212074</v>
      </c>
      <c r="AM1" s="43">
        <f t="shared" si="0"/>
        <v>8311.0748653771807</v>
      </c>
      <c r="AN1" s="43">
        <f t="shared" si="0"/>
        <v>8464.1389498502758</v>
      </c>
      <c r="AO1" s="43">
        <f t="shared" si="0"/>
        <v>7772.0926841593418</v>
      </c>
      <c r="AP1" s="43">
        <f t="shared" si="0"/>
        <v>7209.8813711869898</v>
      </c>
      <c r="AQ1" s="43">
        <f t="shared" si="0"/>
        <v>7029.2988796299496</v>
      </c>
      <c r="AR1" s="43">
        <f t="shared" si="0"/>
        <v>7019.5227152845464</v>
      </c>
      <c r="AS1" s="43">
        <f t="shared" si="0"/>
        <v>20542.124614842342</v>
      </c>
      <c r="AT1" s="43">
        <f t="shared" si="0"/>
        <v>22851.74899226884</v>
      </c>
      <c r="AU1" s="43">
        <f t="shared" si="0"/>
        <v>24547.30649938681</v>
      </c>
      <c r="AV1" s="43">
        <f t="shared" si="0"/>
        <v>21258.702966101493</v>
      </c>
      <c r="AW1" s="43">
        <f t="shared" si="0"/>
        <v>89199.883072599521</v>
      </c>
      <c r="BF1" s="12"/>
    </row>
    <row r="2" spans="1:59" ht="13.5" customHeight="1">
      <c r="J2" s="40"/>
      <c r="K2" s="30" t="s">
        <v>1035</v>
      </c>
      <c r="L2" s="30"/>
      <c r="M2" s="30"/>
      <c r="N2" s="30"/>
      <c r="O2" s="9"/>
      <c r="P2" s="9"/>
      <c r="Q2" s="9"/>
      <c r="R2" s="9"/>
      <c r="S2" s="9"/>
      <c r="BF2" s="12"/>
      <c r="BG2" s="12"/>
    </row>
    <row r="3" spans="1:59" s="27" customFormat="1" ht="65" customHeight="1">
      <c r="A3" s="385"/>
      <c r="B3" s="32" t="s">
        <v>0</v>
      </c>
      <c r="C3" s="32" t="s">
        <v>564</v>
      </c>
      <c r="D3" s="32" t="s">
        <v>1</v>
      </c>
      <c r="E3" s="32" t="s">
        <v>565</v>
      </c>
      <c r="F3" s="33" t="s">
        <v>919</v>
      </c>
      <c r="G3" s="33" t="s">
        <v>915</v>
      </c>
      <c r="H3" s="393" t="s">
        <v>916</v>
      </c>
      <c r="I3" s="32" t="s">
        <v>2</v>
      </c>
      <c r="J3" s="41" t="s">
        <v>993</v>
      </c>
      <c r="K3" s="18" t="s">
        <v>1025</v>
      </c>
      <c r="L3" s="18" t="s">
        <v>1031</v>
      </c>
      <c r="M3" s="18" t="s">
        <v>1032</v>
      </c>
      <c r="N3" s="18" t="s">
        <v>1033</v>
      </c>
      <c r="O3" s="34" t="s">
        <v>913</v>
      </c>
      <c r="P3" s="35" t="s">
        <v>1585</v>
      </c>
      <c r="Q3" s="35" t="s">
        <v>1588</v>
      </c>
      <c r="R3" s="35" t="s">
        <v>1586</v>
      </c>
      <c r="S3" s="35" t="s">
        <v>1594</v>
      </c>
      <c r="T3" s="305" t="s">
        <v>994</v>
      </c>
      <c r="U3" s="307" t="s">
        <v>1034</v>
      </c>
      <c r="V3" s="307" t="s">
        <v>1581</v>
      </c>
      <c r="W3" s="309" t="s">
        <v>995</v>
      </c>
      <c r="X3" s="37" t="s">
        <v>1235</v>
      </c>
      <c r="Y3" s="14" t="s">
        <v>1036</v>
      </c>
      <c r="Z3" s="36" t="s">
        <v>1236</v>
      </c>
      <c r="AA3" s="14" t="s">
        <v>1037</v>
      </c>
      <c r="AB3" s="14" t="s">
        <v>1038</v>
      </c>
      <c r="AC3" s="37" t="s">
        <v>996</v>
      </c>
      <c r="AD3" s="309" t="s">
        <v>997</v>
      </c>
      <c r="AE3" s="34" t="s">
        <v>913</v>
      </c>
      <c r="AF3" s="4" t="s">
        <v>1237</v>
      </c>
      <c r="AG3" s="33" t="s">
        <v>1238</v>
      </c>
      <c r="AH3" s="33" t="s">
        <v>1239</v>
      </c>
      <c r="AI3" s="33" t="s">
        <v>1240</v>
      </c>
      <c r="AJ3" s="33" t="s">
        <v>1241</v>
      </c>
      <c r="AK3" s="33" t="s">
        <v>1242</v>
      </c>
      <c r="AL3" s="33" t="s">
        <v>1243</v>
      </c>
      <c r="AM3" s="33" t="s">
        <v>1244</v>
      </c>
      <c r="AN3" s="33" t="s">
        <v>1245</v>
      </c>
      <c r="AO3" s="33" t="s">
        <v>1246</v>
      </c>
      <c r="AP3" s="33" t="s">
        <v>1247</v>
      </c>
      <c r="AQ3" s="33" t="s">
        <v>1248</v>
      </c>
      <c r="AR3" s="33" t="s">
        <v>1249</v>
      </c>
      <c r="AS3" s="28" t="s">
        <v>1250</v>
      </c>
      <c r="AT3" s="28" t="s">
        <v>1251</v>
      </c>
      <c r="AU3" s="28" t="s">
        <v>1252</v>
      </c>
      <c r="AV3" s="28" t="s">
        <v>1253</v>
      </c>
      <c r="AW3" s="28" t="s">
        <v>1254</v>
      </c>
      <c r="AX3" s="46" t="s">
        <v>1257</v>
      </c>
      <c r="AY3" s="45" t="s">
        <v>1258</v>
      </c>
    </row>
    <row r="4" spans="1:59" ht="15" customHeight="1">
      <c r="A4" s="385">
        <v>17</v>
      </c>
      <c r="B4" s="23" t="s">
        <v>3</v>
      </c>
      <c r="C4" s="23" t="s">
        <v>762</v>
      </c>
      <c r="D4" s="23" t="s">
        <v>763</v>
      </c>
      <c r="E4" s="23" t="s">
        <v>1197</v>
      </c>
      <c r="F4" s="24" t="s">
        <v>923</v>
      </c>
      <c r="G4" s="24" t="s">
        <v>917</v>
      </c>
      <c r="H4" s="394">
        <v>330</v>
      </c>
      <c r="I4" s="23" t="s">
        <v>14</v>
      </c>
      <c r="J4" s="42" t="s">
        <v>998</v>
      </c>
      <c r="K4" s="13" t="str">
        <f t="shared" ref="K4" si="1">LEFT(J4,3)</f>
        <v>011</v>
      </c>
      <c r="L4" s="6" t="s">
        <v>1004</v>
      </c>
      <c r="M4" s="13" t="s">
        <v>1026</v>
      </c>
      <c r="N4" s="13" t="s">
        <v>1027</v>
      </c>
      <c r="O4" s="3"/>
      <c r="P4" s="7" t="s">
        <v>1329</v>
      </c>
      <c r="Q4" s="7" t="s">
        <v>1590</v>
      </c>
      <c r="R4" s="7" t="s">
        <v>1462</v>
      </c>
      <c r="S4" s="7" t="str">
        <f>IF(P4=R4,"Yes","No")</f>
        <v>No</v>
      </c>
      <c r="T4" s="306">
        <v>400</v>
      </c>
      <c r="U4" s="306">
        <v>21</v>
      </c>
      <c r="V4" s="306">
        <v>967</v>
      </c>
      <c r="W4" s="306">
        <v>940</v>
      </c>
      <c r="X4" s="8">
        <v>94</v>
      </c>
      <c r="Y4" s="16">
        <f t="shared" ref="Y4:AA4" si="2">X4/2.54</f>
        <v>37.00787401574803</v>
      </c>
      <c r="Z4" s="8">
        <v>94</v>
      </c>
      <c r="AA4" s="16">
        <f t="shared" si="2"/>
        <v>37.00787401574803</v>
      </c>
      <c r="AB4" s="16" t="str">
        <f t="shared" ref="AB4" si="3">IF(Y4=AA4, "Y", "N")</f>
        <v>Y</v>
      </c>
      <c r="AC4" s="8">
        <v>140.5</v>
      </c>
      <c r="AD4" s="306">
        <v>10</v>
      </c>
      <c r="AE4" s="3"/>
      <c r="AF4" s="5" t="s">
        <v>989</v>
      </c>
      <c r="AG4" s="10">
        <v>0.73858615488000012</v>
      </c>
      <c r="AH4" s="10">
        <v>0.78177832768</v>
      </c>
      <c r="AI4" s="10">
        <v>0.71267085119999996</v>
      </c>
      <c r="AJ4" s="10">
        <v>0.78177832768</v>
      </c>
      <c r="AK4" s="10">
        <v>0.74074576351999999</v>
      </c>
      <c r="AL4" s="10">
        <v>0.96102584480000008</v>
      </c>
      <c r="AM4" s="10">
        <v>0.90271641152000004</v>
      </c>
      <c r="AN4" s="10">
        <v>0.91999328063999997</v>
      </c>
      <c r="AO4" s="10">
        <v>0.84440697823999999</v>
      </c>
      <c r="AP4" s="10">
        <v>0.78285813199999998</v>
      </c>
      <c r="AQ4" s="10">
        <v>0.76342165424000008</v>
      </c>
      <c r="AR4" s="10">
        <v>0.76234184992000009</v>
      </c>
      <c r="AS4" s="11">
        <v>2.2330353337600002</v>
      </c>
      <c r="AT4" s="11">
        <v>2.4835499360000002</v>
      </c>
      <c r="AU4" s="11">
        <v>2.6671166704</v>
      </c>
      <c r="AV4" s="11">
        <v>2.3086216361599998</v>
      </c>
      <c r="AW4" s="29">
        <v>9.6923235763199997</v>
      </c>
      <c r="AX4" s="45">
        <f t="shared" ref="AX4:AX68" si="4">AVERAGE(AG4:AR4)</f>
        <v>0.80769363136000016</v>
      </c>
      <c r="AY4" s="45">
        <f>STDEV(AG4:AR4)</f>
        <v>8.0206079204185196E-2</v>
      </c>
    </row>
    <row r="5" spans="1:59" ht="15" customHeight="1">
      <c r="A5" s="385">
        <v>163</v>
      </c>
      <c r="B5" s="23" t="s">
        <v>124</v>
      </c>
      <c r="C5" s="23" t="s">
        <v>787</v>
      </c>
      <c r="D5" s="23" t="s">
        <v>787</v>
      </c>
      <c r="E5" s="23" t="s">
        <v>1199</v>
      </c>
      <c r="F5" s="24" t="s">
        <v>907</v>
      </c>
      <c r="G5" s="24" t="s">
        <v>922</v>
      </c>
      <c r="H5" s="394">
        <v>330</v>
      </c>
      <c r="I5" s="23" t="s">
        <v>125</v>
      </c>
      <c r="J5" s="42" t="s">
        <v>1000</v>
      </c>
      <c r="K5" s="13" t="str">
        <f t="shared" ref="K5:K7" si="5">LEFT(J5,3)</f>
        <v>01A</v>
      </c>
      <c r="L5" s="6" t="s">
        <v>1004</v>
      </c>
      <c r="M5" s="13" t="s">
        <v>1026</v>
      </c>
      <c r="N5" s="13" t="s">
        <v>1028</v>
      </c>
      <c r="O5" s="3"/>
      <c r="P5" s="7" t="s">
        <v>1330</v>
      </c>
      <c r="Q5" s="7" t="s">
        <v>1590</v>
      </c>
      <c r="R5" s="7" t="s">
        <v>1330</v>
      </c>
      <c r="S5" s="7" t="str">
        <f t="shared" ref="S5:S68" si="6">IF(P5=R5,"Yes","No")</f>
        <v>Yes</v>
      </c>
      <c r="T5" s="306">
        <v>380</v>
      </c>
      <c r="U5" s="306">
        <v>20</v>
      </c>
      <c r="V5" s="306">
        <v>1178</v>
      </c>
      <c r="W5" s="306">
        <v>1178</v>
      </c>
      <c r="X5" s="8">
        <v>117.8</v>
      </c>
      <c r="Y5" s="16">
        <f t="shared" ref="Y5:AA5" si="7">X5/2.54</f>
        <v>46.377952755905511</v>
      </c>
      <c r="Z5" s="8">
        <v>56</v>
      </c>
      <c r="AA5" s="16">
        <f t="shared" si="7"/>
        <v>22.047244094488189</v>
      </c>
      <c r="AB5" s="16" t="str">
        <f t="shared" ref="AB5:AB7" si="8">IF(Y5=AA5, "Y", "N")</f>
        <v>N</v>
      </c>
      <c r="AC5" s="8">
        <v>93.4</v>
      </c>
      <c r="AD5" s="306">
        <v>12</v>
      </c>
      <c r="AE5" s="3"/>
      <c r="AF5" s="5" t="s">
        <v>988</v>
      </c>
      <c r="AG5" s="10">
        <v>8.3749597877119997E-2</v>
      </c>
      <c r="AH5" s="10">
        <v>8.8877124277759997E-2</v>
      </c>
      <c r="AI5" s="10">
        <v>8.1185834676800003E-2</v>
      </c>
      <c r="AJ5" s="10">
        <v>8.8877124277759997E-2</v>
      </c>
      <c r="AK5" s="10">
        <v>8.3749597877119997E-2</v>
      </c>
      <c r="AL5" s="10">
        <v>0.10938722988032</v>
      </c>
      <c r="AM5" s="10">
        <v>0.1025505280128</v>
      </c>
      <c r="AN5" s="10">
        <v>0.10425970347968001</v>
      </c>
      <c r="AO5" s="10">
        <v>9.5713826145280012E-2</v>
      </c>
      <c r="AP5" s="10">
        <v>8.8877124277759997E-2</v>
      </c>
      <c r="AQ5" s="10">
        <v>8.6313361077440004E-2</v>
      </c>
      <c r="AR5" s="10">
        <v>8.6313361077440004E-2</v>
      </c>
      <c r="AS5" s="11">
        <v>0.25381255683168003</v>
      </c>
      <c r="AT5" s="11">
        <v>0.28201395203520002</v>
      </c>
      <c r="AU5" s="11">
        <v>0.30252405763776002</v>
      </c>
      <c r="AV5" s="11">
        <v>0.26150384643264002</v>
      </c>
      <c r="AW5" s="29">
        <v>1.09985441293728</v>
      </c>
      <c r="AX5" s="45">
        <f t="shared" si="4"/>
        <v>9.1654534411440003E-2</v>
      </c>
      <c r="AY5" s="45">
        <f t="shared" ref="AY5:AY68" si="9">STDEV(AG5:AR5)</f>
        <v>9.1617153289169397E-3</v>
      </c>
    </row>
    <row r="6" spans="1:59" ht="15" customHeight="1">
      <c r="A6" s="385">
        <v>173</v>
      </c>
      <c r="B6" s="23" t="s">
        <v>124</v>
      </c>
      <c r="C6" s="23" t="s">
        <v>754</v>
      </c>
      <c r="D6" s="23" t="s">
        <v>126</v>
      </c>
      <c r="E6" s="23" t="s">
        <v>1199</v>
      </c>
      <c r="F6" s="24" t="s">
        <v>926</v>
      </c>
      <c r="G6" s="24" t="s">
        <v>952</v>
      </c>
      <c r="H6" s="394">
        <v>250</v>
      </c>
      <c r="I6" s="23" t="s">
        <v>1042</v>
      </c>
      <c r="J6" s="42" t="s">
        <v>998</v>
      </c>
      <c r="K6" s="13" t="str">
        <f t="shared" si="5"/>
        <v>011</v>
      </c>
      <c r="L6" s="6" t="s">
        <v>1004</v>
      </c>
      <c r="M6" s="13" t="s">
        <v>1026</v>
      </c>
      <c r="N6" s="13" t="s">
        <v>1027</v>
      </c>
      <c r="O6" s="3"/>
      <c r="P6" s="7" t="s">
        <v>1331</v>
      </c>
      <c r="Q6" s="7" t="s">
        <v>1587</v>
      </c>
      <c r="R6" s="7" t="s">
        <v>1463</v>
      </c>
      <c r="S6" s="7" t="str">
        <f t="shared" si="6"/>
        <v>No</v>
      </c>
      <c r="T6" s="306">
        <v>400</v>
      </c>
      <c r="U6" s="306">
        <v>21</v>
      </c>
      <c r="V6" s="306">
        <v>1565</v>
      </c>
      <c r="W6" s="306">
        <v>1548</v>
      </c>
      <c r="X6" s="8">
        <v>154.80000000000001</v>
      </c>
      <c r="Y6" s="16">
        <f t="shared" ref="Y6:AA6" si="10">X6/2.54</f>
        <v>60.944881889763785</v>
      </c>
      <c r="Z6" s="8">
        <v>154.80000000000001</v>
      </c>
      <c r="AA6" s="16">
        <f t="shared" si="10"/>
        <v>60.944881889763785</v>
      </c>
      <c r="AB6" s="16" t="str">
        <f t="shared" si="8"/>
        <v>Y</v>
      </c>
      <c r="AC6" s="8">
        <v>74.8</v>
      </c>
      <c r="AD6" s="306">
        <v>4</v>
      </c>
      <c r="AE6" s="3"/>
      <c r="AF6" s="5" t="s">
        <v>988</v>
      </c>
      <c r="AG6" s="10">
        <v>9.6563635660799993E-2</v>
      </c>
      <c r="AH6" s="10">
        <v>0.10224384952319999</v>
      </c>
      <c r="AI6" s="10">
        <v>9.3723528729599992E-2</v>
      </c>
      <c r="AJ6" s="10">
        <v>0.10224384952319999</v>
      </c>
      <c r="AK6" s="10">
        <v>9.7510337971200012E-2</v>
      </c>
      <c r="AL6" s="10">
        <v>0.12591140728320002</v>
      </c>
      <c r="AM6" s="10">
        <v>0.11833778880000001</v>
      </c>
      <c r="AN6" s="10">
        <v>0.12023119342080001</v>
      </c>
      <c r="AO6" s="10">
        <v>0.1107641703168</v>
      </c>
      <c r="AP6" s="10">
        <v>0.10319055183360001</v>
      </c>
      <c r="AQ6" s="10">
        <v>0.10035044490240001</v>
      </c>
      <c r="AR6" s="10">
        <v>0.10035044490240001</v>
      </c>
      <c r="AS6" s="11">
        <v>0.29253101391359998</v>
      </c>
      <c r="AT6" s="11">
        <v>0.32566559477760004</v>
      </c>
      <c r="AU6" s="11">
        <v>0.3493331525376</v>
      </c>
      <c r="AV6" s="11">
        <v>0.30389144163840004</v>
      </c>
      <c r="AW6" s="29">
        <v>1.2714212028672001</v>
      </c>
      <c r="AX6" s="45">
        <f t="shared" si="4"/>
        <v>0.10595176690559999</v>
      </c>
      <c r="AY6" s="45">
        <f t="shared" si="9"/>
        <v>1.0382055313464566E-2</v>
      </c>
    </row>
    <row r="7" spans="1:59" ht="15" customHeight="1">
      <c r="A7" s="385">
        <v>185</v>
      </c>
      <c r="B7" s="23" t="s">
        <v>124</v>
      </c>
      <c r="C7" s="23" t="s">
        <v>788</v>
      </c>
      <c r="D7" s="23" t="s">
        <v>382</v>
      </c>
      <c r="E7" s="23" t="s">
        <v>1199</v>
      </c>
      <c r="F7" s="24" t="s">
        <v>906</v>
      </c>
      <c r="G7" s="24" t="s">
        <v>917</v>
      </c>
      <c r="H7" s="394">
        <v>330</v>
      </c>
      <c r="I7" s="23" t="s">
        <v>137</v>
      </c>
      <c r="J7" s="42" t="s">
        <v>1000</v>
      </c>
      <c r="K7" s="13" t="str">
        <f t="shared" si="5"/>
        <v>01A</v>
      </c>
      <c r="L7" s="6" t="s">
        <v>1004</v>
      </c>
      <c r="M7" s="13" t="s">
        <v>1026</v>
      </c>
      <c r="N7" s="13" t="s">
        <v>1028</v>
      </c>
      <c r="O7" s="3"/>
      <c r="P7" s="7" t="s">
        <v>1332</v>
      </c>
      <c r="Q7" s="7" t="s">
        <v>1590</v>
      </c>
      <c r="R7" s="7" t="s">
        <v>1464</v>
      </c>
      <c r="S7" s="7" t="str">
        <f t="shared" si="6"/>
        <v>No</v>
      </c>
      <c r="T7" s="306">
        <v>380</v>
      </c>
      <c r="U7" s="306">
        <v>20</v>
      </c>
      <c r="V7" s="306">
        <v>1594</v>
      </c>
      <c r="W7" s="306">
        <v>1559</v>
      </c>
      <c r="X7" s="8">
        <v>155.9</v>
      </c>
      <c r="Y7" s="16">
        <f t="shared" ref="Y7:AA7" si="11">X7/2.54</f>
        <v>61.377952755905511</v>
      </c>
      <c r="Z7" s="8">
        <v>155.9</v>
      </c>
      <c r="AA7" s="16">
        <f t="shared" si="11"/>
        <v>61.377952755905511</v>
      </c>
      <c r="AB7" s="16" t="str">
        <f t="shared" si="8"/>
        <v>Y</v>
      </c>
      <c r="AC7" s="8">
        <v>112</v>
      </c>
      <c r="AD7" s="306">
        <v>8</v>
      </c>
      <c r="AE7" s="3"/>
      <c r="AF7" s="5" t="s">
        <v>988</v>
      </c>
      <c r="AG7" s="10">
        <v>0.69166978137599999</v>
      </c>
      <c r="AH7" s="10">
        <v>0.73235623910399994</v>
      </c>
      <c r="AI7" s="10">
        <v>0.66725790673920005</v>
      </c>
      <c r="AJ7" s="10">
        <v>0.73235623910399994</v>
      </c>
      <c r="AK7" s="10">
        <v>0.69302599663359998</v>
      </c>
      <c r="AL7" s="10">
        <v>0.90052693104640003</v>
      </c>
      <c r="AM7" s="10">
        <v>0.84627832074240006</v>
      </c>
      <c r="AN7" s="10">
        <v>0.86119668857600007</v>
      </c>
      <c r="AO7" s="10">
        <v>0.79067349518079999</v>
      </c>
      <c r="AP7" s="10">
        <v>0.73371245436160004</v>
      </c>
      <c r="AQ7" s="10">
        <v>0.71472544075520006</v>
      </c>
      <c r="AR7" s="10">
        <v>0.71472544075520006</v>
      </c>
      <c r="AS7" s="11">
        <v>2.0912839272191999</v>
      </c>
      <c r="AT7" s="11">
        <v>2.3259091667840002</v>
      </c>
      <c r="AU7" s="11">
        <v>2.4981485044992002</v>
      </c>
      <c r="AV7" s="11">
        <v>2.1631633358719999</v>
      </c>
      <c r="AW7" s="29">
        <v>9.0785049343744006</v>
      </c>
      <c r="AX7" s="45">
        <f t="shared" si="4"/>
        <v>0.75654207786453354</v>
      </c>
      <c r="AY7" s="45">
        <f t="shared" si="9"/>
        <v>7.5259856886081125E-2</v>
      </c>
    </row>
    <row r="8" spans="1:59" ht="15" customHeight="1">
      <c r="A8" s="385">
        <v>272</v>
      </c>
      <c r="B8" s="23" t="s">
        <v>124</v>
      </c>
      <c r="C8" s="23" t="s">
        <v>760</v>
      </c>
      <c r="D8" s="23" t="s">
        <v>196</v>
      </c>
      <c r="E8" s="23" t="s">
        <v>1199</v>
      </c>
      <c r="F8" s="25" t="s">
        <v>910</v>
      </c>
      <c r="G8" s="25" t="s">
        <v>945</v>
      </c>
      <c r="H8" s="394">
        <v>100</v>
      </c>
      <c r="I8" s="23" t="s">
        <v>198</v>
      </c>
      <c r="J8" s="42" t="s">
        <v>998</v>
      </c>
      <c r="K8" s="13" t="str">
        <f t="shared" ref="K8" si="12">LEFT(J8,3)</f>
        <v>011</v>
      </c>
      <c r="L8" s="6" t="s">
        <v>1004</v>
      </c>
      <c r="M8" s="13" t="s">
        <v>1026</v>
      </c>
      <c r="N8" s="13" t="s">
        <v>1027</v>
      </c>
      <c r="O8" s="3"/>
      <c r="P8" s="7" t="s">
        <v>1333</v>
      </c>
      <c r="Q8" s="7" t="s">
        <v>1590</v>
      </c>
      <c r="R8" s="7" t="s">
        <v>1465</v>
      </c>
      <c r="S8" s="7" t="str">
        <f t="shared" si="6"/>
        <v>No</v>
      </c>
      <c r="T8" s="306">
        <v>320</v>
      </c>
      <c r="U8" s="306">
        <v>16</v>
      </c>
      <c r="V8" s="306">
        <v>917</v>
      </c>
      <c r="W8" s="306">
        <v>916</v>
      </c>
      <c r="X8" s="8">
        <v>91.6</v>
      </c>
      <c r="Y8" s="16">
        <f t="shared" ref="Y8:AA8" si="13">X8/2.54</f>
        <v>36.062992125984252</v>
      </c>
      <c r="Z8" s="8">
        <v>90.2</v>
      </c>
      <c r="AA8" s="16">
        <f t="shared" si="13"/>
        <v>35.511811023622045</v>
      </c>
      <c r="AB8" s="16" t="str">
        <f t="shared" ref="AB8" si="14">IF(Y8=AA8, "Y", "N")</f>
        <v>N</v>
      </c>
      <c r="AC8" s="8">
        <v>114.4</v>
      </c>
      <c r="AD8" s="306">
        <v>21</v>
      </c>
      <c r="AE8" s="3"/>
      <c r="AF8" s="5" t="s">
        <v>988</v>
      </c>
      <c r="AG8" s="10">
        <v>0.76492096192511994</v>
      </c>
      <c r="AH8" s="10">
        <v>0.80947281006592009</v>
      </c>
      <c r="AI8" s="10">
        <v>0.73750443999232007</v>
      </c>
      <c r="AJ8" s="10">
        <v>0.80947281006592009</v>
      </c>
      <c r="AK8" s="10">
        <v>0.76697720107007994</v>
      </c>
      <c r="AL8" s="10">
        <v>0.99521974616064002</v>
      </c>
      <c r="AM8" s="10">
        <v>0.93558881095680002</v>
      </c>
      <c r="AN8" s="10">
        <v>0.95272413716479998</v>
      </c>
      <c r="AO8" s="10">
        <v>0.87458704965632006</v>
      </c>
      <c r="AP8" s="10">
        <v>0.81152904921088009</v>
      </c>
      <c r="AQ8" s="10">
        <v>0.79096665776128006</v>
      </c>
      <c r="AR8" s="10">
        <v>0.79028124471296002</v>
      </c>
      <c r="AS8" s="11">
        <v>2.31189821198336</v>
      </c>
      <c r="AT8" s="11">
        <v>2.57166975729664</v>
      </c>
      <c r="AU8" s="11">
        <v>2.7628999977779198</v>
      </c>
      <c r="AV8" s="11">
        <v>2.3927769516851201</v>
      </c>
      <c r="AW8" s="29">
        <v>10.039244918743039</v>
      </c>
      <c r="AX8" s="45">
        <f t="shared" si="4"/>
        <v>0.83660374322858655</v>
      </c>
      <c r="AY8" s="45">
        <f t="shared" si="9"/>
        <v>8.3131953528420066E-2</v>
      </c>
    </row>
    <row r="9" spans="1:59" ht="15" customHeight="1">
      <c r="A9" s="385">
        <v>327</v>
      </c>
      <c r="B9" s="23" t="s">
        <v>243</v>
      </c>
      <c r="C9" s="23" t="s">
        <v>244</v>
      </c>
      <c r="D9" s="23" t="s">
        <v>244</v>
      </c>
      <c r="E9" s="23" t="s">
        <v>1202</v>
      </c>
      <c r="F9" s="25" t="s">
        <v>923</v>
      </c>
      <c r="G9" s="24" t="s">
        <v>914</v>
      </c>
      <c r="H9" s="394">
        <v>187</v>
      </c>
      <c r="I9" s="23" t="s">
        <v>245</v>
      </c>
      <c r="J9" s="42" t="s">
        <v>998</v>
      </c>
      <c r="K9" s="13" t="str">
        <f t="shared" ref="K9:K14" si="15">LEFT(J9,3)</f>
        <v>011</v>
      </c>
      <c r="L9" s="6" t="s">
        <v>1004</v>
      </c>
      <c r="M9" s="13" t="s">
        <v>1026</v>
      </c>
      <c r="N9" s="13" t="s">
        <v>1027</v>
      </c>
      <c r="O9" s="3"/>
      <c r="P9" s="7" t="s">
        <v>1334</v>
      </c>
      <c r="Q9" s="7" t="s">
        <v>1590</v>
      </c>
      <c r="R9" s="7" t="s">
        <v>1466</v>
      </c>
      <c r="S9" s="7" t="str">
        <f t="shared" si="6"/>
        <v>No</v>
      </c>
      <c r="T9" s="306">
        <v>320</v>
      </c>
      <c r="U9" s="306">
        <v>16</v>
      </c>
      <c r="V9" s="306">
        <v>964</v>
      </c>
      <c r="W9" s="306">
        <v>956</v>
      </c>
      <c r="X9" s="8">
        <v>95.6</v>
      </c>
      <c r="Y9" s="16">
        <f t="shared" ref="Y9:AA11" si="16">X9/2.54</f>
        <v>37.637795275590548</v>
      </c>
      <c r="Z9" s="8">
        <v>95.6</v>
      </c>
      <c r="AA9" s="16">
        <f t="shared" si="16"/>
        <v>37.637795275590548</v>
      </c>
      <c r="AB9" s="16" t="str">
        <f t="shared" ref="AB9:AB14" si="17">IF(Y9=AA9, "Y", "N")</f>
        <v>Y</v>
      </c>
      <c r="AC9" s="8">
        <v>132.6</v>
      </c>
      <c r="AD9" s="306">
        <v>27</v>
      </c>
      <c r="AE9" s="3"/>
      <c r="AF9" s="5" t="s">
        <v>990</v>
      </c>
      <c r="AG9" s="10">
        <v>5.1407203061759998E-2</v>
      </c>
      <c r="AH9" s="10">
        <v>5.3894648371200005E-2</v>
      </c>
      <c r="AI9" s="10">
        <v>4.9748906188800006E-2</v>
      </c>
      <c r="AJ9" s="10">
        <v>5.3894648371200005E-2</v>
      </c>
      <c r="AK9" s="10">
        <v>5.1407203061759998E-2</v>
      </c>
      <c r="AL9" s="10">
        <v>6.6331874918399994E-2</v>
      </c>
      <c r="AM9" s="10">
        <v>6.2186132736000009E-2</v>
      </c>
      <c r="AN9" s="10">
        <v>6.3844429608960002E-2</v>
      </c>
      <c r="AO9" s="10">
        <v>5.8040390553600003E-2</v>
      </c>
      <c r="AP9" s="10">
        <v>5.3894648371200005E-2</v>
      </c>
      <c r="AQ9" s="10">
        <v>5.3065499934720005E-2</v>
      </c>
      <c r="AR9" s="10">
        <v>5.3065499934720005E-2</v>
      </c>
      <c r="AS9" s="11">
        <v>0.15505075762176002</v>
      </c>
      <c r="AT9" s="11">
        <v>0.17163372635135998</v>
      </c>
      <c r="AU9" s="11">
        <v>0.18407095289856001</v>
      </c>
      <c r="AV9" s="11">
        <v>0.16002564824064003</v>
      </c>
      <c r="AW9" s="29">
        <v>0.67078108511232004</v>
      </c>
      <c r="AX9" s="45">
        <f t="shared" si="4"/>
        <v>5.5898423759359994E-2</v>
      </c>
      <c r="AY9" s="45">
        <f t="shared" si="9"/>
        <v>5.413570265740757E-3</v>
      </c>
    </row>
    <row r="10" spans="1:59" ht="15" customHeight="1">
      <c r="A10" s="385">
        <v>330</v>
      </c>
      <c r="B10" s="23" t="s">
        <v>243</v>
      </c>
      <c r="C10" s="23" t="s">
        <v>614</v>
      </c>
      <c r="D10" s="23" t="s">
        <v>792</v>
      </c>
      <c r="E10" s="23" t="s">
        <v>1203</v>
      </c>
      <c r="F10" s="25" t="s">
        <v>923</v>
      </c>
      <c r="G10" s="24" t="s">
        <v>917</v>
      </c>
      <c r="H10" s="394">
        <v>200</v>
      </c>
      <c r="I10" s="23" t="s">
        <v>248</v>
      </c>
      <c r="J10" s="42" t="s">
        <v>998</v>
      </c>
      <c r="K10" s="13" t="str">
        <f t="shared" si="15"/>
        <v>011</v>
      </c>
      <c r="L10" s="6" t="s">
        <v>1004</v>
      </c>
      <c r="M10" s="13" t="s">
        <v>1026</v>
      </c>
      <c r="N10" s="13" t="s">
        <v>1027</v>
      </c>
      <c r="O10" s="3"/>
      <c r="P10" s="7" t="s">
        <v>1335</v>
      </c>
      <c r="Q10" s="7" t="s">
        <v>1590</v>
      </c>
      <c r="R10" s="7" t="s">
        <v>1335</v>
      </c>
      <c r="S10" s="7" t="str">
        <f t="shared" si="6"/>
        <v>Yes</v>
      </c>
      <c r="T10" s="306">
        <v>320</v>
      </c>
      <c r="U10" s="306">
        <v>16</v>
      </c>
      <c r="V10" s="306">
        <v>1010</v>
      </c>
      <c r="W10" s="306">
        <v>1010</v>
      </c>
      <c r="X10" s="8">
        <v>101</v>
      </c>
      <c r="Y10" s="16">
        <f t="shared" si="16"/>
        <v>39.763779527559052</v>
      </c>
      <c r="Z10" s="8">
        <v>101</v>
      </c>
      <c r="AA10" s="16">
        <f t="shared" si="16"/>
        <v>39.763779527559052</v>
      </c>
      <c r="AB10" s="16" t="str">
        <f t="shared" si="17"/>
        <v>Y</v>
      </c>
      <c r="AC10" s="8">
        <v>110</v>
      </c>
      <c r="AD10" s="306">
        <v>12</v>
      </c>
      <c r="AE10" s="3"/>
      <c r="AF10" s="5" t="s">
        <v>990</v>
      </c>
      <c r="AG10" s="10">
        <v>13.35279792</v>
      </c>
      <c r="AH10" s="10">
        <v>14.128895235840002</v>
      </c>
      <c r="AI10" s="10">
        <v>12.8768206336</v>
      </c>
      <c r="AJ10" s="10">
        <v>14.132528650240001</v>
      </c>
      <c r="AK10" s="10">
        <v>13.38767869824</v>
      </c>
      <c r="AL10" s="10">
        <v>17.375714343680002</v>
      </c>
      <c r="AM10" s="10">
        <v>16.328564313600001</v>
      </c>
      <c r="AN10" s="10">
        <v>16.629411025920003</v>
      </c>
      <c r="AO10" s="10">
        <v>15.269787357440002</v>
      </c>
      <c r="AP10" s="10">
        <v>14.16522937984</v>
      </c>
      <c r="AQ10" s="10">
        <v>13.809881451520001</v>
      </c>
      <c r="AR10" s="10">
        <v>13.79098769664</v>
      </c>
      <c r="AS10" s="11">
        <v>40.358513789440003</v>
      </c>
      <c r="AT10" s="11">
        <v>44.895921692160002</v>
      </c>
      <c r="AU10" s="11">
        <v>48.227762696960006</v>
      </c>
      <c r="AV10" s="11">
        <v>41.766098528000001</v>
      </c>
      <c r="AW10" s="29">
        <v>175.24829670656004</v>
      </c>
      <c r="AX10" s="45">
        <f t="shared" si="4"/>
        <v>14.604024725546667</v>
      </c>
      <c r="AY10" s="45">
        <f t="shared" si="9"/>
        <v>1.4510911416956946</v>
      </c>
    </row>
    <row r="11" spans="1:59" ht="15" customHeight="1">
      <c r="A11" s="385">
        <v>339</v>
      </c>
      <c r="B11" s="23" t="s">
        <v>243</v>
      </c>
      <c r="C11" s="23" t="s">
        <v>627</v>
      </c>
      <c r="D11" s="23" t="s">
        <v>794</v>
      </c>
      <c r="E11" s="23" t="s">
        <v>1203</v>
      </c>
      <c r="F11" s="25" t="s">
        <v>906</v>
      </c>
      <c r="G11" s="24" t="s">
        <v>917</v>
      </c>
      <c r="H11" s="394">
        <v>330</v>
      </c>
      <c r="I11" s="23" t="s">
        <v>252</v>
      </c>
      <c r="J11" s="42" t="s">
        <v>998</v>
      </c>
      <c r="K11" s="13" t="str">
        <f t="shared" si="15"/>
        <v>011</v>
      </c>
      <c r="L11" s="6" t="s">
        <v>1004</v>
      </c>
      <c r="M11" s="13" t="s">
        <v>1026</v>
      </c>
      <c r="N11" s="13" t="s">
        <v>1027</v>
      </c>
      <c r="O11" s="3"/>
      <c r="P11" s="7" t="s">
        <v>1336</v>
      </c>
      <c r="Q11" s="7" t="s">
        <v>1590</v>
      </c>
      <c r="R11" s="7" t="s">
        <v>1467</v>
      </c>
      <c r="S11" s="7" t="str">
        <f t="shared" si="6"/>
        <v>No</v>
      </c>
      <c r="T11" s="306">
        <v>350</v>
      </c>
      <c r="U11" s="306">
        <v>18</v>
      </c>
      <c r="V11" s="306">
        <v>988</v>
      </c>
      <c r="W11" s="306">
        <v>945</v>
      </c>
      <c r="X11" s="8">
        <v>94.5</v>
      </c>
      <c r="Y11" s="16">
        <f t="shared" si="16"/>
        <v>37.204724409448815</v>
      </c>
      <c r="Z11" s="8">
        <v>92.4</v>
      </c>
      <c r="AA11" s="16">
        <f t="shared" si="16"/>
        <v>36.377952755905511</v>
      </c>
      <c r="AB11" s="16" t="str">
        <f t="shared" si="17"/>
        <v>N</v>
      </c>
      <c r="AC11" s="8">
        <v>127.9</v>
      </c>
      <c r="AD11" s="306">
        <v>9</v>
      </c>
      <c r="AE11" s="3"/>
      <c r="AF11" s="5" t="s">
        <v>990</v>
      </c>
      <c r="AG11" s="10">
        <v>0.11327200409700001</v>
      </c>
      <c r="AH11" s="10">
        <v>0.11932470660600002</v>
      </c>
      <c r="AI11" s="10">
        <v>0.10894864516200001</v>
      </c>
      <c r="AJ11" s="10">
        <v>0.11932470660600002</v>
      </c>
      <c r="AK11" s="10">
        <v>0.11327200409700001</v>
      </c>
      <c r="AL11" s="10">
        <v>0.14699420379000003</v>
      </c>
      <c r="AM11" s="10">
        <v>0.13834748592000001</v>
      </c>
      <c r="AN11" s="10">
        <v>0.14094150128100003</v>
      </c>
      <c r="AO11" s="10">
        <v>0.12883609626299999</v>
      </c>
      <c r="AP11" s="10">
        <v>0.12018937839300002</v>
      </c>
      <c r="AQ11" s="10">
        <v>0.11673069124500002</v>
      </c>
      <c r="AR11" s="10">
        <v>0.11673069124500002</v>
      </c>
      <c r="AS11" s="11">
        <v>0.34154535586500001</v>
      </c>
      <c r="AT11" s="11">
        <v>0.37959091449300009</v>
      </c>
      <c r="AU11" s="11">
        <v>0.408125083464</v>
      </c>
      <c r="AV11" s="11">
        <v>0.35365076088300007</v>
      </c>
      <c r="AW11" s="29">
        <v>1.4829121147050004</v>
      </c>
      <c r="AX11" s="45">
        <f t="shared" si="4"/>
        <v>0.12357600955874999</v>
      </c>
      <c r="AY11" s="45">
        <f t="shared" si="9"/>
        <v>1.229735812729418E-2</v>
      </c>
    </row>
    <row r="12" spans="1:59" ht="15" customHeight="1">
      <c r="A12" s="385">
        <v>352</v>
      </c>
      <c r="B12" s="23" t="s">
        <v>243</v>
      </c>
      <c r="C12" s="23" t="s">
        <v>627</v>
      </c>
      <c r="D12" s="23" t="s">
        <v>794</v>
      </c>
      <c r="E12" s="23" t="s">
        <v>1203</v>
      </c>
      <c r="F12" s="25" t="s">
        <v>908</v>
      </c>
      <c r="G12" s="24" t="s">
        <v>933</v>
      </c>
      <c r="H12" s="394">
        <v>330</v>
      </c>
      <c r="I12" s="23" t="s">
        <v>254</v>
      </c>
      <c r="J12" s="42" t="s">
        <v>998</v>
      </c>
      <c r="K12" s="13" t="str">
        <f t="shared" si="15"/>
        <v>011</v>
      </c>
      <c r="L12" s="6" t="s">
        <v>1004</v>
      </c>
      <c r="M12" s="13" t="s">
        <v>1026</v>
      </c>
      <c r="N12" s="13" t="s">
        <v>1027</v>
      </c>
      <c r="O12" s="3"/>
      <c r="P12" s="7" t="s">
        <v>1336</v>
      </c>
      <c r="Q12" s="7" t="s">
        <v>1590</v>
      </c>
      <c r="R12" s="7" t="s">
        <v>1336</v>
      </c>
      <c r="S12" s="7" t="str">
        <f t="shared" si="6"/>
        <v>Yes</v>
      </c>
      <c r="T12" s="306">
        <v>350</v>
      </c>
      <c r="U12" s="306">
        <v>18</v>
      </c>
      <c r="V12" s="306">
        <v>988</v>
      </c>
      <c r="W12" s="306">
        <v>988</v>
      </c>
      <c r="X12" s="8">
        <v>98.8</v>
      </c>
      <c r="Y12" s="16">
        <f t="shared" ref="Y12:AA12" si="18">X12/2.54</f>
        <v>38.897637795275585</v>
      </c>
      <c r="Z12" s="8">
        <v>94.8</v>
      </c>
      <c r="AA12" s="16">
        <f t="shared" si="18"/>
        <v>37.322834645669289</v>
      </c>
      <c r="AB12" s="16" t="str">
        <f t="shared" si="17"/>
        <v>N</v>
      </c>
      <c r="AC12" s="8">
        <v>104.2</v>
      </c>
      <c r="AD12" s="306">
        <v>4</v>
      </c>
      <c r="AE12" s="3"/>
      <c r="AF12" s="5" t="s">
        <v>990</v>
      </c>
      <c r="AG12" s="10">
        <v>2.9982973557263999</v>
      </c>
      <c r="AH12" s="10">
        <v>3.1728481966272004</v>
      </c>
      <c r="AI12" s="10">
        <v>2.8915046471584001</v>
      </c>
      <c r="AJ12" s="10">
        <v>3.1735846980656</v>
      </c>
      <c r="AK12" s="10">
        <v>3.0063988715488001</v>
      </c>
      <c r="AL12" s="10">
        <v>3.9012481192048001</v>
      </c>
      <c r="AM12" s="10">
        <v>3.6663041603552</v>
      </c>
      <c r="AN12" s="10">
        <v>3.7340622926880003</v>
      </c>
      <c r="AO12" s="10">
        <v>3.428414195752</v>
      </c>
      <c r="AP12" s="10">
        <v>3.1809497124495998</v>
      </c>
      <c r="AQ12" s="10">
        <v>3.1006710556640003</v>
      </c>
      <c r="AR12" s="10">
        <v>3.0969885484720003</v>
      </c>
      <c r="AS12" s="11">
        <v>9.0626501995119995</v>
      </c>
      <c r="AT12" s="11">
        <v>10.0812316888192</v>
      </c>
      <c r="AU12" s="11">
        <v>10.828780648795201</v>
      </c>
      <c r="AV12" s="11">
        <v>9.3786093165855995</v>
      </c>
      <c r="AW12" s="29">
        <v>39.351271853712007</v>
      </c>
      <c r="AX12" s="45">
        <f t="shared" si="4"/>
        <v>3.2792726544759998</v>
      </c>
      <c r="AY12" s="45">
        <f t="shared" si="9"/>
        <v>0.32568591447053918</v>
      </c>
    </row>
    <row r="13" spans="1:59" ht="15" customHeight="1">
      <c r="A13" s="385">
        <v>364</v>
      </c>
      <c r="B13" s="23" t="s">
        <v>243</v>
      </c>
      <c r="C13" s="23" t="s">
        <v>591</v>
      </c>
      <c r="D13" s="23" t="s">
        <v>591</v>
      </c>
      <c r="E13" s="23" t="s">
        <v>1203</v>
      </c>
      <c r="F13" s="25" t="s">
        <v>923</v>
      </c>
      <c r="G13" s="24"/>
      <c r="H13" s="394"/>
      <c r="I13" s="23" t="s">
        <v>263</v>
      </c>
      <c r="J13" s="42" t="s">
        <v>999</v>
      </c>
      <c r="K13" s="13" t="str">
        <f t="shared" si="15"/>
        <v>010</v>
      </c>
      <c r="L13" s="6" t="s">
        <v>1004</v>
      </c>
      <c r="M13" s="13" t="s">
        <v>1029</v>
      </c>
      <c r="N13" s="13" t="s">
        <v>1027</v>
      </c>
      <c r="O13" s="3"/>
      <c r="P13" s="7" t="s">
        <v>1337</v>
      </c>
      <c r="Q13" s="7" t="s">
        <v>1589</v>
      </c>
      <c r="R13" s="7" t="s">
        <v>1337</v>
      </c>
      <c r="S13" s="7" t="str">
        <f t="shared" si="6"/>
        <v>Yes</v>
      </c>
      <c r="T13" s="306">
        <v>290</v>
      </c>
      <c r="U13" s="306">
        <v>14</v>
      </c>
      <c r="V13" s="306">
        <v>1230</v>
      </c>
      <c r="W13" s="306">
        <v>1230</v>
      </c>
      <c r="X13" s="8">
        <v>123</v>
      </c>
      <c r="Y13" s="16">
        <f t="shared" ref="Y13:AA14" si="19">X13/2.54</f>
        <v>48.425196850393704</v>
      </c>
      <c r="Z13" s="8">
        <v>123</v>
      </c>
      <c r="AA13" s="16">
        <f t="shared" si="19"/>
        <v>48.425196850393704</v>
      </c>
      <c r="AB13" s="16" t="str">
        <f t="shared" si="17"/>
        <v>Y</v>
      </c>
      <c r="AC13" s="8">
        <v>80.099999999999994</v>
      </c>
      <c r="AD13" s="306">
        <v>28</v>
      </c>
      <c r="AE13" s="3"/>
      <c r="AF13" s="5" t="s">
        <v>990</v>
      </c>
      <c r="AG13" s="10">
        <v>2.6881747148844002</v>
      </c>
      <c r="AH13" s="10">
        <v>2.8441040324760003</v>
      </c>
      <c r="AI13" s="10">
        <v>2.5923979055772</v>
      </c>
      <c r="AJ13" s="10">
        <v>2.8446880374107999</v>
      </c>
      <c r="AK13" s="10">
        <v>2.6951827741020002</v>
      </c>
      <c r="AL13" s="10">
        <v>3.4976055545172002</v>
      </c>
      <c r="AM13" s="10">
        <v>3.2867797730544002</v>
      </c>
      <c r="AN13" s="10">
        <v>3.3475162862736005</v>
      </c>
      <c r="AO13" s="10">
        <v>3.0736179718524004</v>
      </c>
      <c r="AP13" s="10">
        <v>2.8516960966284</v>
      </c>
      <c r="AQ13" s="10">
        <v>2.7798634896480001</v>
      </c>
      <c r="AR13" s="10">
        <v>2.7763594600391999</v>
      </c>
      <c r="AS13" s="11">
        <v>8.1246766529376018</v>
      </c>
      <c r="AT13" s="11">
        <v>9.0374763660300008</v>
      </c>
      <c r="AU13" s="11">
        <v>9.7079140311804011</v>
      </c>
      <c r="AV13" s="11">
        <v>8.4079190463155999</v>
      </c>
      <c r="AW13" s="29">
        <v>35.2779860964636</v>
      </c>
      <c r="AX13" s="45">
        <f t="shared" si="4"/>
        <v>2.9398321747053</v>
      </c>
      <c r="AY13" s="45">
        <f t="shared" si="9"/>
        <v>0.29198096018379943</v>
      </c>
    </row>
    <row r="14" spans="1:59" ht="15" customHeight="1">
      <c r="A14" s="385">
        <v>369</v>
      </c>
      <c r="B14" s="23" t="s">
        <v>243</v>
      </c>
      <c r="C14" s="23" t="s">
        <v>591</v>
      </c>
      <c r="D14" s="23" t="s">
        <v>591</v>
      </c>
      <c r="E14" s="23" t="s">
        <v>1203</v>
      </c>
      <c r="F14" s="25" t="s">
        <v>923</v>
      </c>
      <c r="G14" s="24"/>
      <c r="H14" s="394"/>
      <c r="I14" s="23" t="s">
        <v>265</v>
      </c>
      <c r="J14" s="42" t="s">
        <v>999</v>
      </c>
      <c r="K14" s="13" t="str">
        <f t="shared" si="15"/>
        <v>010</v>
      </c>
      <c r="L14" s="6" t="s">
        <v>1004</v>
      </c>
      <c r="M14" s="13" t="s">
        <v>1029</v>
      </c>
      <c r="N14" s="13" t="s">
        <v>1027</v>
      </c>
      <c r="O14" s="3"/>
      <c r="P14" s="7" t="s">
        <v>1338</v>
      </c>
      <c r="Q14" s="7" t="s">
        <v>1590</v>
      </c>
      <c r="R14" s="7" t="s">
        <v>1468</v>
      </c>
      <c r="S14" s="7" t="str">
        <f t="shared" si="6"/>
        <v>No</v>
      </c>
      <c r="T14" s="306">
        <v>290</v>
      </c>
      <c r="U14" s="306">
        <v>14</v>
      </c>
      <c r="V14" s="306">
        <v>935</v>
      </c>
      <c r="W14" s="306">
        <v>934</v>
      </c>
      <c r="X14" s="8">
        <v>93.4</v>
      </c>
      <c r="Y14" s="16">
        <f t="shared" si="19"/>
        <v>36.771653543307089</v>
      </c>
      <c r="Z14" s="8">
        <v>93.3</v>
      </c>
      <c r="AA14" s="16">
        <f t="shared" si="19"/>
        <v>36.732283464566926</v>
      </c>
      <c r="AB14" s="16" t="str">
        <f t="shared" si="17"/>
        <v>N</v>
      </c>
      <c r="AC14" s="8">
        <v>118.3</v>
      </c>
      <c r="AD14" s="306">
        <v>21</v>
      </c>
      <c r="AE14" s="3"/>
      <c r="AF14" s="5" t="s">
        <v>990</v>
      </c>
      <c r="AG14" s="10">
        <v>0.23185356191088</v>
      </c>
      <c r="AH14" s="10">
        <v>0.24495263320527996</v>
      </c>
      <c r="AI14" s="10">
        <v>0.22333916556951999</v>
      </c>
      <c r="AJ14" s="10">
        <v>0.24495263320527996</v>
      </c>
      <c r="AK14" s="10">
        <v>0.23250851547559998</v>
      </c>
      <c r="AL14" s="10">
        <v>0.30127863977119995</v>
      </c>
      <c r="AM14" s="10">
        <v>0.28359489352375999</v>
      </c>
      <c r="AN14" s="10">
        <v>0.28883452204151999</v>
      </c>
      <c r="AO14" s="10">
        <v>0.26525619371160003</v>
      </c>
      <c r="AP14" s="10">
        <v>0.24560758676999997</v>
      </c>
      <c r="AQ14" s="10">
        <v>0.23971300468751996</v>
      </c>
      <c r="AR14" s="10">
        <v>0.23905805112279999</v>
      </c>
      <c r="AS14" s="11">
        <v>0.70014536068568001</v>
      </c>
      <c r="AT14" s="11">
        <v>0.77873978845207992</v>
      </c>
      <c r="AU14" s="11">
        <v>0.83768560927688007</v>
      </c>
      <c r="AV14" s="11">
        <v>0.72437864258031992</v>
      </c>
      <c r="AW14" s="29">
        <v>3.0409494009949598</v>
      </c>
      <c r="AX14" s="45">
        <f t="shared" si="4"/>
        <v>0.2534124500829133</v>
      </c>
      <c r="AY14" s="45">
        <f t="shared" si="9"/>
        <v>2.522821022587286E-2</v>
      </c>
    </row>
    <row r="15" spans="1:59" ht="15" customHeight="1">
      <c r="A15" s="385">
        <v>402</v>
      </c>
      <c r="B15" s="23" t="s">
        <v>243</v>
      </c>
      <c r="C15" s="23" t="s">
        <v>642</v>
      </c>
      <c r="D15" s="23" t="s">
        <v>795</v>
      </c>
      <c r="E15" s="23" t="s">
        <v>1203</v>
      </c>
      <c r="F15" s="24" t="s">
        <v>923</v>
      </c>
      <c r="G15" s="24" t="s">
        <v>918</v>
      </c>
      <c r="H15" s="394">
        <v>200</v>
      </c>
      <c r="I15" s="23" t="s">
        <v>277</v>
      </c>
      <c r="J15" s="42" t="s">
        <v>999</v>
      </c>
      <c r="K15" s="13" t="str">
        <f t="shared" ref="K15:K20" si="20">LEFT(J15,3)</f>
        <v>010</v>
      </c>
      <c r="L15" s="6" t="s">
        <v>1004</v>
      </c>
      <c r="M15" s="13" t="s">
        <v>1029</v>
      </c>
      <c r="N15" s="13" t="s">
        <v>1027</v>
      </c>
      <c r="O15" s="3"/>
      <c r="P15" s="7" t="s">
        <v>1339</v>
      </c>
      <c r="Q15" s="7" t="s">
        <v>1591</v>
      </c>
      <c r="R15" s="7" t="s">
        <v>1469</v>
      </c>
      <c r="S15" s="7" t="str">
        <f t="shared" si="6"/>
        <v>No</v>
      </c>
      <c r="T15" s="306">
        <v>290</v>
      </c>
      <c r="U15" s="306">
        <v>14</v>
      </c>
      <c r="V15" s="306">
        <v>910</v>
      </c>
      <c r="W15" s="306">
        <v>908</v>
      </c>
      <c r="X15" s="8">
        <v>90.8</v>
      </c>
      <c r="Y15" s="16">
        <f t="shared" ref="Y15:AA18" si="21">X15/2.54</f>
        <v>35.748031496062993</v>
      </c>
      <c r="Z15" s="8">
        <v>88.8</v>
      </c>
      <c r="AA15" s="16">
        <f t="shared" si="21"/>
        <v>34.960629921259844</v>
      </c>
      <c r="AB15" s="16" t="str">
        <f t="shared" ref="AB15:AB20" si="22">IF(Y15=AA15, "Y", "N")</f>
        <v>N</v>
      </c>
      <c r="AC15" s="8">
        <v>127.6</v>
      </c>
      <c r="AD15" s="306">
        <v>28</v>
      </c>
      <c r="AE15" s="3"/>
      <c r="AF15" s="5" t="s">
        <v>990</v>
      </c>
      <c r="AG15" s="10">
        <v>0.20603294342399997</v>
      </c>
      <c r="AH15" s="10">
        <v>0.21839492002943997</v>
      </c>
      <c r="AI15" s="10">
        <v>0.19916517864319999</v>
      </c>
      <c r="AJ15" s="10">
        <v>0.21839492002943997</v>
      </c>
      <c r="AK15" s="10">
        <v>0.20671971990207999</v>
      </c>
      <c r="AL15" s="10">
        <v>0.26852960292927996</v>
      </c>
      <c r="AM15" s="10">
        <v>0.25204696745535993</v>
      </c>
      <c r="AN15" s="10">
        <v>0.25685440280191996</v>
      </c>
      <c r="AO15" s="10">
        <v>0.23556433198143997</v>
      </c>
      <c r="AP15" s="10">
        <v>0.21908169650751999</v>
      </c>
      <c r="AQ15" s="10">
        <v>0.21358748468287997</v>
      </c>
      <c r="AR15" s="10">
        <v>0.21290070820479998</v>
      </c>
      <c r="AS15" s="11">
        <v>0.62359304209664002</v>
      </c>
      <c r="AT15" s="11">
        <v>0.69364424286079995</v>
      </c>
      <c r="AU15" s="11">
        <v>0.74446570223871988</v>
      </c>
      <c r="AV15" s="11">
        <v>0.64556988939519999</v>
      </c>
      <c r="AW15" s="29">
        <v>2.7072728765913601</v>
      </c>
      <c r="AX15" s="45">
        <f t="shared" si="4"/>
        <v>0.22560607304927996</v>
      </c>
      <c r="AY15" s="45">
        <f t="shared" si="9"/>
        <v>2.2378032431030342E-2</v>
      </c>
    </row>
    <row r="16" spans="1:59" ht="15" customHeight="1">
      <c r="A16" s="385">
        <v>403</v>
      </c>
      <c r="B16" s="23" t="s">
        <v>243</v>
      </c>
      <c r="C16" s="23" t="s">
        <v>642</v>
      </c>
      <c r="D16" s="23" t="s">
        <v>795</v>
      </c>
      <c r="E16" s="23" t="s">
        <v>1203</v>
      </c>
      <c r="F16" s="24" t="s">
        <v>923</v>
      </c>
      <c r="G16" s="24" t="s">
        <v>922</v>
      </c>
      <c r="H16" s="394">
        <v>120</v>
      </c>
      <c r="I16" s="23" t="s">
        <v>278</v>
      </c>
      <c r="J16" s="42" t="s">
        <v>999</v>
      </c>
      <c r="K16" s="13" t="str">
        <f t="shared" si="20"/>
        <v>010</v>
      </c>
      <c r="L16" s="6" t="s">
        <v>1004</v>
      </c>
      <c r="M16" s="13" t="s">
        <v>1029</v>
      </c>
      <c r="N16" s="13" t="s">
        <v>1027</v>
      </c>
      <c r="O16" s="3"/>
      <c r="P16" s="7" t="s">
        <v>1340</v>
      </c>
      <c r="Q16" s="7" t="s">
        <v>1591</v>
      </c>
      <c r="R16" s="7" t="s">
        <v>1340</v>
      </c>
      <c r="S16" s="7" t="str">
        <f t="shared" si="6"/>
        <v>Yes</v>
      </c>
      <c r="T16" s="306">
        <v>290</v>
      </c>
      <c r="U16" s="306">
        <v>14</v>
      </c>
      <c r="V16" s="306">
        <v>977</v>
      </c>
      <c r="W16" s="306">
        <v>977</v>
      </c>
      <c r="X16" s="8">
        <v>97.7</v>
      </c>
      <c r="Y16" s="16">
        <f t="shared" si="21"/>
        <v>38.464566929133859</v>
      </c>
      <c r="Z16" s="8">
        <v>95</v>
      </c>
      <c r="AA16" s="16">
        <f t="shared" si="21"/>
        <v>37.401574803149607</v>
      </c>
      <c r="AB16" s="16" t="str">
        <f t="shared" si="22"/>
        <v>N</v>
      </c>
      <c r="AC16" s="8">
        <v>126</v>
      </c>
      <c r="AD16" s="306">
        <v>30</v>
      </c>
      <c r="AE16" s="3"/>
      <c r="AF16" s="5" t="s">
        <v>990</v>
      </c>
      <c r="AG16" s="10">
        <v>8.0836101215856004</v>
      </c>
      <c r="AH16" s="10">
        <v>8.5528068455591999</v>
      </c>
      <c r="AI16" s="10">
        <v>7.7953788525815995</v>
      </c>
      <c r="AJ16" s="10">
        <v>8.5549959438047996</v>
      </c>
      <c r="AK16" s="10">
        <v>8.1047714046263994</v>
      </c>
      <c r="AL16" s="10">
        <v>10.518617070107998</v>
      </c>
      <c r="AM16" s="10">
        <v>9.8845082782992009</v>
      </c>
      <c r="AN16" s="10">
        <v>10.0669331320992</v>
      </c>
      <c r="AO16" s="10">
        <v>9.243832191753599</v>
      </c>
      <c r="AP16" s="10">
        <v>8.5746978280152</v>
      </c>
      <c r="AQ16" s="10">
        <v>8.3601661999464003</v>
      </c>
      <c r="AR16" s="10">
        <v>8.3484910093031992</v>
      </c>
      <c r="AS16" s="11">
        <v>24.4317958197264</v>
      </c>
      <c r="AT16" s="11">
        <v>27.178384418539196</v>
      </c>
      <c r="AU16" s="11">
        <v>29.195273602152</v>
      </c>
      <c r="AV16" s="11">
        <v>25.283355037264801</v>
      </c>
      <c r="AW16" s="29">
        <v>106.0888088776824</v>
      </c>
      <c r="AX16" s="45">
        <f t="shared" si="4"/>
        <v>8.8407340731402009</v>
      </c>
      <c r="AY16" s="45">
        <f t="shared" si="9"/>
        <v>0.87837793678843068</v>
      </c>
    </row>
    <row r="17" spans="1:51" ht="15" customHeight="1">
      <c r="A17" s="385">
        <v>404</v>
      </c>
      <c r="B17" s="23" t="s">
        <v>243</v>
      </c>
      <c r="C17" s="23" t="s">
        <v>642</v>
      </c>
      <c r="D17" s="23" t="s">
        <v>795</v>
      </c>
      <c r="E17" s="23" t="s">
        <v>1203</v>
      </c>
      <c r="F17" s="24" t="s">
        <v>923</v>
      </c>
      <c r="G17" s="24" t="s">
        <v>922</v>
      </c>
      <c r="H17" s="394">
        <v>350</v>
      </c>
      <c r="I17" s="23" t="s">
        <v>279</v>
      </c>
      <c r="J17" s="42" t="s">
        <v>999</v>
      </c>
      <c r="K17" s="13" t="str">
        <f t="shared" si="20"/>
        <v>010</v>
      </c>
      <c r="L17" s="6" t="s">
        <v>1004</v>
      </c>
      <c r="M17" s="13" t="s">
        <v>1029</v>
      </c>
      <c r="N17" s="13" t="s">
        <v>1027</v>
      </c>
      <c r="O17" s="3"/>
      <c r="P17" s="7" t="s">
        <v>1340</v>
      </c>
      <c r="Q17" s="7" t="s">
        <v>1591</v>
      </c>
      <c r="R17" s="7" t="s">
        <v>1340</v>
      </c>
      <c r="S17" s="7" t="str">
        <f t="shared" si="6"/>
        <v>Yes</v>
      </c>
      <c r="T17" s="306">
        <v>290</v>
      </c>
      <c r="U17" s="306">
        <v>14</v>
      </c>
      <c r="V17" s="306">
        <v>977</v>
      </c>
      <c r="W17" s="306">
        <v>977</v>
      </c>
      <c r="X17" s="8">
        <v>97.7</v>
      </c>
      <c r="Y17" s="16">
        <f t="shared" si="21"/>
        <v>38.464566929133859</v>
      </c>
      <c r="Z17" s="8">
        <v>97.5</v>
      </c>
      <c r="AA17" s="16">
        <f t="shared" si="21"/>
        <v>38.385826771653541</v>
      </c>
      <c r="AB17" s="16" t="str">
        <f t="shared" si="22"/>
        <v>N</v>
      </c>
      <c r="AC17" s="8">
        <v>116.2</v>
      </c>
      <c r="AD17" s="306">
        <v>15</v>
      </c>
      <c r="AE17" s="3"/>
      <c r="AF17" s="5" t="s">
        <v>990</v>
      </c>
      <c r="AG17" s="10">
        <v>13.99927517284072</v>
      </c>
      <c r="AH17" s="10">
        <v>14.81286569747488</v>
      </c>
      <c r="AI17" s="10">
        <v>13.500622915806881</v>
      </c>
      <c r="AJ17" s="10">
        <v>14.816903367572319</v>
      </c>
      <c r="AK17" s="10">
        <v>14.036287148733919</v>
      </c>
      <c r="AL17" s="10">
        <v>18.217294534633041</v>
      </c>
      <c r="AM17" s="10">
        <v>17.119721213145599</v>
      </c>
      <c r="AN17" s="10">
        <v>17.434659480745918</v>
      </c>
      <c r="AO17" s="10">
        <v>16.009361936349602</v>
      </c>
      <c r="AP17" s="10">
        <v>14.851223563400561</v>
      </c>
      <c r="AQ17" s="10">
        <v>14.479084969419841</v>
      </c>
      <c r="AR17" s="10">
        <v>14.45889661893264</v>
      </c>
      <c r="AS17" s="11">
        <v>42.312763786122481</v>
      </c>
      <c r="AT17" s="11">
        <v>47.070485050939283</v>
      </c>
      <c r="AU17" s="11">
        <v>50.563742630241123</v>
      </c>
      <c r="AV17" s="11">
        <v>43.789205151753045</v>
      </c>
      <c r="AW17" s="29">
        <v>183.73619661905593</v>
      </c>
      <c r="AX17" s="45">
        <f t="shared" si="4"/>
        <v>15.311349718254659</v>
      </c>
      <c r="AY17" s="45">
        <f t="shared" si="9"/>
        <v>1.5213768989499206</v>
      </c>
    </row>
    <row r="18" spans="1:51" ht="15" customHeight="1">
      <c r="A18" s="385">
        <v>405</v>
      </c>
      <c r="B18" s="23" t="s">
        <v>243</v>
      </c>
      <c r="C18" s="23" t="s">
        <v>642</v>
      </c>
      <c r="D18" s="23" t="s">
        <v>795</v>
      </c>
      <c r="E18" s="23" t="s">
        <v>1203</v>
      </c>
      <c r="F18" s="24" t="s">
        <v>923</v>
      </c>
      <c r="G18" s="24" t="s">
        <v>917</v>
      </c>
      <c r="H18" s="394">
        <v>120</v>
      </c>
      <c r="I18" s="23" t="s">
        <v>280</v>
      </c>
      <c r="J18" s="42" t="s">
        <v>999</v>
      </c>
      <c r="K18" s="13" t="str">
        <f t="shared" si="20"/>
        <v>010</v>
      </c>
      <c r="L18" s="6" t="s">
        <v>1004</v>
      </c>
      <c r="M18" s="13" t="s">
        <v>1029</v>
      </c>
      <c r="N18" s="13" t="s">
        <v>1027</v>
      </c>
      <c r="O18" s="3"/>
      <c r="P18" s="7" t="s">
        <v>1340</v>
      </c>
      <c r="Q18" s="7" t="s">
        <v>1591</v>
      </c>
      <c r="R18" s="7" t="s">
        <v>1340</v>
      </c>
      <c r="S18" s="7" t="str">
        <f t="shared" si="6"/>
        <v>Yes</v>
      </c>
      <c r="T18" s="306">
        <v>290</v>
      </c>
      <c r="U18" s="306">
        <v>14</v>
      </c>
      <c r="V18" s="306">
        <v>977</v>
      </c>
      <c r="W18" s="306">
        <v>977</v>
      </c>
      <c r="X18" s="8">
        <v>97.7</v>
      </c>
      <c r="Y18" s="16">
        <f t="shared" si="21"/>
        <v>38.464566929133859</v>
      </c>
      <c r="Z18" s="8">
        <v>97.4</v>
      </c>
      <c r="AA18" s="16">
        <f t="shared" si="21"/>
        <v>38.346456692913385</v>
      </c>
      <c r="AB18" s="16" t="str">
        <f t="shared" si="22"/>
        <v>N</v>
      </c>
      <c r="AC18" s="8">
        <v>110.4</v>
      </c>
      <c r="AD18" s="306">
        <v>18</v>
      </c>
      <c r="AE18" s="3"/>
      <c r="AF18" s="5" t="s">
        <v>990</v>
      </c>
      <c r="AG18" s="10">
        <v>10.143377832739201</v>
      </c>
      <c r="AH18" s="10">
        <v>10.73286376792896</v>
      </c>
      <c r="AI18" s="10">
        <v>9.7815025189459224</v>
      </c>
      <c r="AJ18" s="10">
        <v>10.735421190641281</v>
      </c>
      <c r="AK18" s="10">
        <v>10.169591415540481</v>
      </c>
      <c r="AL18" s="10">
        <v>13.1994979739616</v>
      </c>
      <c r="AM18" s="10">
        <v>12.403500154752001</v>
      </c>
      <c r="AN18" s="10">
        <v>12.632389487504643</v>
      </c>
      <c r="AO18" s="10">
        <v>11.599190711727362</v>
      </c>
      <c r="AP18" s="10">
        <v>10.760356062086402</v>
      </c>
      <c r="AQ18" s="10">
        <v>10.49054796593664</v>
      </c>
      <c r="AR18" s="10">
        <v>10.475842785340802</v>
      </c>
      <c r="AS18" s="11">
        <v>30.65774411961408</v>
      </c>
      <c r="AT18" s="11">
        <v>34.104510580143362</v>
      </c>
      <c r="AU18" s="11">
        <v>36.635080353984002</v>
      </c>
      <c r="AV18" s="11">
        <v>31.726746813363846</v>
      </c>
      <c r="AW18" s="29">
        <v>133.1240818671053</v>
      </c>
      <c r="AX18" s="45">
        <f t="shared" si="4"/>
        <v>11.093673488925441</v>
      </c>
      <c r="AY18" s="45">
        <f t="shared" si="9"/>
        <v>1.1023620695370631</v>
      </c>
    </row>
    <row r="19" spans="1:51" ht="15" customHeight="1">
      <c r="A19" s="385">
        <v>406</v>
      </c>
      <c r="B19" s="23" t="s">
        <v>243</v>
      </c>
      <c r="C19" s="23" t="s">
        <v>641</v>
      </c>
      <c r="D19" s="23" t="s">
        <v>796</v>
      </c>
      <c r="E19" s="23" t="s">
        <v>1203</v>
      </c>
      <c r="F19" s="24" t="s">
        <v>923</v>
      </c>
      <c r="G19" s="24" t="s">
        <v>917</v>
      </c>
      <c r="H19" s="394">
        <v>200</v>
      </c>
      <c r="I19" s="23" t="s">
        <v>281</v>
      </c>
      <c r="J19" s="42" t="s">
        <v>998</v>
      </c>
      <c r="K19" s="13" t="str">
        <f t="shared" si="20"/>
        <v>011</v>
      </c>
      <c r="L19" s="6" t="s">
        <v>1004</v>
      </c>
      <c r="M19" s="13" t="s">
        <v>1026</v>
      </c>
      <c r="N19" s="13" t="s">
        <v>1027</v>
      </c>
      <c r="O19" s="3"/>
      <c r="P19" s="7" t="s">
        <v>1336</v>
      </c>
      <c r="Q19" s="7" t="s">
        <v>1590</v>
      </c>
      <c r="R19" s="7" t="s">
        <v>1336</v>
      </c>
      <c r="S19" s="7" t="str">
        <f t="shared" si="6"/>
        <v>Yes</v>
      </c>
      <c r="T19" s="306">
        <v>350</v>
      </c>
      <c r="U19" s="306">
        <v>18</v>
      </c>
      <c r="V19" s="306">
        <v>988</v>
      </c>
      <c r="W19" s="306">
        <v>988</v>
      </c>
      <c r="X19" s="8">
        <v>98.8</v>
      </c>
      <c r="Y19" s="16">
        <f t="shared" ref="Y19:AA20" si="23">X19/2.54</f>
        <v>38.897637795275585</v>
      </c>
      <c r="Z19" s="8">
        <v>98.8</v>
      </c>
      <c r="AA19" s="16">
        <f t="shared" si="23"/>
        <v>38.897637795275585</v>
      </c>
      <c r="AB19" s="16" t="str">
        <f t="shared" si="22"/>
        <v>Y</v>
      </c>
      <c r="AC19" s="8">
        <v>121.2</v>
      </c>
      <c r="AD19" s="306">
        <v>12</v>
      </c>
      <c r="AE19" s="3"/>
      <c r="AF19" s="5" t="s">
        <v>990</v>
      </c>
      <c r="AG19" s="10">
        <v>1.3261097146752001</v>
      </c>
      <c r="AH19" s="10">
        <v>1.4032091166912002</v>
      </c>
      <c r="AI19" s="10">
        <v>1.2789934134432002</v>
      </c>
      <c r="AJ19" s="10">
        <v>1.4032091166912002</v>
      </c>
      <c r="AK19" s="10">
        <v>1.3295363547648</v>
      </c>
      <c r="AL19" s="10">
        <v>1.7253132851136002</v>
      </c>
      <c r="AM19" s="10">
        <v>1.6216574224032001</v>
      </c>
      <c r="AN19" s="10">
        <v>1.6516405231872002</v>
      </c>
      <c r="AO19" s="10">
        <v>1.5162882396480002</v>
      </c>
      <c r="AP19" s="10">
        <v>1.4066357567808001</v>
      </c>
      <c r="AQ19" s="10">
        <v>1.3715126958624</v>
      </c>
      <c r="AR19" s="10">
        <v>1.3697993758176001</v>
      </c>
      <c r="AS19" s="11">
        <v>4.0083122448096002</v>
      </c>
      <c r="AT19" s="11">
        <v>4.4580587565696002</v>
      </c>
      <c r="AU19" s="11">
        <v>4.7895861852384005</v>
      </c>
      <c r="AV19" s="11">
        <v>4.1479478284608007</v>
      </c>
      <c r="AW19" s="29">
        <v>17.403905015078401</v>
      </c>
      <c r="AX19" s="45">
        <f t="shared" si="4"/>
        <v>1.4503254179232001</v>
      </c>
      <c r="AY19" s="45">
        <f t="shared" si="9"/>
        <v>0.14405510611623581</v>
      </c>
    </row>
    <row r="20" spans="1:51" ht="15" customHeight="1">
      <c r="A20" s="385">
        <v>407</v>
      </c>
      <c r="B20" s="23" t="s">
        <v>243</v>
      </c>
      <c r="C20" s="23" t="s">
        <v>641</v>
      </c>
      <c r="D20" s="23" t="s">
        <v>796</v>
      </c>
      <c r="E20" s="23" t="s">
        <v>1203</v>
      </c>
      <c r="F20" s="24" t="s">
        <v>923</v>
      </c>
      <c r="G20" s="24" t="s">
        <v>917</v>
      </c>
      <c r="H20" s="394">
        <v>250</v>
      </c>
      <c r="I20" s="23" t="s">
        <v>282</v>
      </c>
      <c r="J20" s="42" t="s">
        <v>998</v>
      </c>
      <c r="K20" s="13" t="str">
        <f t="shared" si="20"/>
        <v>011</v>
      </c>
      <c r="L20" s="6" t="s">
        <v>1004</v>
      </c>
      <c r="M20" s="13" t="s">
        <v>1026</v>
      </c>
      <c r="N20" s="13" t="s">
        <v>1027</v>
      </c>
      <c r="O20" s="3"/>
      <c r="P20" s="7" t="s">
        <v>1341</v>
      </c>
      <c r="Q20" s="7" t="s">
        <v>1591</v>
      </c>
      <c r="R20" s="7" t="s">
        <v>1341</v>
      </c>
      <c r="S20" s="7" t="str">
        <f t="shared" si="6"/>
        <v>Yes</v>
      </c>
      <c r="T20" s="306">
        <v>350</v>
      </c>
      <c r="U20" s="306">
        <v>18</v>
      </c>
      <c r="V20" s="306">
        <v>1786</v>
      </c>
      <c r="W20" s="306">
        <v>1786</v>
      </c>
      <c r="X20" s="8">
        <v>178.6</v>
      </c>
      <c r="Y20" s="16">
        <f t="shared" si="23"/>
        <v>70.314960629921259</v>
      </c>
      <c r="Z20" s="8">
        <v>86.9</v>
      </c>
      <c r="AA20" s="16">
        <f t="shared" si="23"/>
        <v>34.212598425196852</v>
      </c>
      <c r="AB20" s="16" t="str">
        <f t="shared" si="22"/>
        <v>N</v>
      </c>
      <c r="AC20" s="8">
        <v>126.8</v>
      </c>
      <c r="AD20" s="306">
        <v>6</v>
      </c>
      <c r="AE20" s="3"/>
      <c r="AF20" s="5" t="s">
        <v>990</v>
      </c>
      <c r="AG20" s="10">
        <v>19.209871677774402</v>
      </c>
      <c r="AH20" s="10">
        <v>20.326140682243199</v>
      </c>
      <c r="AI20" s="10">
        <v>18.524557034972798</v>
      </c>
      <c r="AJ20" s="10">
        <v>20.3310010697808</v>
      </c>
      <c r="AK20" s="10">
        <v>19.260095682329602</v>
      </c>
      <c r="AL20" s="10">
        <v>24.996973105876801</v>
      </c>
      <c r="AM20" s="10">
        <v>23.490252969220798</v>
      </c>
      <c r="AN20" s="10">
        <v>23.922827460067204</v>
      </c>
      <c r="AO20" s="10">
        <v>21.9673315407728</v>
      </c>
      <c r="AP20" s="10">
        <v>20.377984815977598</v>
      </c>
      <c r="AQ20" s="10">
        <v>19.867644124529601</v>
      </c>
      <c r="AR20" s="10">
        <v>19.8401019284832</v>
      </c>
      <c r="AS20" s="11">
        <v>58.060569394990395</v>
      </c>
      <c r="AT20" s="11">
        <v>64.588069857987207</v>
      </c>
      <c r="AU20" s="11">
        <v>69.380411970060806</v>
      </c>
      <c r="AV20" s="11">
        <v>60.085730868990403</v>
      </c>
      <c r="AW20" s="29">
        <v>252.1147820920288</v>
      </c>
      <c r="AX20" s="45">
        <f t="shared" si="4"/>
        <v>21.00956517433573</v>
      </c>
      <c r="AY20" s="45">
        <f t="shared" si="9"/>
        <v>2.0874188746547424</v>
      </c>
    </row>
    <row r="21" spans="1:51" ht="15" customHeight="1">
      <c r="A21" s="385">
        <v>474</v>
      </c>
      <c r="B21" s="23" t="s">
        <v>243</v>
      </c>
      <c r="C21" s="23" t="s">
        <v>649</v>
      </c>
      <c r="D21" s="23" t="s">
        <v>668</v>
      </c>
      <c r="E21" s="23" t="s">
        <v>1202</v>
      </c>
      <c r="F21" s="24" t="s">
        <v>907</v>
      </c>
      <c r="G21" s="24" t="s">
        <v>914</v>
      </c>
      <c r="H21" s="394">
        <v>180</v>
      </c>
      <c r="I21" s="23" t="s">
        <v>310</v>
      </c>
      <c r="J21" s="42" t="s">
        <v>998</v>
      </c>
      <c r="K21" s="13" t="str">
        <f t="shared" ref="K21:K24" si="24">LEFT(J21,3)</f>
        <v>011</v>
      </c>
      <c r="L21" s="6" t="s">
        <v>1004</v>
      </c>
      <c r="M21" s="13" t="s">
        <v>1026</v>
      </c>
      <c r="N21" s="13" t="s">
        <v>1027</v>
      </c>
      <c r="O21" s="3"/>
      <c r="P21" s="7" t="s">
        <v>1342</v>
      </c>
      <c r="Q21" s="7" t="s">
        <v>1590</v>
      </c>
      <c r="R21" s="7" t="s">
        <v>1342</v>
      </c>
      <c r="S21" s="7" t="str">
        <f t="shared" si="6"/>
        <v>Yes</v>
      </c>
      <c r="T21" s="306">
        <v>350</v>
      </c>
      <c r="U21" s="306">
        <v>18</v>
      </c>
      <c r="V21" s="306">
        <v>1398</v>
      </c>
      <c r="W21" s="306">
        <v>1398</v>
      </c>
      <c r="X21" s="8">
        <v>139.80000000000001</v>
      </c>
      <c r="Y21" s="16">
        <f t="shared" ref="Y21:AA22" si="25">X21/2.54</f>
        <v>55.039370078740163</v>
      </c>
      <c r="Z21" s="8">
        <v>69.900000000000006</v>
      </c>
      <c r="AA21" s="16">
        <f t="shared" si="25"/>
        <v>27.519685039370081</v>
      </c>
      <c r="AB21" s="16" t="str">
        <f t="shared" ref="AB21:AB24" si="26">IF(Y21=AA21, "Y", "N")</f>
        <v>N</v>
      </c>
      <c r="AC21" s="8">
        <v>107.2</v>
      </c>
      <c r="AD21" s="306">
        <v>28</v>
      </c>
      <c r="AE21" s="3"/>
      <c r="AF21" s="5" t="s">
        <v>990</v>
      </c>
      <c r="AG21" s="10">
        <v>28.142563549497602</v>
      </c>
      <c r="AH21" s="10">
        <v>29.777574765657601</v>
      </c>
      <c r="AI21" s="10">
        <v>27.139041911251201</v>
      </c>
      <c r="AJ21" s="10">
        <v>29.785079735174403</v>
      </c>
      <c r="AK21" s="10">
        <v>28.216541106163202</v>
      </c>
      <c r="AL21" s="10">
        <v>36.621034826476802</v>
      </c>
      <c r="AM21" s="10">
        <v>34.413501650035201</v>
      </c>
      <c r="AN21" s="10">
        <v>35.048207643456003</v>
      </c>
      <c r="AO21" s="10">
        <v>32.1823814265408</v>
      </c>
      <c r="AP21" s="10">
        <v>29.853696599328003</v>
      </c>
      <c r="AQ21" s="10">
        <v>29.106416063155201</v>
      </c>
      <c r="AR21" s="10">
        <v>29.065674800063999</v>
      </c>
      <c r="AS21" s="11">
        <v>85.059180226406397</v>
      </c>
      <c r="AT21" s="11">
        <v>94.622655667814399</v>
      </c>
      <c r="AU21" s="11">
        <v>101.644090720032</v>
      </c>
      <c r="AV21" s="11">
        <v>88.0257874625472</v>
      </c>
      <c r="AW21" s="29">
        <v>369.35171407680002</v>
      </c>
      <c r="AX21" s="45">
        <f t="shared" si="4"/>
        <v>30.779309506400008</v>
      </c>
      <c r="AY21" s="45">
        <f t="shared" si="9"/>
        <v>3.0582349278073391</v>
      </c>
    </row>
    <row r="22" spans="1:51" ht="15" customHeight="1">
      <c r="A22" s="385">
        <v>478</v>
      </c>
      <c r="B22" s="23" t="s">
        <v>243</v>
      </c>
      <c r="C22" s="23" t="s">
        <v>649</v>
      </c>
      <c r="D22" s="23" t="s">
        <v>668</v>
      </c>
      <c r="E22" s="23" t="s">
        <v>1202</v>
      </c>
      <c r="F22" s="24" t="s">
        <v>907</v>
      </c>
      <c r="G22" s="24" t="s">
        <v>921</v>
      </c>
      <c r="H22" s="394">
        <v>180</v>
      </c>
      <c r="I22" s="23" t="s">
        <v>259</v>
      </c>
      <c r="J22" s="42" t="s">
        <v>998</v>
      </c>
      <c r="K22" s="13" t="str">
        <f t="shared" si="24"/>
        <v>011</v>
      </c>
      <c r="L22" s="6" t="s">
        <v>1004</v>
      </c>
      <c r="M22" s="13" t="s">
        <v>1026</v>
      </c>
      <c r="N22" s="13" t="s">
        <v>1027</v>
      </c>
      <c r="O22" s="3"/>
      <c r="P22" s="7" t="s">
        <v>1343</v>
      </c>
      <c r="Q22" s="7" t="s">
        <v>1590</v>
      </c>
      <c r="R22" s="7" t="s">
        <v>1343</v>
      </c>
      <c r="S22" s="7" t="str">
        <f t="shared" si="6"/>
        <v>Yes</v>
      </c>
      <c r="T22" s="306">
        <v>350</v>
      </c>
      <c r="U22" s="306">
        <v>18</v>
      </c>
      <c r="V22" s="306">
        <v>1660</v>
      </c>
      <c r="W22" s="306">
        <v>1660</v>
      </c>
      <c r="X22" s="8">
        <v>166</v>
      </c>
      <c r="Y22" s="16">
        <f t="shared" si="25"/>
        <v>65.354330708661422</v>
      </c>
      <c r="Z22" s="8">
        <v>78.8</v>
      </c>
      <c r="AA22" s="16">
        <f t="shared" si="25"/>
        <v>31.023622047244093</v>
      </c>
      <c r="AB22" s="16" t="str">
        <f t="shared" si="26"/>
        <v>N</v>
      </c>
      <c r="AC22" s="8">
        <v>107.2</v>
      </c>
      <c r="AD22" s="306">
        <v>16</v>
      </c>
      <c r="AE22" s="3"/>
      <c r="AF22" s="5" t="s">
        <v>990</v>
      </c>
      <c r="AG22" s="10">
        <v>1.0706506993280001</v>
      </c>
      <c r="AH22" s="10">
        <v>1.1330310611200001</v>
      </c>
      <c r="AI22" s="10">
        <v>1.0324586410880001</v>
      </c>
      <c r="AJ22" s="10">
        <v>1.1330310611200001</v>
      </c>
      <c r="AK22" s="10">
        <v>1.0731968365440001</v>
      </c>
      <c r="AL22" s="10">
        <v>1.3940101257600002</v>
      </c>
      <c r="AM22" s="10">
        <v>1.3099875976320001</v>
      </c>
      <c r="AN22" s="10">
        <v>1.334175901184</v>
      </c>
      <c r="AO22" s="10">
        <v>1.2246920008960001</v>
      </c>
      <c r="AP22" s="10">
        <v>1.1355771983360001</v>
      </c>
      <c r="AQ22" s="10">
        <v>1.10756968896</v>
      </c>
      <c r="AR22" s="10">
        <v>1.1062966203520002</v>
      </c>
      <c r="AS22" s="11">
        <v>3.2361404015360002</v>
      </c>
      <c r="AT22" s="11">
        <v>3.6002380234240006</v>
      </c>
      <c r="AU22" s="11">
        <v>3.8688554997119997</v>
      </c>
      <c r="AV22" s="11">
        <v>3.349443507648</v>
      </c>
      <c r="AW22" s="29">
        <v>14.054677432320002</v>
      </c>
      <c r="AX22" s="45">
        <f t="shared" si="4"/>
        <v>1.17122311936</v>
      </c>
      <c r="AY22" s="45">
        <f t="shared" si="9"/>
        <v>0.11667235126921911</v>
      </c>
    </row>
    <row r="23" spans="1:51" ht="15" customHeight="1">
      <c r="A23" s="385">
        <v>511</v>
      </c>
      <c r="B23" s="23" t="s">
        <v>3</v>
      </c>
      <c r="C23" s="23" t="s">
        <v>800</v>
      </c>
      <c r="D23" s="23" t="s">
        <v>801</v>
      </c>
      <c r="E23" s="23" t="s">
        <v>1204</v>
      </c>
      <c r="F23" s="25" t="s">
        <v>923</v>
      </c>
      <c r="G23" s="25" t="s">
        <v>951</v>
      </c>
      <c r="H23" s="394">
        <v>314</v>
      </c>
      <c r="I23" s="23" t="s">
        <v>334</v>
      </c>
      <c r="J23" s="42" t="s">
        <v>998</v>
      </c>
      <c r="K23" s="13" t="str">
        <f t="shared" si="24"/>
        <v>011</v>
      </c>
      <c r="L23" s="6" t="s">
        <v>1004</v>
      </c>
      <c r="M23" s="13" t="s">
        <v>1026</v>
      </c>
      <c r="N23" s="13" t="s">
        <v>1027</v>
      </c>
      <c r="O23" s="3"/>
      <c r="P23" s="7" t="s">
        <v>1344</v>
      </c>
      <c r="Q23" s="7" t="s">
        <v>1590</v>
      </c>
      <c r="R23" s="7" t="s">
        <v>1344</v>
      </c>
      <c r="S23" s="7" t="str">
        <f t="shared" si="6"/>
        <v>Yes</v>
      </c>
      <c r="T23" s="306">
        <v>320</v>
      </c>
      <c r="U23" s="306">
        <v>16</v>
      </c>
      <c r="V23" s="306">
        <v>1357</v>
      </c>
      <c r="W23" s="306">
        <v>1357</v>
      </c>
      <c r="X23" s="8">
        <v>135.69999999999999</v>
      </c>
      <c r="Y23" s="16">
        <f t="shared" ref="Y23:AA23" si="27">X23/2.54</f>
        <v>53.425196850393696</v>
      </c>
      <c r="Z23" s="8">
        <v>134.19999999999999</v>
      </c>
      <c r="AA23" s="16">
        <f t="shared" si="27"/>
        <v>52.834645669291334</v>
      </c>
      <c r="AB23" s="16" t="str">
        <f t="shared" si="26"/>
        <v>N</v>
      </c>
      <c r="AC23" s="8">
        <v>83.3</v>
      </c>
      <c r="AD23" s="306">
        <v>12</v>
      </c>
      <c r="AE23" s="3"/>
      <c r="AF23" s="5" t="s">
        <v>989</v>
      </c>
      <c r="AG23" s="10">
        <v>0.24103123106047999</v>
      </c>
      <c r="AH23" s="10">
        <v>0.2550790635456</v>
      </c>
      <c r="AI23" s="10">
        <v>0.23215891580671999</v>
      </c>
      <c r="AJ23" s="10">
        <v>0.2550790635456</v>
      </c>
      <c r="AK23" s="10">
        <v>0.24177059066495998</v>
      </c>
      <c r="AL23" s="10">
        <v>0.31348847229951998</v>
      </c>
      <c r="AM23" s="10">
        <v>0.29426512258304</v>
      </c>
      <c r="AN23" s="10">
        <v>0.30017999941887996</v>
      </c>
      <c r="AO23" s="10">
        <v>0.27578113247103997</v>
      </c>
      <c r="AP23" s="10">
        <v>0.25581842315007997</v>
      </c>
      <c r="AQ23" s="10">
        <v>0.24916418670975998</v>
      </c>
      <c r="AR23" s="10">
        <v>0.24916418670975998</v>
      </c>
      <c r="AS23" s="11">
        <v>0.72826921041280002</v>
      </c>
      <c r="AT23" s="11">
        <v>0.81033812651007997</v>
      </c>
      <c r="AU23" s="11">
        <v>0.87022625447295998</v>
      </c>
      <c r="AV23" s="11">
        <v>0.75414679656960004</v>
      </c>
      <c r="AW23" s="29">
        <v>3.1629803879654403</v>
      </c>
      <c r="AX23" s="45">
        <f t="shared" si="4"/>
        <v>0.26358169899712003</v>
      </c>
      <c r="AY23" s="45">
        <f t="shared" si="9"/>
        <v>2.6133654759120894E-2</v>
      </c>
    </row>
    <row r="24" spans="1:51" ht="15" customHeight="1">
      <c r="A24" s="385">
        <v>533</v>
      </c>
      <c r="B24" s="23" t="s">
        <v>3</v>
      </c>
      <c r="C24" s="23" t="s">
        <v>719</v>
      </c>
      <c r="D24" s="23" t="s">
        <v>324</v>
      </c>
      <c r="E24" s="23" t="s">
        <v>1204</v>
      </c>
      <c r="F24" s="24" t="s">
        <v>923</v>
      </c>
      <c r="G24" s="24" t="s">
        <v>914</v>
      </c>
      <c r="H24" s="394">
        <v>200</v>
      </c>
      <c r="I24" s="23" t="s">
        <v>325</v>
      </c>
      <c r="J24" s="42" t="s">
        <v>998</v>
      </c>
      <c r="K24" s="13" t="str">
        <f t="shared" si="24"/>
        <v>011</v>
      </c>
      <c r="L24" s="6" t="s">
        <v>1004</v>
      </c>
      <c r="M24" s="13" t="s">
        <v>1026</v>
      </c>
      <c r="N24" s="13" t="s">
        <v>1027</v>
      </c>
      <c r="O24" s="3"/>
      <c r="P24" s="7" t="s">
        <v>1345</v>
      </c>
      <c r="Q24" s="7" t="s">
        <v>1591</v>
      </c>
      <c r="R24" s="7" t="s">
        <v>1470</v>
      </c>
      <c r="S24" s="7" t="str">
        <f t="shared" si="6"/>
        <v>No</v>
      </c>
      <c r="T24" s="306">
        <v>350</v>
      </c>
      <c r="U24" s="306">
        <v>18</v>
      </c>
      <c r="V24" s="306">
        <v>1365</v>
      </c>
      <c r="W24" s="306">
        <v>1320</v>
      </c>
      <c r="X24" s="8">
        <v>132</v>
      </c>
      <c r="Y24" s="16">
        <f t="shared" ref="Y24:AA24" si="28">X24/2.54</f>
        <v>51.968503937007874</v>
      </c>
      <c r="Z24" s="8">
        <v>132</v>
      </c>
      <c r="AA24" s="16">
        <f t="shared" si="28"/>
        <v>51.968503937007874</v>
      </c>
      <c r="AB24" s="16" t="str">
        <f t="shared" si="26"/>
        <v>Y</v>
      </c>
      <c r="AC24" s="8">
        <v>95.8</v>
      </c>
      <c r="AD24" s="306">
        <v>24</v>
      </c>
      <c r="AE24" s="3"/>
      <c r="AF24" s="5" t="s">
        <v>989</v>
      </c>
      <c r="AG24" s="10">
        <v>0.294921189024</v>
      </c>
      <c r="AH24" s="10">
        <v>0.31210984728000002</v>
      </c>
      <c r="AI24" s="10">
        <v>0.28406519433599997</v>
      </c>
      <c r="AJ24" s="10">
        <v>0.31210984728000002</v>
      </c>
      <c r="AK24" s="10">
        <v>0.29582585524799998</v>
      </c>
      <c r="AL24" s="10">
        <v>0.383578478976</v>
      </c>
      <c r="AM24" s="10">
        <v>0.36005715715200004</v>
      </c>
      <c r="AN24" s="10">
        <v>0.36729448694400002</v>
      </c>
      <c r="AO24" s="10">
        <v>0.33744050155200006</v>
      </c>
      <c r="AP24" s="10">
        <v>0.313014513504</v>
      </c>
      <c r="AQ24" s="10">
        <v>0.30487251748800004</v>
      </c>
      <c r="AR24" s="10">
        <v>0.30487251748800004</v>
      </c>
      <c r="AS24" s="11">
        <v>0.89109623063999999</v>
      </c>
      <c r="AT24" s="11">
        <v>0.99151418150400006</v>
      </c>
      <c r="AU24" s="11">
        <v>1.0647921456480001</v>
      </c>
      <c r="AV24" s="11">
        <v>0.92275954848000008</v>
      </c>
      <c r="AW24" s="29">
        <v>3.8701621062720002</v>
      </c>
      <c r="AX24" s="45">
        <f t="shared" si="4"/>
        <v>0.322513508856</v>
      </c>
      <c r="AY24" s="45">
        <f t="shared" si="9"/>
        <v>3.1976638467936573E-2</v>
      </c>
    </row>
    <row r="25" spans="1:51" ht="15" customHeight="1">
      <c r="A25" s="385">
        <v>739</v>
      </c>
      <c r="B25" s="23" t="s">
        <v>496</v>
      </c>
      <c r="C25" s="23" t="s">
        <v>590</v>
      </c>
      <c r="D25" s="23" t="s">
        <v>515</v>
      </c>
      <c r="E25" s="26" t="s">
        <v>1211</v>
      </c>
      <c r="F25" s="25" t="s">
        <v>923</v>
      </c>
      <c r="G25" s="25" t="s">
        <v>956</v>
      </c>
      <c r="H25" s="394">
        <v>250</v>
      </c>
      <c r="I25" s="23" t="s">
        <v>516</v>
      </c>
      <c r="J25" s="42" t="s">
        <v>998</v>
      </c>
      <c r="K25" s="13" t="str">
        <f t="shared" ref="K25:K26" si="29">LEFT(J25,3)</f>
        <v>011</v>
      </c>
      <c r="L25" s="6" t="s">
        <v>1004</v>
      </c>
      <c r="M25" s="13" t="s">
        <v>1026</v>
      </c>
      <c r="N25" s="13" t="s">
        <v>1027</v>
      </c>
      <c r="O25" s="3"/>
      <c r="P25" s="7" t="s">
        <v>1336</v>
      </c>
      <c r="Q25" s="7" t="s">
        <v>1590</v>
      </c>
      <c r="R25" s="7" t="s">
        <v>1471</v>
      </c>
      <c r="S25" s="7" t="str">
        <f t="shared" si="6"/>
        <v>No</v>
      </c>
      <c r="T25" s="306">
        <v>350</v>
      </c>
      <c r="U25" s="306">
        <v>18</v>
      </c>
      <c r="V25" s="306">
        <v>988</v>
      </c>
      <c r="W25" s="306">
        <v>984</v>
      </c>
      <c r="X25" s="8">
        <v>98.4</v>
      </c>
      <c r="Y25" s="16">
        <f t="shared" ref="Y25:AA26" si="30">X25/2.54</f>
        <v>38.740157480314963</v>
      </c>
      <c r="Z25" s="8">
        <v>97.3</v>
      </c>
      <c r="AA25" s="16">
        <f t="shared" si="30"/>
        <v>38.30708661417323</v>
      </c>
      <c r="AB25" s="16" t="str">
        <f t="shared" ref="AB25:AB26" si="31">IF(Y25=AA25, "Y", "N")</f>
        <v>N</v>
      </c>
      <c r="AC25" s="8">
        <v>109</v>
      </c>
      <c r="AD25" s="306">
        <v>18</v>
      </c>
      <c r="AE25" s="3"/>
      <c r="AF25" s="5" t="s">
        <v>989</v>
      </c>
      <c r="AG25" s="10">
        <v>0.250142872224</v>
      </c>
      <c r="AH25" s="10">
        <v>0.26472175127999997</v>
      </c>
      <c r="AI25" s="10">
        <v>0.24093515913600003</v>
      </c>
      <c r="AJ25" s="10">
        <v>0.26472175127999997</v>
      </c>
      <c r="AK25" s="10">
        <v>0.250910181648</v>
      </c>
      <c r="AL25" s="10">
        <v>0.32533919577600001</v>
      </c>
      <c r="AM25" s="10">
        <v>0.30538915075200002</v>
      </c>
      <c r="AN25" s="10">
        <v>0.31152762614399998</v>
      </c>
      <c r="AO25" s="10">
        <v>0.28620641515200002</v>
      </c>
      <c r="AP25" s="10">
        <v>0.26548906070399997</v>
      </c>
      <c r="AQ25" s="10">
        <v>0.25858327588800001</v>
      </c>
      <c r="AR25" s="10">
        <v>0.25858327588800001</v>
      </c>
      <c r="AS25" s="11">
        <v>0.75579978264000003</v>
      </c>
      <c r="AT25" s="11">
        <v>0.84097112870399993</v>
      </c>
      <c r="AU25" s="11">
        <v>0.90312319204800007</v>
      </c>
      <c r="AV25" s="11">
        <v>0.78265561247999993</v>
      </c>
      <c r="AW25" s="29">
        <v>3.2825497158720003</v>
      </c>
      <c r="AX25" s="45">
        <f t="shared" si="4"/>
        <v>0.27354580965600001</v>
      </c>
      <c r="AY25" s="45">
        <f t="shared" si="9"/>
        <v>2.7121578537333175E-2</v>
      </c>
    </row>
    <row r="26" spans="1:51" ht="15" customHeight="1">
      <c r="A26" s="385">
        <v>740</v>
      </c>
      <c r="B26" s="23" t="s">
        <v>496</v>
      </c>
      <c r="C26" s="23" t="s">
        <v>590</v>
      </c>
      <c r="D26" s="23" t="s">
        <v>515</v>
      </c>
      <c r="E26" s="26" t="s">
        <v>1211</v>
      </c>
      <c r="F26" s="25" t="s">
        <v>923</v>
      </c>
      <c r="G26" s="25" t="s">
        <v>945</v>
      </c>
      <c r="H26" s="394">
        <v>250</v>
      </c>
      <c r="I26" s="23" t="s">
        <v>517</v>
      </c>
      <c r="J26" s="42" t="s">
        <v>998</v>
      </c>
      <c r="K26" s="13" t="str">
        <f t="shared" si="29"/>
        <v>011</v>
      </c>
      <c r="L26" s="6" t="s">
        <v>1004</v>
      </c>
      <c r="M26" s="13" t="s">
        <v>1026</v>
      </c>
      <c r="N26" s="13" t="s">
        <v>1027</v>
      </c>
      <c r="O26" s="3"/>
      <c r="P26" s="7" t="s">
        <v>1336</v>
      </c>
      <c r="Q26" s="7" t="s">
        <v>1590</v>
      </c>
      <c r="R26" s="7" t="s">
        <v>1471</v>
      </c>
      <c r="S26" s="7" t="str">
        <f t="shared" si="6"/>
        <v>No</v>
      </c>
      <c r="T26" s="306">
        <v>350</v>
      </c>
      <c r="U26" s="306">
        <v>18</v>
      </c>
      <c r="V26" s="306">
        <v>988</v>
      </c>
      <c r="W26" s="306">
        <v>984</v>
      </c>
      <c r="X26" s="8">
        <v>98.4</v>
      </c>
      <c r="Y26" s="16">
        <f t="shared" si="30"/>
        <v>38.740157480314963</v>
      </c>
      <c r="Z26" s="8">
        <v>97.3</v>
      </c>
      <c r="AA26" s="16">
        <f t="shared" si="30"/>
        <v>38.30708661417323</v>
      </c>
      <c r="AB26" s="16" t="str">
        <f t="shared" si="31"/>
        <v>N</v>
      </c>
      <c r="AC26" s="8">
        <v>109</v>
      </c>
      <c r="AD26" s="306">
        <v>12</v>
      </c>
      <c r="AE26" s="3"/>
      <c r="AF26" s="5" t="s">
        <v>989</v>
      </c>
      <c r="AG26" s="10">
        <v>0.99903687004800013</v>
      </c>
      <c r="AH26" s="10">
        <v>1.057352386272</v>
      </c>
      <c r="AI26" s="10">
        <v>0.96374063654400011</v>
      </c>
      <c r="AJ26" s="10">
        <v>1.057352386272</v>
      </c>
      <c r="AK26" s="10">
        <v>1.0021061077440001</v>
      </c>
      <c r="AL26" s="10">
        <v>1.2998221642560002</v>
      </c>
      <c r="AM26" s="10">
        <v>1.2215566030080001</v>
      </c>
      <c r="AN26" s="10">
        <v>1.244575885728</v>
      </c>
      <c r="AO26" s="10">
        <v>1.142523732336</v>
      </c>
      <c r="AP26" s="10">
        <v>1.0596543145440001</v>
      </c>
      <c r="AQ26" s="10">
        <v>1.0335657941280001</v>
      </c>
      <c r="AR26" s="10">
        <v>1.03203117528</v>
      </c>
      <c r="AS26" s="11">
        <v>3.0201298928640004</v>
      </c>
      <c r="AT26" s="11">
        <v>3.3592806582720001</v>
      </c>
      <c r="AU26" s="11">
        <v>3.6086562210720001</v>
      </c>
      <c r="AV26" s="11">
        <v>3.1252512839520001</v>
      </c>
      <c r="AW26" s="29">
        <v>13.113318056160001</v>
      </c>
      <c r="AX26" s="45">
        <f t="shared" si="4"/>
        <v>1.0927765046800002</v>
      </c>
      <c r="AY26" s="45">
        <f t="shared" si="9"/>
        <v>0.10847340351235181</v>
      </c>
    </row>
    <row r="27" spans="1:51" ht="15" customHeight="1">
      <c r="A27" s="385">
        <v>758</v>
      </c>
      <c r="B27" s="23" t="s">
        <v>496</v>
      </c>
      <c r="C27" s="23" t="s">
        <v>970</v>
      </c>
      <c r="D27" s="23" t="s">
        <v>970</v>
      </c>
      <c r="E27" s="26" t="s">
        <v>1212</v>
      </c>
      <c r="F27" s="25" t="s">
        <v>923</v>
      </c>
      <c r="G27" s="25" t="s">
        <v>956</v>
      </c>
      <c r="H27" s="394">
        <v>330</v>
      </c>
      <c r="I27" s="26" t="s">
        <v>971</v>
      </c>
      <c r="J27" s="42" t="s">
        <v>998</v>
      </c>
      <c r="K27" s="13" t="str">
        <f t="shared" ref="K27:K31" si="32">LEFT(J27,3)</f>
        <v>011</v>
      </c>
      <c r="L27" s="6" t="s">
        <v>1004</v>
      </c>
      <c r="M27" s="13" t="s">
        <v>1026</v>
      </c>
      <c r="N27" s="13" t="s">
        <v>1027</v>
      </c>
      <c r="O27" s="3"/>
      <c r="P27" s="7" t="s">
        <v>1346</v>
      </c>
      <c r="Q27" s="7" t="s">
        <v>1590</v>
      </c>
      <c r="R27" s="7" t="s">
        <v>1346</v>
      </c>
      <c r="S27" s="7" t="str">
        <f t="shared" si="6"/>
        <v>Yes</v>
      </c>
      <c r="T27" s="306">
        <v>415</v>
      </c>
      <c r="U27" s="306">
        <v>22</v>
      </c>
      <c r="V27" s="306">
        <v>1010</v>
      </c>
      <c r="W27" s="306">
        <v>1010</v>
      </c>
      <c r="X27" s="8">
        <v>101</v>
      </c>
      <c r="Y27" s="16">
        <f t="shared" ref="Y27:AA29" si="33">X27/2.54</f>
        <v>39.763779527559052</v>
      </c>
      <c r="Z27" s="8">
        <v>97.2</v>
      </c>
      <c r="AA27" s="16">
        <f t="shared" si="33"/>
        <v>38.267716535433074</v>
      </c>
      <c r="AB27" s="16" t="str">
        <f t="shared" ref="AB27:AB31" si="34">IF(Y27=AA27, "Y", "N")</f>
        <v>N</v>
      </c>
      <c r="AC27" s="8">
        <v>68.2</v>
      </c>
      <c r="AD27" s="306">
        <v>8</v>
      </c>
      <c r="AE27" s="3"/>
      <c r="AF27" s="5" t="s">
        <v>989</v>
      </c>
      <c r="AG27" s="10">
        <v>0.14315312103400002</v>
      </c>
      <c r="AH27" s="10">
        <v>0.15133329937880002</v>
      </c>
      <c r="AI27" s="10">
        <v>0.13789443495520001</v>
      </c>
      <c r="AJ27" s="10">
        <v>0.15133329937880002</v>
      </c>
      <c r="AK27" s="10">
        <v>0.14315312103400002</v>
      </c>
      <c r="AL27" s="10">
        <v>0.18580690811760001</v>
      </c>
      <c r="AM27" s="10">
        <v>0.17470523750680003</v>
      </c>
      <c r="AN27" s="10">
        <v>0.17762672977280003</v>
      </c>
      <c r="AO27" s="10">
        <v>0.16360356689600003</v>
      </c>
      <c r="AP27" s="10">
        <v>0.15133329937880002</v>
      </c>
      <c r="AQ27" s="10">
        <v>0.14782750865960001</v>
      </c>
      <c r="AR27" s="10">
        <v>0.14782750865960001</v>
      </c>
      <c r="AS27" s="11">
        <v>0.43238085536800008</v>
      </c>
      <c r="AT27" s="11">
        <v>0.48029332853040008</v>
      </c>
      <c r="AU27" s="11">
        <v>0.51593553417560001</v>
      </c>
      <c r="AV27" s="11">
        <v>0.4469883166980001</v>
      </c>
      <c r="AW27" s="29">
        <v>1.875598034772</v>
      </c>
      <c r="AX27" s="45">
        <f t="shared" si="4"/>
        <v>0.15629983623099999</v>
      </c>
      <c r="AY27" s="45">
        <f t="shared" si="9"/>
        <v>1.5431956595874815E-2</v>
      </c>
    </row>
    <row r="28" spans="1:51" ht="15" customHeight="1">
      <c r="A28" s="385">
        <v>759</v>
      </c>
      <c r="B28" s="23" t="s">
        <v>496</v>
      </c>
      <c r="C28" s="23" t="s">
        <v>970</v>
      </c>
      <c r="D28" s="23" t="s">
        <v>970</v>
      </c>
      <c r="E28" s="26" t="s">
        <v>1212</v>
      </c>
      <c r="F28" s="25" t="s">
        <v>923</v>
      </c>
      <c r="G28" s="25" t="s">
        <v>956</v>
      </c>
      <c r="H28" s="394">
        <v>330</v>
      </c>
      <c r="I28" s="26" t="s">
        <v>972</v>
      </c>
      <c r="J28" s="42" t="s">
        <v>998</v>
      </c>
      <c r="K28" s="13" t="str">
        <f t="shared" si="32"/>
        <v>011</v>
      </c>
      <c r="L28" s="6" t="s">
        <v>1004</v>
      </c>
      <c r="M28" s="13" t="s">
        <v>1026</v>
      </c>
      <c r="N28" s="13" t="s">
        <v>1027</v>
      </c>
      <c r="O28" s="3"/>
      <c r="P28" s="7" t="s">
        <v>1346</v>
      </c>
      <c r="Q28" s="7" t="s">
        <v>1590</v>
      </c>
      <c r="R28" s="7" t="s">
        <v>1346</v>
      </c>
      <c r="S28" s="7" t="str">
        <f t="shared" si="6"/>
        <v>Yes</v>
      </c>
      <c r="T28" s="306">
        <v>415</v>
      </c>
      <c r="U28" s="306">
        <v>22</v>
      </c>
      <c r="V28" s="306">
        <v>1010</v>
      </c>
      <c r="W28" s="306">
        <v>1010</v>
      </c>
      <c r="X28" s="8">
        <v>101</v>
      </c>
      <c r="Y28" s="16">
        <f t="shared" si="33"/>
        <v>39.763779527559052</v>
      </c>
      <c r="Z28" s="8">
        <v>98.2</v>
      </c>
      <c r="AA28" s="16">
        <f t="shared" si="33"/>
        <v>38.661417322834644</v>
      </c>
      <c r="AB28" s="16" t="str">
        <f t="shared" si="34"/>
        <v>N</v>
      </c>
      <c r="AC28" s="8">
        <v>133.69999999999999</v>
      </c>
      <c r="AD28" s="306">
        <v>16</v>
      </c>
      <c r="AE28" s="3"/>
      <c r="AF28" s="5" t="s">
        <v>989</v>
      </c>
      <c r="AG28" s="10">
        <v>0.14089217731259998</v>
      </c>
      <c r="AH28" s="10">
        <v>0.14891043130599996</v>
      </c>
      <c r="AI28" s="10">
        <v>0.13516485303159997</v>
      </c>
      <c r="AJ28" s="10">
        <v>0.14891043130599996</v>
      </c>
      <c r="AK28" s="10">
        <v>0.14089217731259998</v>
      </c>
      <c r="AL28" s="10">
        <v>0.18212891213579996</v>
      </c>
      <c r="AM28" s="10">
        <v>0.17181972842999996</v>
      </c>
      <c r="AN28" s="10">
        <v>0.17411065814239995</v>
      </c>
      <c r="AO28" s="10">
        <v>0.16036507986799997</v>
      </c>
      <c r="AP28" s="10">
        <v>0.14891043130599996</v>
      </c>
      <c r="AQ28" s="10">
        <v>0.14547403673739995</v>
      </c>
      <c r="AR28" s="10">
        <v>0.14547403673739995</v>
      </c>
      <c r="AS28" s="11">
        <v>0.42496746165019994</v>
      </c>
      <c r="AT28" s="11">
        <v>0.47193152075439992</v>
      </c>
      <c r="AU28" s="11">
        <v>0.50629546644039991</v>
      </c>
      <c r="AV28" s="11">
        <v>0.43985850478079985</v>
      </c>
      <c r="AW28" s="29">
        <v>1.8430529536257998</v>
      </c>
      <c r="AX28" s="45">
        <f t="shared" si="4"/>
        <v>0.15358774613548326</v>
      </c>
      <c r="AY28" s="45">
        <f t="shared" si="9"/>
        <v>1.4994483267450568E-2</v>
      </c>
    </row>
    <row r="29" spans="1:51" ht="15" customHeight="1">
      <c r="A29" s="385">
        <v>760</v>
      </c>
      <c r="B29" s="23" t="s">
        <v>496</v>
      </c>
      <c r="C29" s="23" t="s">
        <v>970</v>
      </c>
      <c r="D29" s="23" t="s">
        <v>970</v>
      </c>
      <c r="E29" s="26" t="s">
        <v>1212</v>
      </c>
      <c r="F29" s="25" t="s">
        <v>923</v>
      </c>
      <c r="G29" s="25" t="s">
        <v>945</v>
      </c>
      <c r="H29" s="394">
        <v>330</v>
      </c>
      <c r="I29" s="26" t="s">
        <v>973</v>
      </c>
      <c r="J29" s="42" t="s">
        <v>998</v>
      </c>
      <c r="K29" s="13" t="str">
        <f t="shared" si="32"/>
        <v>011</v>
      </c>
      <c r="L29" s="6" t="s">
        <v>1004</v>
      </c>
      <c r="M29" s="13" t="s">
        <v>1026</v>
      </c>
      <c r="N29" s="13" t="s">
        <v>1027</v>
      </c>
      <c r="O29" s="3"/>
      <c r="P29" s="7" t="s">
        <v>1346</v>
      </c>
      <c r="Q29" s="7" t="s">
        <v>1590</v>
      </c>
      <c r="R29" s="7" t="s">
        <v>1346</v>
      </c>
      <c r="S29" s="7" t="str">
        <f t="shared" si="6"/>
        <v>Yes</v>
      </c>
      <c r="T29" s="306">
        <v>415</v>
      </c>
      <c r="U29" s="306">
        <v>22</v>
      </c>
      <c r="V29" s="306">
        <v>1010</v>
      </c>
      <c r="W29" s="306">
        <v>1010</v>
      </c>
      <c r="X29" s="8">
        <v>101</v>
      </c>
      <c r="Y29" s="16">
        <f t="shared" si="33"/>
        <v>39.763779527559052</v>
      </c>
      <c r="Z29" s="8">
        <v>98.2</v>
      </c>
      <c r="AA29" s="16">
        <f t="shared" si="33"/>
        <v>38.661417322834644</v>
      </c>
      <c r="AB29" s="16" t="str">
        <f t="shared" si="34"/>
        <v>N</v>
      </c>
      <c r="AC29" s="8">
        <v>133.69999999999999</v>
      </c>
      <c r="AD29" s="306">
        <v>16</v>
      </c>
      <c r="AE29" s="3"/>
      <c r="AF29" s="5" t="s">
        <v>989</v>
      </c>
      <c r="AG29" s="10">
        <v>2.8636621404999993E-2</v>
      </c>
      <c r="AH29" s="10">
        <v>2.9782086261199991E-2</v>
      </c>
      <c r="AI29" s="10">
        <v>2.7491156548799994E-2</v>
      </c>
      <c r="AJ29" s="10">
        <v>2.9782086261199991E-2</v>
      </c>
      <c r="AK29" s="10">
        <v>2.8636621404999993E-2</v>
      </c>
      <c r="AL29" s="10">
        <v>3.665487539839999E-2</v>
      </c>
      <c r="AM29" s="10">
        <v>3.4363945685999993E-2</v>
      </c>
      <c r="AN29" s="10">
        <v>3.5509410542199991E-2</v>
      </c>
      <c r="AO29" s="10">
        <v>3.2073015973599996E-2</v>
      </c>
      <c r="AP29" s="10">
        <v>2.9782086261199991E-2</v>
      </c>
      <c r="AQ29" s="10">
        <v>2.9782086261199991E-2</v>
      </c>
      <c r="AR29" s="10">
        <v>2.9782086261199991E-2</v>
      </c>
      <c r="AS29" s="11">
        <v>8.5909864214999979E-2</v>
      </c>
      <c r="AT29" s="11">
        <v>9.5073583064599981E-2</v>
      </c>
      <c r="AU29" s="11">
        <v>0.10194637220179997</v>
      </c>
      <c r="AV29" s="11">
        <v>8.9346258783599974E-2</v>
      </c>
      <c r="AW29" s="29">
        <v>0.37227607826499992</v>
      </c>
      <c r="AX29" s="45">
        <f t="shared" si="4"/>
        <v>3.1023006522083327E-2</v>
      </c>
      <c r="AY29" s="45">
        <f t="shared" si="9"/>
        <v>2.9491633632457185E-3</v>
      </c>
    </row>
    <row r="30" spans="1:51" ht="15" customHeight="1">
      <c r="A30" s="385">
        <v>778</v>
      </c>
      <c r="B30" s="23" t="s">
        <v>496</v>
      </c>
      <c r="C30" s="23" t="s">
        <v>811</v>
      </c>
      <c r="D30" s="23" t="s">
        <v>812</v>
      </c>
      <c r="E30" s="23" t="s">
        <v>1209</v>
      </c>
      <c r="F30" s="25" t="s">
        <v>923</v>
      </c>
      <c r="G30" s="24"/>
      <c r="H30" s="394"/>
      <c r="I30" s="23" t="s">
        <v>532</v>
      </c>
      <c r="J30" s="42" t="s">
        <v>998</v>
      </c>
      <c r="K30" s="13" t="str">
        <f t="shared" si="32"/>
        <v>011</v>
      </c>
      <c r="L30" s="6" t="s">
        <v>1004</v>
      </c>
      <c r="M30" s="13" t="s">
        <v>1026</v>
      </c>
      <c r="N30" s="13" t="s">
        <v>1027</v>
      </c>
      <c r="O30" s="3"/>
      <c r="P30" s="7" t="s">
        <v>1347</v>
      </c>
      <c r="Q30" s="7" t="s">
        <v>1590</v>
      </c>
      <c r="R30" s="7" t="s">
        <v>1347</v>
      </c>
      <c r="S30" s="7" t="str">
        <f t="shared" si="6"/>
        <v>Yes</v>
      </c>
      <c r="T30" s="306">
        <v>320</v>
      </c>
      <c r="U30" s="306">
        <v>16</v>
      </c>
      <c r="V30" s="306">
        <v>873</v>
      </c>
      <c r="W30" s="306">
        <v>873</v>
      </c>
      <c r="X30" s="8">
        <v>87.3</v>
      </c>
      <c r="Y30" s="16">
        <f t="shared" ref="Y30:AA30" si="35">X30/2.54</f>
        <v>34.370078740157481</v>
      </c>
      <c r="Z30" s="8">
        <v>87.1</v>
      </c>
      <c r="AA30" s="16">
        <f t="shared" si="35"/>
        <v>34.291338582677163</v>
      </c>
      <c r="AB30" s="16" t="str">
        <f t="shared" si="34"/>
        <v>N</v>
      </c>
      <c r="AC30" s="8">
        <v>116.4</v>
      </c>
      <c r="AD30" s="306">
        <v>30</v>
      </c>
      <c r="AE30" s="3"/>
      <c r="AF30" s="5" t="s">
        <v>989</v>
      </c>
      <c r="AG30" s="10">
        <v>0.43269221592576007</v>
      </c>
      <c r="AH30" s="10">
        <v>0.45794921163264007</v>
      </c>
      <c r="AI30" s="10">
        <v>0.41740508694528006</v>
      </c>
      <c r="AJ30" s="10">
        <v>0.45794921163264007</v>
      </c>
      <c r="AK30" s="10">
        <v>0.43402153148928002</v>
      </c>
      <c r="AL30" s="10">
        <v>0.56296514115072005</v>
      </c>
      <c r="AM30" s="10">
        <v>0.52906759428096006</v>
      </c>
      <c r="AN30" s="10">
        <v>0.53903746100736005</v>
      </c>
      <c r="AO30" s="10">
        <v>0.49517004741120002</v>
      </c>
      <c r="AP30" s="10">
        <v>0.45927852719616008</v>
      </c>
      <c r="AQ30" s="10">
        <v>0.44797934490624003</v>
      </c>
      <c r="AR30" s="10">
        <v>0.44731468712448008</v>
      </c>
      <c r="AS30" s="11">
        <v>1.3080465145036801</v>
      </c>
      <c r="AT30" s="11">
        <v>1.4549358842726403</v>
      </c>
      <c r="AU30" s="11">
        <v>1.5632751026995202</v>
      </c>
      <c r="AV30" s="11">
        <v>1.35457255922688</v>
      </c>
      <c r="AW30" s="29">
        <v>5.6808300607027205</v>
      </c>
      <c r="AX30" s="45">
        <f t="shared" si="4"/>
        <v>0.47340250505856002</v>
      </c>
      <c r="AY30" s="45">
        <f t="shared" si="9"/>
        <v>4.6952342823769214E-2</v>
      </c>
    </row>
    <row r="31" spans="1:51" ht="15" customHeight="1">
      <c r="A31" s="385">
        <v>788</v>
      </c>
      <c r="B31" s="23" t="s">
        <v>3</v>
      </c>
      <c r="C31" s="23" t="s">
        <v>534</v>
      </c>
      <c r="D31" s="23" t="s">
        <v>534</v>
      </c>
      <c r="E31" s="23" t="s">
        <v>1197</v>
      </c>
      <c r="F31" s="25" t="s">
        <v>903</v>
      </c>
      <c r="G31" s="24" t="s">
        <v>917</v>
      </c>
      <c r="H31" s="394">
        <v>355</v>
      </c>
      <c r="I31" s="23" t="s">
        <v>31</v>
      </c>
      <c r="J31" s="42" t="s">
        <v>998</v>
      </c>
      <c r="K31" s="13" t="str">
        <f t="shared" si="32"/>
        <v>011</v>
      </c>
      <c r="L31" s="6" t="s">
        <v>1004</v>
      </c>
      <c r="M31" s="13" t="s">
        <v>1026</v>
      </c>
      <c r="N31" s="13" t="s">
        <v>1027</v>
      </c>
      <c r="O31" s="3"/>
      <c r="P31" s="7" t="s">
        <v>1334</v>
      </c>
      <c r="Q31" s="7" t="s">
        <v>1590</v>
      </c>
      <c r="R31" s="7" t="s">
        <v>1334</v>
      </c>
      <c r="S31" s="7" t="str">
        <f t="shared" si="6"/>
        <v>Yes</v>
      </c>
      <c r="T31" s="306">
        <v>320</v>
      </c>
      <c r="U31" s="306">
        <v>16</v>
      </c>
      <c r="V31" s="306">
        <v>964</v>
      </c>
      <c r="W31" s="306">
        <v>964</v>
      </c>
      <c r="X31" s="8">
        <v>96.4</v>
      </c>
      <c r="Y31" s="16">
        <f t="shared" ref="Y31:AA31" si="36">X31/2.54</f>
        <v>37.952755905511815</v>
      </c>
      <c r="Z31" s="8">
        <v>96.4</v>
      </c>
      <c r="AA31" s="16">
        <f t="shared" si="36"/>
        <v>37.952755905511815</v>
      </c>
      <c r="AB31" s="16" t="str">
        <f t="shared" si="34"/>
        <v>Y</v>
      </c>
      <c r="AC31" s="8">
        <v>109</v>
      </c>
      <c r="AD31" s="306">
        <v>4</v>
      </c>
      <c r="AE31" s="3"/>
      <c r="AF31" s="5" t="s">
        <v>989</v>
      </c>
      <c r="AG31" s="10">
        <v>4.2027239313920006</v>
      </c>
      <c r="AH31" s="10">
        <v>4.4467087221760009</v>
      </c>
      <c r="AI31" s="10">
        <v>4.0528966514176004</v>
      </c>
      <c r="AJ31" s="10">
        <v>4.448083284377601</v>
      </c>
      <c r="AK31" s="10">
        <v>4.2137204290048009</v>
      </c>
      <c r="AL31" s="10">
        <v>5.4686957190656003</v>
      </c>
      <c r="AM31" s="10">
        <v>5.1394880717824005</v>
      </c>
      <c r="AN31" s="10">
        <v>5.2336455825920005</v>
      </c>
      <c r="AO31" s="10">
        <v>4.8061567378944003</v>
      </c>
      <c r="AP31" s="10">
        <v>4.4583925008896008</v>
      </c>
      <c r="AQ31" s="10">
        <v>4.3463656814592007</v>
      </c>
      <c r="AR31" s="10">
        <v>4.3408674326528001</v>
      </c>
      <c r="AS31" s="11">
        <v>12.702329304985604</v>
      </c>
      <c r="AT31" s="11">
        <v>14.130499432448001</v>
      </c>
      <c r="AU31" s="11">
        <v>15.179290392268801</v>
      </c>
      <c r="AV31" s="11">
        <v>13.145625615001602</v>
      </c>
      <c r="AW31" s="29">
        <v>55.157744744704004</v>
      </c>
      <c r="AX31" s="45">
        <f t="shared" si="4"/>
        <v>4.5964787287253346</v>
      </c>
      <c r="AY31" s="45">
        <f t="shared" si="9"/>
        <v>0.45666877428280844</v>
      </c>
    </row>
    <row r="32" spans="1:51" ht="15" customHeight="1">
      <c r="A32" s="385">
        <v>854</v>
      </c>
      <c r="B32" s="23" t="s">
        <v>496</v>
      </c>
      <c r="C32" s="26" t="s">
        <v>982</v>
      </c>
      <c r="D32" s="23" t="s">
        <v>559</v>
      </c>
      <c r="E32" s="23" t="s">
        <v>1211</v>
      </c>
      <c r="F32" s="25" t="s">
        <v>923</v>
      </c>
      <c r="G32" s="24"/>
      <c r="H32" s="394"/>
      <c r="I32" s="23" t="s">
        <v>560</v>
      </c>
      <c r="J32" s="42" t="s">
        <v>998</v>
      </c>
      <c r="K32" s="13" t="str">
        <f t="shared" ref="K32:K39" si="37">LEFT(J32,3)</f>
        <v>011</v>
      </c>
      <c r="L32" s="6" t="s">
        <v>1004</v>
      </c>
      <c r="M32" s="13" t="s">
        <v>1026</v>
      </c>
      <c r="N32" s="13" t="s">
        <v>1027</v>
      </c>
      <c r="O32" s="3"/>
      <c r="P32" s="7" t="s">
        <v>1348</v>
      </c>
      <c r="Q32" s="7" t="s">
        <v>1590</v>
      </c>
      <c r="R32" s="7" t="s">
        <v>1348</v>
      </c>
      <c r="S32" s="7" t="str">
        <f t="shared" si="6"/>
        <v>Yes</v>
      </c>
      <c r="T32" s="306">
        <v>465</v>
      </c>
      <c r="U32" s="306">
        <v>25</v>
      </c>
      <c r="V32" s="306">
        <v>960</v>
      </c>
      <c r="W32" s="306">
        <v>960</v>
      </c>
      <c r="X32" s="8">
        <v>96</v>
      </c>
      <c r="Y32" s="16">
        <f t="shared" ref="Y32:AA33" si="38">X32/2.54</f>
        <v>37.795275590551178</v>
      </c>
      <c r="Z32" s="8">
        <v>94.5</v>
      </c>
      <c r="AA32" s="16">
        <f t="shared" si="38"/>
        <v>37.204724409448815</v>
      </c>
      <c r="AB32" s="16" t="str">
        <f t="shared" ref="AB32:AB38" si="39">IF(Y32=AA32, "Y", "N")</f>
        <v>N</v>
      </c>
      <c r="AC32" s="8">
        <v>106.5</v>
      </c>
      <c r="AD32" s="306">
        <v>10</v>
      </c>
      <c r="AE32" s="3"/>
      <c r="AF32" s="5" t="s">
        <v>989</v>
      </c>
      <c r="AG32" s="10">
        <v>0.56944567814400004</v>
      </c>
      <c r="AH32" s="10">
        <v>0.60248518847999999</v>
      </c>
      <c r="AI32" s="10">
        <v>0.54903892176000002</v>
      </c>
      <c r="AJ32" s="10">
        <v>0.60248518847999999</v>
      </c>
      <c r="AK32" s="10">
        <v>0.5713891787519999</v>
      </c>
      <c r="AL32" s="10">
        <v>0.741445481952</v>
      </c>
      <c r="AM32" s="10">
        <v>0.69674496796800001</v>
      </c>
      <c r="AN32" s="10">
        <v>0.70937772191999993</v>
      </c>
      <c r="AO32" s="10">
        <v>0.65107270368000003</v>
      </c>
      <c r="AP32" s="10">
        <v>0.60442868908800007</v>
      </c>
      <c r="AQ32" s="10">
        <v>0.58888068422399997</v>
      </c>
      <c r="AR32" s="10">
        <v>0.58790893391999999</v>
      </c>
      <c r="AS32" s="11">
        <v>1.7209697883840001</v>
      </c>
      <c r="AT32" s="11">
        <v>1.915319849184</v>
      </c>
      <c r="AU32" s="11">
        <v>2.0571953935680001</v>
      </c>
      <c r="AV32" s="11">
        <v>1.7812183072320003</v>
      </c>
      <c r="AW32" s="29">
        <v>7.4747033383680002</v>
      </c>
      <c r="AX32" s="45">
        <f t="shared" si="4"/>
        <v>0.6228919448639999</v>
      </c>
      <c r="AY32" s="45">
        <f t="shared" si="9"/>
        <v>6.2012317306033522E-2</v>
      </c>
    </row>
    <row r="33" spans="1:51" ht="15" customHeight="1">
      <c r="A33" s="385">
        <v>855</v>
      </c>
      <c r="B33" s="23" t="s">
        <v>496</v>
      </c>
      <c r="C33" s="26" t="s">
        <v>982</v>
      </c>
      <c r="D33" s="23" t="s">
        <v>559</v>
      </c>
      <c r="E33" s="23" t="s">
        <v>1211</v>
      </c>
      <c r="F33" s="25" t="s">
        <v>923</v>
      </c>
      <c r="G33" s="24"/>
      <c r="H33" s="394"/>
      <c r="I33" s="26" t="s">
        <v>1021</v>
      </c>
      <c r="J33" s="42" t="s">
        <v>998</v>
      </c>
      <c r="K33" s="13" t="str">
        <f t="shared" si="37"/>
        <v>011</v>
      </c>
      <c r="L33" s="6" t="s">
        <v>1004</v>
      </c>
      <c r="M33" s="13" t="s">
        <v>1026</v>
      </c>
      <c r="N33" s="13" t="s">
        <v>1027</v>
      </c>
      <c r="O33" s="3"/>
      <c r="P33" s="7" t="s">
        <v>1348</v>
      </c>
      <c r="Q33" s="7" t="s">
        <v>1590</v>
      </c>
      <c r="R33" s="7" t="s">
        <v>1348</v>
      </c>
      <c r="S33" s="7" t="str">
        <f t="shared" si="6"/>
        <v>Yes</v>
      </c>
      <c r="T33" s="306">
        <v>465</v>
      </c>
      <c r="U33" s="306">
        <v>25</v>
      </c>
      <c r="V33" s="306">
        <v>960</v>
      </c>
      <c r="W33" s="306">
        <v>960</v>
      </c>
      <c r="X33" s="8">
        <v>96</v>
      </c>
      <c r="Y33" s="16">
        <f t="shared" si="38"/>
        <v>37.795275590551178</v>
      </c>
      <c r="Z33" s="8">
        <v>94.5</v>
      </c>
      <c r="AA33" s="16">
        <f t="shared" si="38"/>
        <v>37.204724409448815</v>
      </c>
      <c r="AB33" s="16" t="str">
        <f t="shared" si="39"/>
        <v>N</v>
      </c>
      <c r="AC33" s="8">
        <v>106.5</v>
      </c>
      <c r="AD33" s="306">
        <v>10</v>
      </c>
      <c r="AE33" s="3"/>
      <c r="AF33" s="5" t="s">
        <v>989</v>
      </c>
      <c r="AG33" s="10">
        <v>3.6051936278399999</v>
      </c>
      <c r="AH33" s="10">
        <v>3.8150916935040002</v>
      </c>
      <c r="AI33" s="10">
        <v>3.476922587712</v>
      </c>
      <c r="AJ33" s="10">
        <v>3.8160634438079999</v>
      </c>
      <c r="AK33" s="10">
        <v>3.6149111308799999</v>
      </c>
      <c r="AL33" s="10">
        <v>4.6916104677120005</v>
      </c>
      <c r="AM33" s="10">
        <v>4.408831129248</v>
      </c>
      <c r="AN33" s="10">
        <v>4.4904581547840001</v>
      </c>
      <c r="AO33" s="10">
        <v>4.1231365398720001</v>
      </c>
      <c r="AP33" s="10">
        <v>3.8248091965440003</v>
      </c>
      <c r="AQ33" s="10">
        <v>3.7286059164479997</v>
      </c>
      <c r="AR33" s="10">
        <v>3.7237471649279996</v>
      </c>
      <c r="AS33" s="11">
        <v>10.897207909056</v>
      </c>
      <c r="AT33" s="11">
        <v>12.122585042400001</v>
      </c>
      <c r="AU33" s="11">
        <v>13.022425823904001</v>
      </c>
      <c r="AV33" s="11">
        <v>11.277162277919999</v>
      </c>
      <c r="AW33" s="29">
        <v>47.319381053279997</v>
      </c>
      <c r="AX33" s="45">
        <f t="shared" si="4"/>
        <v>3.9432817544399996</v>
      </c>
      <c r="AY33" s="45">
        <f t="shared" si="9"/>
        <v>0.39185313218683882</v>
      </c>
    </row>
    <row r="34" spans="1:51" ht="15" customHeight="1">
      <c r="A34" s="385">
        <v>870</v>
      </c>
      <c r="B34" s="23" t="s">
        <v>356</v>
      </c>
      <c r="C34" s="23" t="s">
        <v>905</v>
      </c>
      <c r="D34" s="23" t="s">
        <v>435</v>
      </c>
      <c r="E34" s="23" t="s">
        <v>1206</v>
      </c>
      <c r="F34" s="25" t="s">
        <v>923</v>
      </c>
      <c r="G34" s="24" t="s">
        <v>914</v>
      </c>
      <c r="H34" s="394">
        <v>330</v>
      </c>
      <c r="I34" s="23" t="s">
        <v>436</v>
      </c>
      <c r="J34" s="42" t="s">
        <v>998</v>
      </c>
      <c r="K34" s="13" t="str">
        <f t="shared" si="37"/>
        <v>011</v>
      </c>
      <c r="L34" s="6" t="s">
        <v>1004</v>
      </c>
      <c r="M34" s="13" t="s">
        <v>1026</v>
      </c>
      <c r="N34" s="13" t="s">
        <v>1027</v>
      </c>
      <c r="O34" s="3"/>
      <c r="P34" s="7" t="s">
        <v>1349</v>
      </c>
      <c r="Q34" s="7" t="s">
        <v>1591</v>
      </c>
      <c r="R34" s="7" t="s">
        <v>1349</v>
      </c>
      <c r="S34" s="7" t="str">
        <f t="shared" si="6"/>
        <v>Yes</v>
      </c>
      <c r="T34" s="306">
        <v>380</v>
      </c>
      <c r="U34" s="306">
        <v>20</v>
      </c>
      <c r="V34" s="306">
        <v>1000</v>
      </c>
      <c r="W34" s="306">
        <v>1000</v>
      </c>
      <c r="X34" s="8">
        <v>100</v>
      </c>
      <c r="Y34" s="16">
        <f t="shared" ref="Y34:AA39" si="40">X34/2.54</f>
        <v>39.370078740157481</v>
      </c>
      <c r="Z34" s="8">
        <v>100</v>
      </c>
      <c r="AA34" s="16">
        <f t="shared" si="40"/>
        <v>39.370078740157481</v>
      </c>
      <c r="AB34" s="16" t="str">
        <f t="shared" si="39"/>
        <v>Y</v>
      </c>
      <c r="AC34" s="8">
        <v>68.5</v>
      </c>
      <c r="AD34" s="306">
        <v>8</v>
      </c>
      <c r="AE34" s="3"/>
      <c r="AF34" s="5" t="s">
        <v>992</v>
      </c>
      <c r="AG34" s="10">
        <v>0.13035303400000001</v>
      </c>
      <c r="AH34" s="10">
        <v>0.1378017788</v>
      </c>
      <c r="AI34" s="10">
        <v>0.12556455519999998</v>
      </c>
      <c r="AJ34" s="10">
        <v>0.1378017788</v>
      </c>
      <c r="AK34" s="10">
        <v>0.13035303400000001</v>
      </c>
      <c r="AL34" s="10">
        <v>0.16919291759999999</v>
      </c>
      <c r="AM34" s="10">
        <v>0.15908390680000001</v>
      </c>
      <c r="AN34" s="10">
        <v>0.1617441728</v>
      </c>
      <c r="AO34" s="10">
        <v>0.148974896</v>
      </c>
      <c r="AP34" s="10">
        <v>0.1378017788</v>
      </c>
      <c r="AQ34" s="10">
        <v>0.13460945959999998</v>
      </c>
      <c r="AR34" s="10">
        <v>0.13460945959999998</v>
      </c>
      <c r="AS34" s="11">
        <v>0.39371936799999996</v>
      </c>
      <c r="AT34" s="11">
        <v>0.43734773039999997</v>
      </c>
      <c r="AU34" s="11">
        <v>0.46980297560000006</v>
      </c>
      <c r="AV34" s="11">
        <v>0.40702069799999996</v>
      </c>
      <c r="AW34" s="29">
        <v>1.7078907720000001</v>
      </c>
      <c r="AX34" s="45">
        <f t="shared" si="4"/>
        <v>0.142324231</v>
      </c>
      <c r="AY34" s="45">
        <f t="shared" si="9"/>
        <v>1.4052102729571804E-2</v>
      </c>
    </row>
    <row r="35" spans="1:51" ht="15" customHeight="1">
      <c r="A35" s="385">
        <v>872</v>
      </c>
      <c r="B35" s="23" t="s">
        <v>356</v>
      </c>
      <c r="C35" s="23" t="s">
        <v>902</v>
      </c>
      <c r="D35" s="23" t="s">
        <v>376</v>
      </c>
      <c r="E35" s="23" t="s">
        <v>1206</v>
      </c>
      <c r="F35" s="25" t="s">
        <v>923</v>
      </c>
      <c r="G35" s="24" t="s">
        <v>933</v>
      </c>
      <c r="H35" s="394">
        <v>250</v>
      </c>
      <c r="I35" s="23" t="s">
        <v>379</v>
      </c>
      <c r="J35" s="42" t="s">
        <v>998</v>
      </c>
      <c r="K35" s="13" t="str">
        <f t="shared" si="37"/>
        <v>011</v>
      </c>
      <c r="L35" s="6" t="s">
        <v>1004</v>
      </c>
      <c r="M35" s="13" t="s">
        <v>1026</v>
      </c>
      <c r="N35" s="13" t="s">
        <v>1027</v>
      </c>
      <c r="O35" s="3"/>
      <c r="P35" s="7" t="s">
        <v>1350</v>
      </c>
      <c r="Q35" s="7" t="s">
        <v>1590</v>
      </c>
      <c r="R35" s="7" t="s">
        <v>1350</v>
      </c>
      <c r="S35" s="7" t="str">
        <f t="shared" si="6"/>
        <v>Yes</v>
      </c>
      <c r="T35" s="306">
        <v>380</v>
      </c>
      <c r="U35" s="306">
        <v>20</v>
      </c>
      <c r="V35" s="306">
        <v>935</v>
      </c>
      <c r="W35" s="306">
        <v>935</v>
      </c>
      <c r="X35" s="8">
        <v>93.5</v>
      </c>
      <c r="Y35" s="16">
        <f t="shared" si="40"/>
        <v>36.811023622047244</v>
      </c>
      <c r="Z35" s="8">
        <v>93.5</v>
      </c>
      <c r="AA35" s="16">
        <f t="shared" si="40"/>
        <v>36.811023622047244</v>
      </c>
      <c r="AB35" s="16" t="str">
        <f t="shared" si="39"/>
        <v>Y</v>
      </c>
      <c r="AC35" s="8">
        <v>102</v>
      </c>
      <c r="AD35" s="306">
        <v>6</v>
      </c>
      <c r="AE35" s="3"/>
      <c r="AF35" s="5" t="s">
        <v>992</v>
      </c>
      <c r="AG35" s="10">
        <v>1.20743531832</v>
      </c>
      <c r="AH35" s="10">
        <v>1.2778073154000003</v>
      </c>
      <c r="AI35" s="10">
        <v>1.1644713622080001</v>
      </c>
      <c r="AJ35" s="10">
        <v>1.2778073154000003</v>
      </c>
      <c r="AK35" s="10">
        <v>1.210398349776</v>
      </c>
      <c r="AL35" s="10">
        <v>1.571147429544</v>
      </c>
      <c r="AM35" s="10">
        <v>1.476330422952</v>
      </c>
      <c r="AN35" s="10">
        <v>1.50373846392</v>
      </c>
      <c r="AO35" s="10">
        <v>1.3807726584960001</v>
      </c>
      <c r="AP35" s="10">
        <v>1.2807703468560001</v>
      </c>
      <c r="AQ35" s="10">
        <v>1.2489177587040001</v>
      </c>
      <c r="AR35" s="10">
        <v>1.2466954851120002</v>
      </c>
      <c r="AS35" s="11">
        <v>3.6497139959280007</v>
      </c>
      <c r="AT35" s="11">
        <v>4.0593530947200005</v>
      </c>
      <c r="AU35" s="11">
        <v>4.3608415453680003</v>
      </c>
      <c r="AV35" s="11">
        <v>3.7763835906720002</v>
      </c>
      <c r="AW35" s="29">
        <v>15.846292226688004</v>
      </c>
      <c r="AX35" s="45">
        <f t="shared" si="4"/>
        <v>1.320524352224</v>
      </c>
      <c r="AY35" s="45">
        <f t="shared" si="9"/>
        <v>0.13120497726808986</v>
      </c>
    </row>
    <row r="36" spans="1:51" ht="15" customHeight="1">
      <c r="A36" s="385">
        <v>873</v>
      </c>
      <c r="B36" s="23" t="s">
        <v>356</v>
      </c>
      <c r="C36" s="23" t="s">
        <v>902</v>
      </c>
      <c r="D36" s="23" t="s">
        <v>376</v>
      </c>
      <c r="E36" s="23" t="s">
        <v>1206</v>
      </c>
      <c r="F36" s="25" t="s">
        <v>923</v>
      </c>
      <c r="G36" s="24" t="s">
        <v>921</v>
      </c>
      <c r="H36" s="394">
        <v>250</v>
      </c>
      <c r="I36" s="23" t="s">
        <v>378</v>
      </c>
      <c r="J36" s="42" t="s">
        <v>998</v>
      </c>
      <c r="K36" s="13" t="str">
        <f t="shared" si="37"/>
        <v>011</v>
      </c>
      <c r="L36" s="6" t="s">
        <v>1004</v>
      </c>
      <c r="M36" s="13" t="s">
        <v>1026</v>
      </c>
      <c r="N36" s="13" t="s">
        <v>1027</v>
      </c>
      <c r="O36" s="3"/>
      <c r="P36" s="7" t="s">
        <v>1349</v>
      </c>
      <c r="Q36" s="7" t="s">
        <v>1591</v>
      </c>
      <c r="R36" s="7" t="s">
        <v>1349</v>
      </c>
      <c r="S36" s="7" t="str">
        <f t="shared" si="6"/>
        <v>Yes</v>
      </c>
      <c r="T36" s="306">
        <v>380</v>
      </c>
      <c r="U36" s="306">
        <v>20</v>
      </c>
      <c r="V36" s="306">
        <v>1000</v>
      </c>
      <c r="W36" s="306">
        <v>1000</v>
      </c>
      <c r="X36" s="8">
        <v>100</v>
      </c>
      <c r="Y36" s="16">
        <f t="shared" si="40"/>
        <v>39.370078740157481</v>
      </c>
      <c r="Z36" s="8">
        <v>100</v>
      </c>
      <c r="AA36" s="16">
        <f t="shared" si="40"/>
        <v>39.370078740157481</v>
      </c>
      <c r="AB36" s="16" t="str">
        <f t="shared" si="39"/>
        <v>Y</v>
      </c>
      <c r="AC36" s="8">
        <v>102</v>
      </c>
      <c r="AD36" s="306">
        <v>8</v>
      </c>
      <c r="AE36" s="3"/>
      <c r="AF36" s="5" t="s">
        <v>992</v>
      </c>
      <c r="AG36" s="10">
        <v>1.5876778175999999</v>
      </c>
      <c r="AH36" s="10">
        <v>1.679579328</v>
      </c>
      <c r="AI36" s="10">
        <v>1.5306355007999999</v>
      </c>
      <c r="AJ36" s="10">
        <v>1.6803715823999998</v>
      </c>
      <c r="AK36" s="10">
        <v>1.5916390895999999</v>
      </c>
      <c r="AL36" s="10">
        <v>2.0654072208000001</v>
      </c>
      <c r="AM36" s="10">
        <v>1.94102328</v>
      </c>
      <c r="AN36" s="10">
        <v>1.9766747279999999</v>
      </c>
      <c r="AO36" s="10">
        <v>1.8150548304</v>
      </c>
      <c r="AP36" s="10">
        <v>1.6835405999999999</v>
      </c>
      <c r="AQ36" s="10">
        <v>1.6415511168000001</v>
      </c>
      <c r="AR36" s="10">
        <v>1.6391743536000001</v>
      </c>
      <c r="AS36" s="11">
        <v>4.7978926463999994</v>
      </c>
      <c r="AT36" s="11">
        <v>5.3374178927999996</v>
      </c>
      <c r="AU36" s="11">
        <v>5.7327528383999997</v>
      </c>
      <c r="AV36" s="11">
        <v>4.9642660704000008</v>
      </c>
      <c r="AW36" s="29">
        <v>20.832329447999999</v>
      </c>
      <c r="AX36" s="45">
        <f t="shared" si="4"/>
        <v>1.7360274539999996</v>
      </c>
      <c r="AY36" s="45">
        <f t="shared" si="9"/>
        <v>0.17243110960493466</v>
      </c>
    </row>
    <row r="37" spans="1:51" ht="15" customHeight="1">
      <c r="A37" s="385">
        <v>874</v>
      </c>
      <c r="B37" s="23" t="s">
        <v>356</v>
      </c>
      <c r="C37" s="23" t="s">
        <v>902</v>
      </c>
      <c r="D37" s="23" t="s">
        <v>376</v>
      </c>
      <c r="E37" s="23" t="s">
        <v>1206</v>
      </c>
      <c r="F37" s="25" t="s">
        <v>923</v>
      </c>
      <c r="G37" s="24" t="s">
        <v>914</v>
      </c>
      <c r="H37" s="394">
        <v>300</v>
      </c>
      <c r="I37" s="23" t="s">
        <v>813</v>
      </c>
      <c r="J37" s="42" t="s">
        <v>998</v>
      </c>
      <c r="K37" s="13" t="str">
        <f t="shared" si="37"/>
        <v>011</v>
      </c>
      <c r="L37" s="6" t="s">
        <v>1004</v>
      </c>
      <c r="M37" s="13" t="s">
        <v>1026</v>
      </c>
      <c r="N37" s="13" t="s">
        <v>1027</v>
      </c>
      <c r="O37" s="3"/>
      <c r="P37" s="7" t="s">
        <v>1351</v>
      </c>
      <c r="Q37" s="7" t="s">
        <v>1590</v>
      </c>
      <c r="R37" s="7" t="s">
        <v>1351</v>
      </c>
      <c r="S37" s="7" t="str">
        <f t="shared" si="6"/>
        <v>Yes</v>
      </c>
      <c r="T37" s="306">
        <v>380</v>
      </c>
      <c r="U37" s="306">
        <v>20</v>
      </c>
      <c r="V37" s="306">
        <v>965</v>
      </c>
      <c r="W37" s="306">
        <v>965</v>
      </c>
      <c r="X37" s="8">
        <v>96.5</v>
      </c>
      <c r="Y37" s="16">
        <f t="shared" si="40"/>
        <v>37.99212598425197</v>
      </c>
      <c r="Z37" s="8">
        <v>96.5</v>
      </c>
      <c r="AA37" s="16">
        <f t="shared" si="40"/>
        <v>37.99212598425197</v>
      </c>
      <c r="AB37" s="16" t="str">
        <f t="shared" si="39"/>
        <v>Y</v>
      </c>
      <c r="AC37" s="8">
        <v>67.5</v>
      </c>
      <c r="AD37" s="306">
        <v>8</v>
      </c>
      <c r="AE37" s="3"/>
      <c r="AF37" s="5" t="s">
        <v>992</v>
      </c>
      <c r="AG37" s="10">
        <v>0.14823924507000003</v>
      </c>
      <c r="AH37" s="10">
        <v>0.15684015690000003</v>
      </c>
      <c r="AI37" s="10">
        <v>0.14317988517000002</v>
      </c>
      <c r="AJ37" s="10">
        <v>0.15684015690000003</v>
      </c>
      <c r="AK37" s="10">
        <v>0.14874518106000004</v>
      </c>
      <c r="AL37" s="10">
        <v>0.19326754818</v>
      </c>
      <c r="AM37" s="10">
        <v>0.18163102041000001</v>
      </c>
      <c r="AN37" s="10">
        <v>0.18466663635000002</v>
      </c>
      <c r="AO37" s="10">
        <v>0.16948855665000004</v>
      </c>
      <c r="AP37" s="10">
        <v>0.15734609289000001</v>
      </c>
      <c r="AQ37" s="10">
        <v>0.15329860497000003</v>
      </c>
      <c r="AR37" s="10">
        <v>0.15329860497000003</v>
      </c>
      <c r="AS37" s="11">
        <v>0.44825928714000007</v>
      </c>
      <c r="AT37" s="11">
        <v>0.49885288614000012</v>
      </c>
      <c r="AU37" s="11">
        <v>0.5357862134100001</v>
      </c>
      <c r="AV37" s="11">
        <v>0.46394330283000007</v>
      </c>
      <c r="AW37" s="29">
        <v>1.9468416895200003</v>
      </c>
      <c r="AX37" s="45">
        <f t="shared" si="4"/>
        <v>0.16223680746000002</v>
      </c>
      <c r="AY37" s="45">
        <f t="shared" si="9"/>
        <v>1.6174613020298663E-2</v>
      </c>
    </row>
    <row r="38" spans="1:51" ht="15" customHeight="1">
      <c r="A38" s="385">
        <v>876</v>
      </c>
      <c r="B38" s="23" t="s">
        <v>356</v>
      </c>
      <c r="C38" s="23" t="s">
        <v>805</v>
      </c>
      <c r="D38" s="23" t="s">
        <v>366</v>
      </c>
      <c r="E38" s="23" t="s">
        <v>1206</v>
      </c>
      <c r="F38" s="25" t="s">
        <v>1008</v>
      </c>
      <c r="G38" s="24" t="s">
        <v>914</v>
      </c>
      <c r="H38" s="394">
        <v>275</v>
      </c>
      <c r="I38" s="23" t="s">
        <v>814</v>
      </c>
      <c r="J38" s="42" t="s">
        <v>998</v>
      </c>
      <c r="K38" s="13" t="str">
        <f t="shared" si="37"/>
        <v>011</v>
      </c>
      <c r="L38" s="6" t="s">
        <v>1004</v>
      </c>
      <c r="M38" s="13" t="s">
        <v>1026</v>
      </c>
      <c r="N38" s="13" t="s">
        <v>1027</v>
      </c>
      <c r="O38" s="3"/>
      <c r="P38" s="7" t="s">
        <v>1352</v>
      </c>
      <c r="Q38" s="7" t="s">
        <v>1590</v>
      </c>
      <c r="R38" s="7" t="s">
        <v>1472</v>
      </c>
      <c r="S38" s="7" t="str">
        <f t="shared" si="6"/>
        <v>No</v>
      </c>
      <c r="T38" s="306">
        <v>380</v>
      </c>
      <c r="U38" s="306">
        <v>20</v>
      </c>
      <c r="V38" s="306">
        <v>1401</v>
      </c>
      <c r="W38" s="306">
        <v>1400</v>
      </c>
      <c r="X38" s="8">
        <v>140</v>
      </c>
      <c r="Y38" s="16">
        <f t="shared" si="40"/>
        <v>55.118110236220474</v>
      </c>
      <c r="Z38" s="8">
        <v>70</v>
      </c>
      <c r="AA38" s="16">
        <f t="shared" si="40"/>
        <v>27.559055118110237</v>
      </c>
      <c r="AB38" s="16" t="str">
        <f t="shared" si="39"/>
        <v>N</v>
      </c>
      <c r="AC38" s="8">
        <v>97</v>
      </c>
      <c r="AD38" s="306">
        <v>4</v>
      </c>
      <c r="AE38" s="3"/>
      <c r="AF38" s="5" t="s">
        <v>992</v>
      </c>
      <c r="AG38" s="10">
        <v>0.53794073760000005</v>
      </c>
      <c r="AH38" s="10">
        <v>0.56905691752000009</v>
      </c>
      <c r="AI38" s="10">
        <v>0.51842720104000006</v>
      </c>
      <c r="AJ38" s="10">
        <v>0.56905691752000009</v>
      </c>
      <c r="AK38" s="10">
        <v>0.53899552336000012</v>
      </c>
      <c r="AL38" s="10">
        <v>0.6998503517600001</v>
      </c>
      <c r="AM38" s="10">
        <v>0.65765892136000015</v>
      </c>
      <c r="AN38" s="10">
        <v>0.66978895760000001</v>
      </c>
      <c r="AO38" s="10">
        <v>0.61494009808000005</v>
      </c>
      <c r="AP38" s="10">
        <v>0.57063909615999997</v>
      </c>
      <c r="AQ38" s="10">
        <v>0.55587209552000005</v>
      </c>
      <c r="AR38" s="10">
        <v>0.55534470264000013</v>
      </c>
      <c r="AS38" s="11">
        <v>1.6254248561600004</v>
      </c>
      <c r="AT38" s="11">
        <v>1.8079027926400004</v>
      </c>
      <c r="AU38" s="11">
        <v>1.9423879770400001</v>
      </c>
      <c r="AV38" s="11">
        <v>1.6818558943200004</v>
      </c>
      <c r="AW38" s="29">
        <v>7.0575715201600016</v>
      </c>
      <c r="AX38" s="45">
        <f t="shared" si="4"/>
        <v>0.58813096001333343</v>
      </c>
      <c r="AY38" s="45">
        <f t="shared" si="9"/>
        <v>5.8498841043006816E-2</v>
      </c>
    </row>
    <row r="39" spans="1:51" ht="15" customHeight="1">
      <c r="A39" s="385">
        <v>880</v>
      </c>
      <c r="B39" s="23" t="s">
        <v>356</v>
      </c>
      <c r="C39" s="23" t="s">
        <v>567</v>
      </c>
      <c r="D39" s="23" t="s">
        <v>368</v>
      </c>
      <c r="E39" s="23" t="s">
        <v>1206</v>
      </c>
      <c r="F39" s="25" t="s">
        <v>923</v>
      </c>
      <c r="G39" s="24" t="s">
        <v>914</v>
      </c>
      <c r="H39" s="394">
        <v>200</v>
      </c>
      <c r="I39" s="23" t="s">
        <v>369</v>
      </c>
      <c r="J39" s="42" t="s">
        <v>998</v>
      </c>
      <c r="K39" s="13" t="str">
        <f t="shared" si="37"/>
        <v>011</v>
      </c>
      <c r="L39" s="6" t="s">
        <v>1004</v>
      </c>
      <c r="M39" s="13" t="s">
        <v>1026</v>
      </c>
      <c r="N39" s="13" t="s">
        <v>1027</v>
      </c>
      <c r="O39" s="3"/>
      <c r="P39" s="7" t="s">
        <v>1353</v>
      </c>
      <c r="Q39" s="7" t="s">
        <v>1590</v>
      </c>
      <c r="R39" s="7" t="s">
        <v>1353</v>
      </c>
      <c r="S39" s="7" t="str">
        <f t="shared" si="6"/>
        <v>Yes</v>
      </c>
      <c r="T39" s="306">
        <v>320</v>
      </c>
      <c r="U39" s="306">
        <v>16</v>
      </c>
      <c r="V39" s="306">
        <v>730</v>
      </c>
      <c r="W39" s="306">
        <v>730</v>
      </c>
      <c r="X39" s="8">
        <v>73</v>
      </c>
      <c r="Y39" s="16">
        <f t="shared" si="40"/>
        <v>28.740157480314959</v>
      </c>
      <c r="Z39" s="8">
        <v>73</v>
      </c>
      <c r="AA39" s="16">
        <f t="shared" si="40"/>
        <v>28.740157480314959</v>
      </c>
      <c r="AB39" s="16" t="str">
        <f t="shared" ref="AB39:AB81" si="41">IF(Y39=AA39, "Y", "N")</f>
        <v>Y</v>
      </c>
      <c r="AC39" s="8">
        <v>96</v>
      </c>
      <c r="AD39" s="306">
        <v>12</v>
      </c>
      <c r="AE39" s="3"/>
      <c r="AF39" s="5" t="s">
        <v>992</v>
      </c>
      <c r="AG39" s="10">
        <v>0.89521470259200009</v>
      </c>
      <c r="AH39" s="10">
        <v>0.94701155942400006</v>
      </c>
      <c r="AI39" s="10">
        <v>0.86312815411200006</v>
      </c>
      <c r="AJ39" s="10">
        <v>0.947469938688</v>
      </c>
      <c r="AK39" s="10">
        <v>0.89750659891200013</v>
      </c>
      <c r="AL39" s="10">
        <v>1.164741709824</v>
      </c>
      <c r="AM39" s="10">
        <v>1.094609682432</v>
      </c>
      <c r="AN39" s="10">
        <v>1.1147783700480001</v>
      </c>
      <c r="AO39" s="10">
        <v>1.0235608965120002</v>
      </c>
      <c r="AP39" s="10">
        <v>0.94976183500800004</v>
      </c>
      <c r="AQ39" s="10">
        <v>0.92592611328000007</v>
      </c>
      <c r="AR39" s="10">
        <v>0.92455097548800014</v>
      </c>
      <c r="AS39" s="11">
        <v>2.7053544161280003</v>
      </c>
      <c r="AT39" s="11">
        <v>3.0097182474239998</v>
      </c>
      <c r="AU39" s="11">
        <v>3.232948948992</v>
      </c>
      <c r="AV39" s="11">
        <v>2.8002389237760004</v>
      </c>
      <c r="AW39" s="29">
        <v>11.74826053632</v>
      </c>
      <c r="AX39" s="45">
        <f t="shared" si="4"/>
        <v>0.97902171136000005</v>
      </c>
      <c r="AY39" s="45">
        <f t="shared" si="9"/>
        <v>9.7247696545538664E-2</v>
      </c>
    </row>
    <row r="40" spans="1:51" ht="15" customHeight="1">
      <c r="A40" s="385">
        <v>884</v>
      </c>
      <c r="B40" s="23" t="s">
        <v>356</v>
      </c>
      <c r="C40" s="23" t="s">
        <v>567</v>
      </c>
      <c r="D40" s="23" t="s">
        <v>368</v>
      </c>
      <c r="E40" s="23" t="s">
        <v>1206</v>
      </c>
      <c r="F40" s="25" t="s">
        <v>923</v>
      </c>
      <c r="G40" s="24" t="s">
        <v>921</v>
      </c>
      <c r="H40" s="394">
        <v>200</v>
      </c>
      <c r="I40" s="23" t="s">
        <v>372</v>
      </c>
      <c r="J40" s="42" t="s">
        <v>998</v>
      </c>
      <c r="K40" s="13" t="str">
        <f t="shared" ref="K40:K81" si="42">LEFT(J40,3)</f>
        <v>011</v>
      </c>
      <c r="L40" s="6" t="s">
        <v>1004</v>
      </c>
      <c r="M40" s="13" t="s">
        <v>1026</v>
      </c>
      <c r="N40" s="13" t="s">
        <v>1027</v>
      </c>
      <c r="O40" s="3"/>
      <c r="P40" s="7" t="s">
        <v>1354</v>
      </c>
      <c r="Q40" s="7" t="s">
        <v>1591</v>
      </c>
      <c r="R40" s="7" t="s">
        <v>1354</v>
      </c>
      <c r="S40" s="7" t="str">
        <f t="shared" si="6"/>
        <v>Yes</v>
      </c>
      <c r="T40" s="306">
        <v>320</v>
      </c>
      <c r="U40" s="306">
        <v>16</v>
      </c>
      <c r="V40" s="306">
        <v>1182</v>
      </c>
      <c r="W40" s="306">
        <v>1182</v>
      </c>
      <c r="X40" s="8">
        <v>118.2</v>
      </c>
      <c r="Y40" s="16">
        <f t="shared" ref="Y40:AA47" si="43">X40/2.54</f>
        <v>46.535433070866141</v>
      </c>
      <c r="Z40" s="8">
        <v>118.2</v>
      </c>
      <c r="AA40" s="16">
        <f t="shared" si="43"/>
        <v>46.535433070866141</v>
      </c>
      <c r="AB40" s="16" t="str">
        <f t="shared" si="41"/>
        <v>Y</v>
      </c>
      <c r="AC40" s="8">
        <v>85.5</v>
      </c>
      <c r="AD40" s="306">
        <v>10</v>
      </c>
      <c r="AE40" s="3"/>
      <c r="AF40" s="5" t="s">
        <v>992</v>
      </c>
      <c r="AG40" s="10">
        <v>46.463080954752002</v>
      </c>
      <c r="AH40" s="10">
        <v>49.163346791999999</v>
      </c>
      <c r="AI40" s="10">
        <v>44.8065653640192</v>
      </c>
      <c r="AJ40" s="10">
        <v>49.1752451481984</v>
      </c>
      <c r="AK40" s="10">
        <v>46.5847085958912</v>
      </c>
      <c r="AL40" s="10">
        <v>60.462158041958396</v>
      </c>
      <c r="AM40" s="10">
        <v>56.817294926515203</v>
      </c>
      <c r="AN40" s="10">
        <v>57.863689252185601</v>
      </c>
      <c r="AO40" s="10">
        <v>53.132770623743994</v>
      </c>
      <c r="AP40" s="10">
        <v>49.288940551871995</v>
      </c>
      <c r="AQ40" s="10">
        <v>48.054816606182399</v>
      </c>
      <c r="AR40" s="10">
        <v>47.987392587724798</v>
      </c>
      <c r="AS40" s="11">
        <v>140.43299311077121</v>
      </c>
      <c r="AT40" s="11">
        <v>156.222111786048</v>
      </c>
      <c r="AU40" s="11">
        <v>167.81375480244481</v>
      </c>
      <c r="AV40" s="11">
        <v>145.33114974577919</v>
      </c>
      <c r="AW40" s="29">
        <v>609.8000094450432</v>
      </c>
      <c r="AX40" s="45">
        <f t="shared" si="4"/>
        <v>50.816667453753603</v>
      </c>
      <c r="AY40" s="45">
        <f t="shared" si="9"/>
        <v>5.0492725798136968</v>
      </c>
    </row>
    <row r="41" spans="1:51" ht="15" customHeight="1">
      <c r="A41" s="385">
        <v>888</v>
      </c>
      <c r="B41" s="23" t="s">
        <v>356</v>
      </c>
      <c r="C41" s="23" t="s">
        <v>567</v>
      </c>
      <c r="D41" s="23" t="s">
        <v>368</v>
      </c>
      <c r="E41" s="23" t="s">
        <v>1206</v>
      </c>
      <c r="F41" s="25" t="s">
        <v>923</v>
      </c>
      <c r="G41" s="24" t="s">
        <v>914</v>
      </c>
      <c r="H41" s="394">
        <v>200</v>
      </c>
      <c r="I41" s="23" t="s">
        <v>370</v>
      </c>
      <c r="J41" s="42" t="s">
        <v>998</v>
      </c>
      <c r="K41" s="13" t="str">
        <f t="shared" si="42"/>
        <v>011</v>
      </c>
      <c r="L41" s="6" t="s">
        <v>1004</v>
      </c>
      <c r="M41" s="13" t="s">
        <v>1026</v>
      </c>
      <c r="N41" s="13" t="s">
        <v>1027</v>
      </c>
      <c r="O41" s="3"/>
      <c r="P41" s="7" t="s">
        <v>1354</v>
      </c>
      <c r="Q41" s="7" t="s">
        <v>1591</v>
      </c>
      <c r="R41" s="7" t="s">
        <v>1354</v>
      </c>
      <c r="S41" s="7" t="str">
        <f t="shared" si="6"/>
        <v>Yes</v>
      </c>
      <c r="T41" s="306">
        <v>320</v>
      </c>
      <c r="U41" s="306">
        <v>16</v>
      </c>
      <c r="V41" s="306">
        <v>1182</v>
      </c>
      <c r="W41" s="306">
        <v>1182</v>
      </c>
      <c r="X41" s="8">
        <v>118.2</v>
      </c>
      <c r="Y41" s="16">
        <f t="shared" si="43"/>
        <v>46.535433070866141</v>
      </c>
      <c r="Z41" s="8">
        <v>118.2</v>
      </c>
      <c r="AA41" s="16">
        <f t="shared" si="43"/>
        <v>46.535433070866141</v>
      </c>
      <c r="AB41" s="16" t="str">
        <f t="shared" si="41"/>
        <v>Y</v>
      </c>
      <c r="AC41" s="8">
        <v>85.5</v>
      </c>
      <c r="AD41" s="306">
        <v>20</v>
      </c>
      <c r="AE41" s="3"/>
      <c r="AF41" s="5" t="s">
        <v>992</v>
      </c>
      <c r="AG41" s="10">
        <v>32.266358950694396</v>
      </c>
      <c r="AH41" s="10">
        <v>34.141011071731199</v>
      </c>
      <c r="AI41" s="10">
        <v>31.1155234983936</v>
      </c>
      <c r="AJ41" s="10">
        <v>34.149604328985596</v>
      </c>
      <c r="AK41" s="10">
        <v>32.350308463871997</v>
      </c>
      <c r="AL41" s="10">
        <v>41.987976984576001</v>
      </c>
      <c r="AM41" s="10">
        <v>39.456932213260799</v>
      </c>
      <c r="AN41" s="10">
        <v>40.183392961151995</v>
      </c>
      <c r="AO41" s="10">
        <v>36.898124610816005</v>
      </c>
      <c r="AP41" s="10">
        <v>34.228926703641598</v>
      </c>
      <c r="AQ41" s="10">
        <v>33.371584037567999</v>
      </c>
      <c r="AR41" s="10">
        <v>33.324651632563203</v>
      </c>
      <c r="AS41" s="11">
        <v>97.522893520819196</v>
      </c>
      <c r="AT41" s="11">
        <v>108.48788977743359</v>
      </c>
      <c r="AU41" s="11">
        <v>116.53844978522881</v>
      </c>
      <c r="AV41" s="11">
        <v>100.92516237377281</v>
      </c>
      <c r="AW41" s="29">
        <v>423.47439545725439</v>
      </c>
      <c r="AX41" s="45">
        <f t="shared" si="4"/>
        <v>35.289532954771197</v>
      </c>
      <c r="AY41" s="45">
        <f t="shared" si="9"/>
        <v>3.5065845925759302</v>
      </c>
    </row>
    <row r="42" spans="1:51" ht="15" customHeight="1">
      <c r="A42" s="385">
        <v>890</v>
      </c>
      <c r="B42" s="23" t="s">
        <v>356</v>
      </c>
      <c r="C42" s="23" t="s">
        <v>567</v>
      </c>
      <c r="D42" s="23" t="s">
        <v>368</v>
      </c>
      <c r="E42" s="23" t="s">
        <v>1206</v>
      </c>
      <c r="F42" s="25" t="s">
        <v>923</v>
      </c>
      <c r="G42" s="24" t="s">
        <v>914</v>
      </c>
      <c r="H42" s="394">
        <v>350</v>
      </c>
      <c r="I42" s="23" t="s">
        <v>371</v>
      </c>
      <c r="J42" s="42" t="s">
        <v>998</v>
      </c>
      <c r="K42" s="13" t="str">
        <f t="shared" si="42"/>
        <v>011</v>
      </c>
      <c r="L42" s="6" t="s">
        <v>1004</v>
      </c>
      <c r="M42" s="13" t="s">
        <v>1026</v>
      </c>
      <c r="N42" s="13" t="s">
        <v>1027</v>
      </c>
      <c r="O42" s="3"/>
      <c r="P42" s="7" t="s">
        <v>1334</v>
      </c>
      <c r="Q42" s="7" t="s">
        <v>1590</v>
      </c>
      <c r="R42" s="7" t="s">
        <v>1473</v>
      </c>
      <c r="S42" s="7" t="str">
        <f t="shared" si="6"/>
        <v>No</v>
      </c>
      <c r="T42" s="306">
        <v>320</v>
      </c>
      <c r="U42" s="306">
        <v>16</v>
      </c>
      <c r="V42" s="306">
        <v>964</v>
      </c>
      <c r="W42" s="306">
        <v>960</v>
      </c>
      <c r="X42" s="8">
        <v>96</v>
      </c>
      <c r="Y42" s="16">
        <f t="shared" si="43"/>
        <v>37.795275590551178</v>
      </c>
      <c r="Z42" s="8">
        <v>96</v>
      </c>
      <c r="AA42" s="16">
        <f t="shared" si="43"/>
        <v>37.795275590551178</v>
      </c>
      <c r="AB42" s="16" t="str">
        <f t="shared" si="41"/>
        <v>Y</v>
      </c>
      <c r="AC42" s="8">
        <v>107.5</v>
      </c>
      <c r="AD42" s="306">
        <v>16</v>
      </c>
      <c r="AE42" s="3"/>
      <c r="AF42" s="5" t="s">
        <v>992</v>
      </c>
      <c r="AG42" s="10">
        <v>2.9659964006399999</v>
      </c>
      <c r="AH42" s="10">
        <v>3.1381240934399997</v>
      </c>
      <c r="AI42" s="10">
        <v>2.8600197427199996</v>
      </c>
      <c r="AJ42" s="10">
        <v>3.1387991039999998</v>
      </c>
      <c r="AK42" s="10">
        <v>2.9734215167999998</v>
      </c>
      <c r="AL42" s="10">
        <v>3.8590353715200001</v>
      </c>
      <c r="AM42" s="10">
        <v>3.62683173888</v>
      </c>
      <c r="AN42" s="10">
        <v>3.69365778432</v>
      </c>
      <c r="AO42" s="10">
        <v>3.3912530534400003</v>
      </c>
      <c r="AP42" s="10">
        <v>3.1462242201599997</v>
      </c>
      <c r="AQ42" s="10">
        <v>3.0672479846399998</v>
      </c>
      <c r="AR42" s="10">
        <v>3.06319792128</v>
      </c>
      <c r="AS42" s="11">
        <v>8.9641402367999987</v>
      </c>
      <c r="AT42" s="11">
        <v>9.9712559923199997</v>
      </c>
      <c r="AU42" s="11">
        <v>10.711742576640001</v>
      </c>
      <c r="AV42" s="11">
        <v>9.2766701260799991</v>
      </c>
      <c r="AW42" s="29">
        <v>38.92380893184</v>
      </c>
      <c r="AX42" s="45">
        <f t="shared" si="4"/>
        <v>3.2436507443199996</v>
      </c>
      <c r="AY42" s="45">
        <f t="shared" si="9"/>
        <v>0.32226612804717603</v>
      </c>
    </row>
    <row r="43" spans="1:51" ht="15" customHeight="1">
      <c r="A43" s="385">
        <v>893</v>
      </c>
      <c r="B43" s="23" t="s">
        <v>356</v>
      </c>
      <c r="C43" s="23" t="s">
        <v>567</v>
      </c>
      <c r="D43" s="23" t="s">
        <v>368</v>
      </c>
      <c r="E43" s="23" t="s">
        <v>1206</v>
      </c>
      <c r="F43" s="25" t="s">
        <v>906</v>
      </c>
      <c r="G43" s="24" t="s">
        <v>914</v>
      </c>
      <c r="H43" s="394">
        <v>330</v>
      </c>
      <c r="I43" s="23" t="s">
        <v>373</v>
      </c>
      <c r="J43" s="42" t="s">
        <v>998</v>
      </c>
      <c r="K43" s="13" t="str">
        <f t="shared" si="42"/>
        <v>011</v>
      </c>
      <c r="L43" s="6" t="s">
        <v>1004</v>
      </c>
      <c r="M43" s="13" t="s">
        <v>1026</v>
      </c>
      <c r="N43" s="13" t="s">
        <v>1027</v>
      </c>
      <c r="O43" s="3"/>
      <c r="P43" s="7" t="s">
        <v>1352</v>
      </c>
      <c r="Q43" s="7" t="s">
        <v>1590</v>
      </c>
      <c r="R43" s="7" t="s">
        <v>1472</v>
      </c>
      <c r="S43" s="7" t="str">
        <f t="shared" si="6"/>
        <v>No</v>
      </c>
      <c r="T43" s="306">
        <v>380</v>
      </c>
      <c r="U43" s="306">
        <v>20</v>
      </c>
      <c r="V43" s="306">
        <v>1401</v>
      </c>
      <c r="W43" s="306">
        <v>1400</v>
      </c>
      <c r="X43" s="8">
        <v>140</v>
      </c>
      <c r="Y43" s="16">
        <f t="shared" si="43"/>
        <v>55.118110236220474</v>
      </c>
      <c r="Z43" s="8">
        <v>70</v>
      </c>
      <c r="AA43" s="16">
        <f t="shared" si="43"/>
        <v>27.559055118110237</v>
      </c>
      <c r="AB43" s="16" t="str">
        <f t="shared" si="41"/>
        <v>N</v>
      </c>
      <c r="AC43" s="8">
        <v>77</v>
      </c>
      <c r="AD43" s="306">
        <v>3</v>
      </c>
      <c r="AE43" s="3"/>
      <c r="AF43" s="5" t="s">
        <v>992</v>
      </c>
      <c r="AG43" s="10">
        <v>1.7068445301600002</v>
      </c>
      <c r="AH43" s="10">
        <v>1.8060650731200001</v>
      </c>
      <c r="AI43" s="10">
        <v>1.6457213264800001</v>
      </c>
      <c r="AJ43" s="10">
        <v>1.8064837252000001</v>
      </c>
      <c r="AK43" s="10">
        <v>1.7110310509600002</v>
      </c>
      <c r="AL43" s="10">
        <v>2.2209492844000001</v>
      </c>
      <c r="AM43" s="10">
        <v>2.0869806188000002</v>
      </c>
      <c r="AN43" s="10">
        <v>2.1254966101599999</v>
      </c>
      <c r="AO43" s="10">
        <v>1.95175599696</v>
      </c>
      <c r="AP43" s="10">
        <v>1.8106702459999999</v>
      </c>
      <c r="AQ43" s="10">
        <v>1.7650371692800002</v>
      </c>
      <c r="AR43" s="10">
        <v>1.7629439088800001</v>
      </c>
      <c r="AS43" s="11">
        <v>5.1586309297600001</v>
      </c>
      <c r="AT43" s="11">
        <v>5.7384640605600001</v>
      </c>
      <c r="AU43" s="11">
        <v>6.1642332259200003</v>
      </c>
      <c r="AV43" s="11">
        <v>5.3386513241600007</v>
      </c>
      <c r="AW43" s="29">
        <v>22.3999795404</v>
      </c>
      <c r="AX43" s="45">
        <f t="shared" si="4"/>
        <v>1.8666649617</v>
      </c>
      <c r="AY43" s="45">
        <f t="shared" si="9"/>
        <v>0.18546919664701531</v>
      </c>
    </row>
    <row r="44" spans="1:51" ht="15" customHeight="1">
      <c r="A44" s="385">
        <v>894</v>
      </c>
      <c r="B44" s="23" t="s">
        <v>356</v>
      </c>
      <c r="C44" s="23" t="s">
        <v>567</v>
      </c>
      <c r="D44" s="23" t="s">
        <v>368</v>
      </c>
      <c r="E44" s="23" t="s">
        <v>1206</v>
      </c>
      <c r="F44" s="25" t="s">
        <v>923</v>
      </c>
      <c r="G44" s="24" t="s">
        <v>914</v>
      </c>
      <c r="H44" s="394">
        <v>275</v>
      </c>
      <c r="I44" s="23" t="s">
        <v>551</v>
      </c>
      <c r="J44" s="42" t="s">
        <v>998</v>
      </c>
      <c r="K44" s="13" t="str">
        <f t="shared" si="42"/>
        <v>011</v>
      </c>
      <c r="L44" s="6" t="s">
        <v>1004</v>
      </c>
      <c r="M44" s="13" t="s">
        <v>1026</v>
      </c>
      <c r="N44" s="13" t="s">
        <v>1027</v>
      </c>
      <c r="O44" s="3"/>
      <c r="P44" s="7" t="s">
        <v>1355</v>
      </c>
      <c r="Q44" s="7" t="s">
        <v>1590</v>
      </c>
      <c r="R44" s="7" t="s">
        <v>1355</v>
      </c>
      <c r="S44" s="7" t="str">
        <f t="shared" si="6"/>
        <v>Yes</v>
      </c>
      <c r="T44" s="306">
        <v>415</v>
      </c>
      <c r="U44" s="306">
        <v>22</v>
      </c>
      <c r="V44" s="306">
        <v>1000</v>
      </c>
      <c r="W44" s="306">
        <v>1000</v>
      </c>
      <c r="X44" s="8">
        <v>100</v>
      </c>
      <c r="Y44" s="16">
        <f t="shared" si="43"/>
        <v>39.370078740157481</v>
      </c>
      <c r="Z44" s="8">
        <v>100</v>
      </c>
      <c r="AA44" s="16">
        <f t="shared" si="43"/>
        <v>39.370078740157481</v>
      </c>
      <c r="AB44" s="16" t="str">
        <f t="shared" si="41"/>
        <v>Y</v>
      </c>
      <c r="AC44" s="8">
        <v>58.5</v>
      </c>
      <c r="AD44" s="306">
        <v>8</v>
      </c>
      <c r="AE44" s="3"/>
      <c r="AF44" s="5" t="s">
        <v>992</v>
      </c>
      <c r="AG44" s="10">
        <v>0.36373812929999999</v>
      </c>
      <c r="AH44" s="10">
        <v>0.3845798775</v>
      </c>
      <c r="AI44" s="10">
        <v>0.35083609469999993</v>
      </c>
      <c r="AJ44" s="10">
        <v>0.3845798775</v>
      </c>
      <c r="AK44" s="10">
        <v>0.36473059349999998</v>
      </c>
      <c r="AL44" s="10">
        <v>0.47290919129999998</v>
      </c>
      <c r="AM44" s="10">
        <v>0.44462396159999995</v>
      </c>
      <c r="AN44" s="10">
        <v>0.45256367520000002</v>
      </c>
      <c r="AO44" s="10">
        <v>0.41584249979999993</v>
      </c>
      <c r="AP44" s="10">
        <v>0.38557234169999999</v>
      </c>
      <c r="AQ44" s="10">
        <v>0.37614393179999994</v>
      </c>
      <c r="AR44" s="10">
        <v>0.37564769969999995</v>
      </c>
      <c r="AS44" s="11">
        <v>1.0991541014999999</v>
      </c>
      <c r="AT44" s="11">
        <v>1.2222196623000001</v>
      </c>
      <c r="AU44" s="11">
        <v>1.3130301365999999</v>
      </c>
      <c r="AV44" s="11">
        <v>1.1373639731999998</v>
      </c>
      <c r="AW44" s="29">
        <v>4.7717678736</v>
      </c>
      <c r="AX44" s="45">
        <f t="shared" si="4"/>
        <v>0.39764732279999998</v>
      </c>
      <c r="AY44" s="45">
        <f t="shared" si="9"/>
        <v>3.9400461327297708E-2</v>
      </c>
    </row>
    <row r="45" spans="1:51" ht="15" customHeight="1">
      <c r="A45" s="385">
        <v>895</v>
      </c>
      <c r="B45" s="23" t="s">
        <v>356</v>
      </c>
      <c r="C45" s="23" t="s">
        <v>567</v>
      </c>
      <c r="D45" s="23" t="s">
        <v>368</v>
      </c>
      <c r="E45" s="23" t="s">
        <v>1206</v>
      </c>
      <c r="F45" s="25" t="s">
        <v>923</v>
      </c>
      <c r="G45" s="24" t="s">
        <v>914</v>
      </c>
      <c r="H45" s="394">
        <v>200</v>
      </c>
      <c r="I45" s="23" t="s">
        <v>876</v>
      </c>
      <c r="J45" s="42" t="s">
        <v>998</v>
      </c>
      <c r="K45" s="13" t="str">
        <f t="shared" si="42"/>
        <v>011</v>
      </c>
      <c r="L45" s="6" t="s">
        <v>1004</v>
      </c>
      <c r="M45" s="13" t="s">
        <v>1026</v>
      </c>
      <c r="N45" s="13" t="s">
        <v>1027</v>
      </c>
      <c r="O45" s="3"/>
      <c r="P45" s="7" t="s">
        <v>1355</v>
      </c>
      <c r="Q45" s="7" t="s">
        <v>1590</v>
      </c>
      <c r="R45" s="7" t="s">
        <v>1355</v>
      </c>
      <c r="S45" s="7" t="str">
        <f t="shared" si="6"/>
        <v>Yes</v>
      </c>
      <c r="T45" s="306">
        <v>415</v>
      </c>
      <c r="U45" s="306">
        <v>22</v>
      </c>
      <c r="V45" s="306">
        <v>1000</v>
      </c>
      <c r="W45" s="306">
        <v>1000</v>
      </c>
      <c r="X45" s="8">
        <v>100</v>
      </c>
      <c r="Y45" s="16">
        <f t="shared" si="43"/>
        <v>39.370078740157481</v>
      </c>
      <c r="Z45" s="8">
        <v>100</v>
      </c>
      <c r="AA45" s="16">
        <f t="shared" si="43"/>
        <v>39.370078740157481</v>
      </c>
      <c r="AB45" s="16" t="str">
        <f t="shared" si="41"/>
        <v>Y</v>
      </c>
      <c r="AC45" s="8">
        <v>57</v>
      </c>
      <c r="AD45" s="306">
        <v>9</v>
      </c>
      <c r="AE45" s="3"/>
      <c r="AF45" s="5" t="s">
        <v>992</v>
      </c>
      <c r="AG45" s="10">
        <v>0.83937023519999998</v>
      </c>
      <c r="AH45" s="10">
        <v>0.88820456340000009</v>
      </c>
      <c r="AI45" s="10">
        <v>0.80939272680000007</v>
      </c>
      <c r="AJ45" s="10">
        <v>0.88820456340000009</v>
      </c>
      <c r="AK45" s="10">
        <v>0.8417877762</v>
      </c>
      <c r="AL45" s="10">
        <v>1.0922450238000001</v>
      </c>
      <c r="AM45" s="10">
        <v>1.0264879086000001</v>
      </c>
      <c r="AN45" s="10">
        <v>1.0453447283999999</v>
      </c>
      <c r="AO45" s="10">
        <v>0.95976377700000004</v>
      </c>
      <c r="AP45" s="10">
        <v>0.89062210440000011</v>
      </c>
      <c r="AQ45" s="10">
        <v>0.86789721900000005</v>
      </c>
      <c r="AR45" s="10">
        <v>0.86693020259999998</v>
      </c>
      <c r="AS45" s="11">
        <v>2.5369675254000001</v>
      </c>
      <c r="AT45" s="11">
        <v>2.8222373634000002</v>
      </c>
      <c r="AU45" s="11">
        <v>3.031596414</v>
      </c>
      <c r="AV45" s="11">
        <v>2.6254495260000001</v>
      </c>
      <c r="AW45" s="29">
        <v>11.016250828800001</v>
      </c>
      <c r="AX45" s="45">
        <f t="shared" si="4"/>
        <v>0.91802090240000001</v>
      </c>
      <c r="AY45" s="45">
        <f t="shared" si="9"/>
        <v>9.1214942551976888E-2</v>
      </c>
    </row>
    <row r="46" spans="1:51" ht="15" customHeight="1">
      <c r="A46" s="385">
        <v>896</v>
      </c>
      <c r="B46" s="23" t="s">
        <v>356</v>
      </c>
      <c r="C46" s="23" t="s">
        <v>567</v>
      </c>
      <c r="D46" s="23" t="s">
        <v>368</v>
      </c>
      <c r="E46" s="23" t="s">
        <v>1206</v>
      </c>
      <c r="F46" s="25" t="s">
        <v>923</v>
      </c>
      <c r="G46" s="24" t="s">
        <v>914</v>
      </c>
      <c r="H46" s="394">
        <v>275</v>
      </c>
      <c r="I46" s="23" t="s">
        <v>568</v>
      </c>
      <c r="J46" s="42" t="s">
        <v>998</v>
      </c>
      <c r="K46" s="13" t="str">
        <f t="shared" si="42"/>
        <v>011</v>
      </c>
      <c r="L46" s="6" t="s">
        <v>1004</v>
      </c>
      <c r="M46" s="13" t="s">
        <v>1026</v>
      </c>
      <c r="N46" s="13" t="s">
        <v>1027</v>
      </c>
      <c r="O46" s="3"/>
      <c r="P46" s="7" t="s">
        <v>1356</v>
      </c>
      <c r="Q46" s="7" t="s">
        <v>1591</v>
      </c>
      <c r="R46" s="7" t="s">
        <v>1356</v>
      </c>
      <c r="S46" s="7" t="str">
        <f t="shared" si="6"/>
        <v>Yes</v>
      </c>
      <c r="T46" s="306">
        <v>380</v>
      </c>
      <c r="U46" s="306">
        <v>20</v>
      </c>
      <c r="V46" s="306">
        <v>950</v>
      </c>
      <c r="W46" s="306">
        <v>950</v>
      </c>
      <c r="X46" s="8">
        <v>95</v>
      </c>
      <c r="Y46" s="16">
        <f t="shared" si="43"/>
        <v>37.401574803149607</v>
      </c>
      <c r="Z46" s="8">
        <v>95</v>
      </c>
      <c r="AA46" s="16">
        <f t="shared" si="43"/>
        <v>37.401574803149607</v>
      </c>
      <c r="AB46" s="16" t="str">
        <f t="shared" si="41"/>
        <v>Y</v>
      </c>
      <c r="AC46" s="8">
        <v>65</v>
      </c>
      <c r="AD46" s="306">
        <v>8</v>
      </c>
      <c r="AE46" s="3"/>
      <c r="AF46" s="5" t="s">
        <v>992</v>
      </c>
      <c r="AG46" s="10">
        <v>25.752963272399999</v>
      </c>
      <c r="AH46" s="10">
        <v>27.249392024399999</v>
      </c>
      <c r="AI46" s="10">
        <v>24.834482163400001</v>
      </c>
      <c r="AJ46" s="10">
        <v>27.256106768799999</v>
      </c>
      <c r="AK46" s="10">
        <v>25.820110716399999</v>
      </c>
      <c r="AL46" s="10">
        <v>33.512330051199996</v>
      </c>
      <c r="AM46" s="10">
        <v>31.492151236000002</v>
      </c>
      <c r="AN46" s="10">
        <v>32.072017377399995</v>
      </c>
      <c r="AO46" s="10">
        <v>29.449430064600001</v>
      </c>
      <c r="AP46" s="10">
        <v>27.319417215999998</v>
      </c>
      <c r="AQ46" s="10">
        <v>26.634992911800001</v>
      </c>
      <c r="AR46" s="10">
        <v>26.598061817600001</v>
      </c>
      <c r="AS46" s="11">
        <v>77.836837460200002</v>
      </c>
      <c r="AT46" s="11">
        <v>86.5885475364</v>
      </c>
      <c r="AU46" s="11">
        <v>93.013598677999994</v>
      </c>
      <c r="AV46" s="11">
        <v>80.552471945400001</v>
      </c>
      <c r="AW46" s="29">
        <v>337.99145561999995</v>
      </c>
      <c r="AX46" s="45">
        <f t="shared" si="4"/>
        <v>28.165954635000002</v>
      </c>
      <c r="AY46" s="45">
        <f t="shared" si="9"/>
        <v>2.7987470658744802</v>
      </c>
    </row>
    <row r="47" spans="1:51" ht="15" customHeight="1">
      <c r="A47" s="385">
        <v>898</v>
      </c>
      <c r="B47" s="23" t="s">
        <v>356</v>
      </c>
      <c r="C47" s="23" t="s">
        <v>567</v>
      </c>
      <c r="D47" s="23" t="s">
        <v>368</v>
      </c>
      <c r="E47" s="23" t="s">
        <v>1206</v>
      </c>
      <c r="F47" s="25" t="s">
        <v>923</v>
      </c>
      <c r="G47" s="24" t="s">
        <v>917</v>
      </c>
      <c r="H47" s="394">
        <v>275</v>
      </c>
      <c r="I47" s="23" t="s">
        <v>877</v>
      </c>
      <c r="J47" s="42" t="s">
        <v>998</v>
      </c>
      <c r="K47" s="13" t="str">
        <f t="shared" si="42"/>
        <v>011</v>
      </c>
      <c r="L47" s="6" t="s">
        <v>1004</v>
      </c>
      <c r="M47" s="13" t="s">
        <v>1026</v>
      </c>
      <c r="N47" s="13" t="s">
        <v>1027</v>
      </c>
      <c r="O47" s="3"/>
      <c r="P47" s="7" t="s">
        <v>1357</v>
      </c>
      <c r="Q47" s="7" t="s">
        <v>1590</v>
      </c>
      <c r="R47" s="7" t="s">
        <v>1357</v>
      </c>
      <c r="S47" s="7" t="str">
        <f t="shared" si="6"/>
        <v>Yes</v>
      </c>
      <c r="T47" s="306">
        <v>380</v>
      </c>
      <c r="U47" s="306">
        <v>20</v>
      </c>
      <c r="V47" s="306">
        <v>880</v>
      </c>
      <c r="W47" s="306">
        <v>880</v>
      </c>
      <c r="X47" s="8">
        <v>88</v>
      </c>
      <c r="Y47" s="16">
        <f t="shared" si="43"/>
        <v>34.645669291338585</v>
      </c>
      <c r="Z47" s="8">
        <v>88</v>
      </c>
      <c r="AA47" s="16">
        <f t="shared" si="43"/>
        <v>34.645669291338585</v>
      </c>
      <c r="AB47" s="16" t="str">
        <f t="shared" si="41"/>
        <v>Y</v>
      </c>
      <c r="AC47" s="8">
        <v>64.5</v>
      </c>
      <c r="AD47" s="306">
        <v>5</v>
      </c>
      <c r="AE47" s="3"/>
      <c r="AF47" s="5" t="s">
        <v>992</v>
      </c>
      <c r="AG47" s="10">
        <v>2.0658993505919998</v>
      </c>
      <c r="AH47" s="10">
        <v>2.1862558428479999</v>
      </c>
      <c r="AI47" s="10">
        <v>1.9922746831679998</v>
      </c>
      <c r="AJ47" s="10">
        <v>2.18669670912</v>
      </c>
      <c r="AK47" s="10">
        <v>2.0716306121280001</v>
      </c>
      <c r="AL47" s="10">
        <v>2.6884025266559997</v>
      </c>
      <c r="AM47" s="10">
        <v>2.5266046048319999</v>
      </c>
      <c r="AN47" s="10">
        <v>2.5728955633920001</v>
      </c>
      <c r="AO47" s="10">
        <v>2.3626023516479999</v>
      </c>
      <c r="AP47" s="10">
        <v>2.1915462381119997</v>
      </c>
      <c r="AQ47" s="10">
        <v>2.1368788203839997</v>
      </c>
      <c r="AR47" s="10">
        <v>2.1337927564799997</v>
      </c>
      <c r="AS47" s="11">
        <v>6.2444298766079998</v>
      </c>
      <c r="AT47" s="11">
        <v>6.9467298479039998</v>
      </c>
      <c r="AU47" s="11">
        <v>7.4621025198719995</v>
      </c>
      <c r="AV47" s="11">
        <v>6.4622178149759986</v>
      </c>
      <c r="AW47" s="29">
        <v>27.115480059359996</v>
      </c>
      <c r="AX47" s="45">
        <f t="shared" si="4"/>
        <v>2.2596233382799999</v>
      </c>
      <c r="AY47" s="45">
        <f t="shared" si="9"/>
        <v>0.22451066614882778</v>
      </c>
    </row>
    <row r="48" spans="1:51" ht="15" customHeight="1">
      <c r="A48" s="385">
        <v>902</v>
      </c>
      <c r="B48" s="23" t="s">
        <v>356</v>
      </c>
      <c r="C48" s="23" t="s">
        <v>788</v>
      </c>
      <c r="D48" s="23" t="s">
        <v>382</v>
      </c>
      <c r="E48" s="23" t="s">
        <v>1205</v>
      </c>
      <c r="F48" s="25" t="s">
        <v>923</v>
      </c>
      <c r="G48" s="24" t="s">
        <v>914</v>
      </c>
      <c r="H48" s="394">
        <v>275</v>
      </c>
      <c r="I48" s="23" t="s">
        <v>383</v>
      </c>
      <c r="J48" s="42" t="s">
        <v>1000</v>
      </c>
      <c r="K48" s="13" t="str">
        <f t="shared" si="42"/>
        <v>01A</v>
      </c>
      <c r="L48" s="6" t="s">
        <v>1004</v>
      </c>
      <c r="M48" s="13" t="s">
        <v>1026</v>
      </c>
      <c r="N48" s="13" t="s">
        <v>1028</v>
      </c>
      <c r="O48" s="3"/>
      <c r="P48" s="7" t="s">
        <v>1356</v>
      </c>
      <c r="Q48" s="7" t="s">
        <v>1591</v>
      </c>
      <c r="R48" s="7" t="s">
        <v>1356</v>
      </c>
      <c r="S48" s="7" t="str">
        <f t="shared" si="6"/>
        <v>Yes</v>
      </c>
      <c r="T48" s="306">
        <v>380</v>
      </c>
      <c r="U48" s="306">
        <v>20</v>
      </c>
      <c r="V48" s="306">
        <v>950</v>
      </c>
      <c r="W48" s="306">
        <v>950</v>
      </c>
      <c r="X48" s="8">
        <v>95</v>
      </c>
      <c r="Y48" s="16">
        <f t="shared" ref="Y48:AA57" si="44">X48/2.54</f>
        <v>37.401574803149607</v>
      </c>
      <c r="Z48" s="8">
        <v>95</v>
      </c>
      <c r="AA48" s="16">
        <f t="shared" si="44"/>
        <v>37.401574803149607</v>
      </c>
      <c r="AB48" s="16" t="str">
        <f t="shared" si="41"/>
        <v>Y</v>
      </c>
      <c r="AC48" s="8">
        <v>66</v>
      </c>
      <c r="AD48" s="306">
        <v>8</v>
      </c>
      <c r="AE48" s="3"/>
      <c r="AF48" s="5" t="s">
        <v>992</v>
      </c>
      <c r="AG48" s="10">
        <v>0.43002403752000001</v>
      </c>
      <c r="AH48" s="10">
        <v>0.45486121296000004</v>
      </c>
      <c r="AI48" s="10">
        <v>0.41443992744000008</v>
      </c>
      <c r="AJ48" s="10">
        <v>0.45486121296000004</v>
      </c>
      <c r="AK48" s="10">
        <v>0.43099804440000006</v>
      </c>
      <c r="AL48" s="10">
        <v>0.55907994912000003</v>
      </c>
      <c r="AM48" s="10">
        <v>0.5254767117600001</v>
      </c>
      <c r="AN48" s="10">
        <v>0.53521678055999999</v>
      </c>
      <c r="AO48" s="10">
        <v>0.49138647096000004</v>
      </c>
      <c r="AP48" s="10">
        <v>0.45583521984000003</v>
      </c>
      <c r="AQ48" s="10">
        <v>0.44463414072000007</v>
      </c>
      <c r="AR48" s="10">
        <v>0.44366013384000003</v>
      </c>
      <c r="AS48" s="11">
        <v>1.2993251779200001</v>
      </c>
      <c r="AT48" s="11">
        <v>1.4449392064800002</v>
      </c>
      <c r="AU48" s="11">
        <v>1.55207996328</v>
      </c>
      <c r="AV48" s="11">
        <v>1.3441294944000002</v>
      </c>
      <c r="AW48" s="29">
        <v>5.6404738420800005</v>
      </c>
      <c r="AX48" s="45">
        <f t="shared" si="4"/>
        <v>0.47003948683999996</v>
      </c>
      <c r="AY48" s="45">
        <f t="shared" si="9"/>
        <v>4.6637740928678992E-2</v>
      </c>
    </row>
    <row r="49" spans="1:51" ht="15" customHeight="1">
      <c r="A49" s="385">
        <v>903</v>
      </c>
      <c r="B49" s="23" t="s">
        <v>356</v>
      </c>
      <c r="C49" s="23" t="s">
        <v>788</v>
      </c>
      <c r="D49" s="23" t="s">
        <v>382</v>
      </c>
      <c r="E49" s="23" t="s">
        <v>1205</v>
      </c>
      <c r="F49" s="25" t="s">
        <v>923</v>
      </c>
      <c r="G49" s="25" t="s">
        <v>945</v>
      </c>
      <c r="H49" s="394">
        <v>275</v>
      </c>
      <c r="I49" s="23" t="s">
        <v>1043</v>
      </c>
      <c r="J49" s="42" t="s">
        <v>1000</v>
      </c>
      <c r="K49" s="13" t="str">
        <f t="shared" si="42"/>
        <v>01A</v>
      </c>
      <c r="L49" s="6" t="s">
        <v>1004</v>
      </c>
      <c r="M49" s="13" t="s">
        <v>1026</v>
      </c>
      <c r="N49" s="13" t="s">
        <v>1028</v>
      </c>
      <c r="O49" s="3"/>
      <c r="P49" s="7" t="s">
        <v>1358</v>
      </c>
      <c r="Q49" s="7" t="s">
        <v>1590</v>
      </c>
      <c r="R49" s="7" t="s">
        <v>1358</v>
      </c>
      <c r="S49" s="7" t="str">
        <f t="shared" si="6"/>
        <v>Yes</v>
      </c>
      <c r="T49" s="306">
        <v>415</v>
      </c>
      <c r="U49" s="306">
        <v>22</v>
      </c>
      <c r="V49" s="306">
        <v>880</v>
      </c>
      <c r="W49" s="306">
        <v>880</v>
      </c>
      <c r="X49" s="8">
        <v>88</v>
      </c>
      <c r="Y49" s="16">
        <f t="shared" si="44"/>
        <v>34.645669291338585</v>
      </c>
      <c r="Z49" s="8">
        <v>88</v>
      </c>
      <c r="AA49" s="16">
        <f t="shared" si="44"/>
        <v>34.645669291338585</v>
      </c>
      <c r="AB49" s="16" t="str">
        <f t="shared" si="41"/>
        <v>Y</v>
      </c>
      <c r="AC49" s="8">
        <v>66.5</v>
      </c>
      <c r="AD49" s="306">
        <v>5</v>
      </c>
      <c r="AE49" s="3"/>
      <c r="AF49" s="5" t="s">
        <v>992</v>
      </c>
      <c r="AG49" s="10">
        <v>0.69148764053599998</v>
      </c>
      <c r="AH49" s="10">
        <v>0.73169618244799994</v>
      </c>
      <c r="AI49" s="10">
        <v>0.66716395468799994</v>
      </c>
      <c r="AJ49" s="10">
        <v>0.7321925842</v>
      </c>
      <c r="AK49" s="10">
        <v>0.69347324754399997</v>
      </c>
      <c r="AL49" s="10">
        <v>0.89997637637600003</v>
      </c>
      <c r="AM49" s="10">
        <v>0.84586858540799992</v>
      </c>
      <c r="AN49" s="10">
        <v>0.8612570397199999</v>
      </c>
      <c r="AO49" s="10">
        <v>0.79076799093599992</v>
      </c>
      <c r="AP49" s="10">
        <v>0.73368178945599993</v>
      </c>
      <c r="AQ49" s="10">
        <v>0.71531492463199997</v>
      </c>
      <c r="AR49" s="10">
        <v>0.71432212112799998</v>
      </c>
      <c r="AS49" s="11">
        <v>2.0903477776720001</v>
      </c>
      <c r="AT49" s="11">
        <v>2.3256422081199997</v>
      </c>
      <c r="AU49" s="11">
        <v>2.4978936160639997</v>
      </c>
      <c r="AV49" s="11">
        <v>2.1633188352159998</v>
      </c>
      <c r="AW49" s="29">
        <v>9.0772024370719997</v>
      </c>
      <c r="AX49" s="45">
        <f t="shared" si="4"/>
        <v>0.75643353642266653</v>
      </c>
      <c r="AY49" s="45">
        <f t="shared" si="9"/>
        <v>7.5137653108083083E-2</v>
      </c>
    </row>
    <row r="50" spans="1:51" ht="15" customHeight="1">
      <c r="A50" s="385">
        <v>904</v>
      </c>
      <c r="B50" s="23" t="s">
        <v>356</v>
      </c>
      <c r="C50" s="23" t="s">
        <v>788</v>
      </c>
      <c r="D50" s="23" t="s">
        <v>382</v>
      </c>
      <c r="E50" s="23" t="s">
        <v>1205</v>
      </c>
      <c r="F50" s="25" t="s">
        <v>923</v>
      </c>
      <c r="G50" s="24" t="s">
        <v>921</v>
      </c>
      <c r="H50" s="394">
        <v>275</v>
      </c>
      <c r="I50" s="23" t="s">
        <v>385</v>
      </c>
      <c r="J50" s="42" t="s">
        <v>1000</v>
      </c>
      <c r="K50" s="13" t="str">
        <f t="shared" si="42"/>
        <v>01A</v>
      </c>
      <c r="L50" s="6" t="s">
        <v>1004</v>
      </c>
      <c r="M50" s="13" t="s">
        <v>1026</v>
      </c>
      <c r="N50" s="13" t="s">
        <v>1028</v>
      </c>
      <c r="O50" s="3"/>
      <c r="P50" s="7" t="s">
        <v>1359</v>
      </c>
      <c r="Q50" s="7" t="s">
        <v>1590</v>
      </c>
      <c r="R50" s="7" t="s">
        <v>1359</v>
      </c>
      <c r="S50" s="7" t="str">
        <f t="shared" si="6"/>
        <v>Yes</v>
      </c>
      <c r="T50" s="306">
        <v>415</v>
      </c>
      <c r="U50" s="306">
        <v>22</v>
      </c>
      <c r="V50" s="306">
        <v>935</v>
      </c>
      <c r="W50" s="306">
        <v>935</v>
      </c>
      <c r="X50" s="8">
        <v>93.5</v>
      </c>
      <c r="Y50" s="16">
        <f t="shared" si="44"/>
        <v>36.811023622047244</v>
      </c>
      <c r="Z50" s="8">
        <v>93.5</v>
      </c>
      <c r="AA50" s="16">
        <f t="shared" si="44"/>
        <v>36.811023622047244</v>
      </c>
      <c r="AB50" s="16" t="str">
        <f t="shared" si="41"/>
        <v>Y</v>
      </c>
      <c r="AC50" s="8">
        <v>66</v>
      </c>
      <c r="AD50" s="306">
        <v>4</v>
      </c>
      <c r="AE50" s="3"/>
      <c r="AF50" s="5" t="s">
        <v>992</v>
      </c>
      <c r="AG50" s="10">
        <v>1.226469699378</v>
      </c>
      <c r="AH50" s="10">
        <v>1.2981838900799998</v>
      </c>
      <c r="AI50" s="10">
        <v>1.18302241596</v>
      </c>
      <c r="AJ50" s="10">
        <v>1.2981838900799998</v>
      </c>
      <c r="AK50" s="10">
        <v>1.2301339280999999</v>
      </c>
      <c r="AL50" s="10">
        <v>1.596033339054</v>
      </c>
      <c r="AM50" s="10">
        <v>1.500239931036</v>
      </c>
      <c r="AN50" s="10">
        <v>1.5274599158279998</v>
      </c>
      <c r="AO50" s="10">
        <v>1.40287613928</v>
      </c>
      <c r="AP50" s="10">
        <v>1.301324657556</v>
      </c>
      <c r="AQ50" s="10">
        <v>1.268870060304</v>
      </c>
      <c r="AR50" s="10">
        <v>1.26677621532</v>
      </c>
      <c r="AS50" s="11">
        <v>3.7076760054179996</v>
      </c>
      <c r="AT50" s="11">
        <v>4.1243511572339999</v>
      </c>
      <c r="AU50" s="11">
        <v>4.4305759861439995</v>
      </c>
      <c r="AV50" s="11">
        <v>3.8369709331799999</v>
      </c>
      <c r="AW50" s="29">
        <v>16.099574081976002</v>
      </c>
      <c r="AX50" s="45">
        <f t="shared" si="4"/>
        <v>1.3416311734979998</v>
      </c>
      <c r="AY50" s="45">
        <f t="shared" si="9"/>
        <v>0.13324904857062708</v>
      </c>
    </row>
    <row r="51" spans="1:51" ht="15" customHeight="1">
      <c r="A51" s="385">
        <v>906</v>
      </c>
      <c r="B51" s="23" t="s">
        <v>356</v>
      </c>
      <c r="C51" s="23" t="s">
        <v>788</v>
      </c>
      <c r="D51" s="23" t="s">
        <v>382</v>
      </c>
      <c r="E51" s="23" t="s">
        <v>1205</v>
      </c>
      <c r="F51" s="25" t="s">
        <v>923</v>
      </c>
      <c r="G51" s="24" t="s">
        <v>917</v>
      </c>
      <c r="H51" s="394">
        <v>330</v>
      </c>
      <c r="I51" s="23" t="s">
        <v>386</v>
      </c>
      <c r="J51" s="42" t="s">
        <v>1000</v>
      </c>
      <c r="K51" s="13" t="str">
        <f t="shared" si="42"/>
        <v>01A</v>
      </c>
      <c r="L51" s="6" t="s">
        <v>1004</v>
      </c>
      <c r="M51" s="13" t="s">
        <v>1026</v>
      </c>
      <c r="N51" s="13" t="s">
        <v>1028</v>
      </c>
      <c r="O51" s="3"/>
      <c r="P51" s="7" t="s">
        <v>1359</v>
      </c>
      <c r="Q51" s="7" t="s">
        <v>1590</v>
      </c>
      <c r="R51" s="7" t="s">
        <v>1359</v>
      </c>
      <c r="S51" s="7" t="str">
        <f t="shared" si="6"/>
        <v>Yes</v>
      </c>
      <c r="T51" s="306">
        <v>415</v>
      </c>
      <c r="U51" s="306">
        <v>22</v>
      </c>
      <c r="V51" s="306">
        <v>935</v>
      </c>
      <c r="W51" s="306">
        <v>935</v>
      </c>
      <c r="X51" s="8">
        <v>93.5</v>
      </c>
      <c r="Y51" s="16">
        <f t="shared" si="44"/>
        <v>36.811023622047244</v>
      </c>
      <c r="Z51" s="8">
        <v>93.5</v>
      </c>
      <c r="AA51" s="16">
        <f t="shared" si="44"/>
        <v>36.811023622047244</v>
      </c>
      <c r="AB51" s="16" t="str">
        <f t="shared" si="41"/>
        <v>Y</v>
      </c>
      <c r="AC51" s="8">
        <v>70.5</v>
      </c>
      <c r="AD51" s="306">
        <v>5</v>
      </c>
      <c r="AE51" s="3"/>
      <c r="AF51" s="5" t="s">
        <v>992</v>
      </c>
      <c r="AG51" s="10">
        <v>1.6030881690284999</v>
      </c>
      <c r="AH51" s="10">
        <v>1.6959073654215</v>
      </c>
      <c r="AI51" s="10">
        <v>1.5460546869075</v>
      </c>
      <c r="AJ51" s="10">
        <v>1.6964665172070001</v>
      </c>
      <c r="AK51" s="10">
        <v>1.6070022315270001</v>
      </c>
      <c r="AL51" s="10">
        <v>2.085636159915</v>
      </c>
      <c r="AM51" s="10">
        <v>1.9603861599630001</v>
      </c>
      <c r="AN51" s="10">
        <v>1.9961718742350001</v>
      </c>
      <c r="AO51" s="10">
        <v>1.832899552869</v>
      </c>
      <c r="AP51" s="10">
        <v>1.7003805797055001</v>
      </c>
      <c r="AQ51" s="10">
        <v>1.6578850440074999</v>
      </c>
      <c r="AR51" s="10">
        <v>1.6556484368655002</v>
      </c>
      <c r="AS51" s="11">
        <v>4.8450502213575</v>
      </c>
      <c r="AT51" s="11">
        <v>5.3891049086490002</v>
      </c>
      <c r="AU51" s="11">
        <v>5.789457587067</v>
      </c>
      <c r="AV51" s="11">
        <v>5.0139140605785002</v>
      </c>
      <c r="AW51" s="29">
        <v>21.037526777651998</v>
      </c>
      <c r="AX51" s="45">
        <f t="shared" si="4"/>
        <v>1.753127231471</v>
      </c>
      <c r="AY51" s="45">
        <f t="shared" si="9"/>
        <v>0.1741305664008973</v>
      </c>
    </row>
    <row r="52" spans="1:51" ht="15" customHeight="1">
      <c r="A52" s="385">
        <v>907</v>
      </c>
      <c r="B52" s="23" t="s">
        <v>356</v>
      </c>
      <c r="C52" s="23" t="s">
        <v>788</v>
      </c>
      <c r="D52" s="23" t="s">
        <v>382</v>
      </c>
      <c r="E52" s="23" t="s">
        <v>1205</v>
      </c>
      <c r="F52" s="25" t="s">
        <v>923</v>
      </c>
      <c r="G52" s="24" t="s">
        <v>914</v>
      </c>
      <c r="H52" s="394">
        <v>330</v>
      </c>
      <c r="I52" s="23" t="s">
        <v>384</v>
      </c>
      <c r="J52" s="42" t="s">
        <v>1000</v>
      </c>
      <c r="K52" s="13" t="str">
        <f t="shared" si="42"/>
        <v>01A</v>
      </c>
      <c r="L52" s="6" t="s">
        <v>1004</v>
      </c>
      <c r="M52" s="13" t="s">
        <v>1026</v>
      </c>
      <c r="N52" s="13" t="s">
        <v>1028</v>
      </c>
      <c r="O52" s="3"/>
      <c r="P52" s="7" t="s">
        <v>1351</v>
      </c>
      <c r="Q52" s="7" t="s">
        <v>1590</v>
      </c>
      <c r="R52" s="7" t="s">
        <v>1351</v>
      </c>
      <c r="S52" s="7" t="str">
        <f t="shared" si="6"/>
        <v>Yes</v>
      </c>
      <c r="T52" s="306">
        <v>380</v>
      </c>
      <c r="U52" s="306">
        <v>20</v>
      </c>
      <c r="V52" s="306">
        <v>965</v>
      </c>
      <c r="W52" s="306">
        <v>965</v>
      </c>
      <c r="X52" s="8">
        <v>96.5</v>
      </c>
      <c r="Y52" s="16">
        <f t="shared" si="44"/>
        <v>37.99212598425197</v>
      </c>
      <c r="Z52" s="8">
        <v>96.5</v>
      </c>
      <c r="AA52" s="16">
        <f t="shared" si="44"/>
        <v>37.99212598425197</v>
      </c>
      <c r="AB52" s="16" t="str">
        <f t="shared" si="41"/>
        <v>Y</v>
      </c>
      <c r="AC52" s="8">
        <v>69.5</v>
      </c>
      <c r="AD52" s="306">
        <v>8</v>
      </c>
      <c r="AE52" s="3"/>
      <c r="AF52" s="5" t="s">
        <v>992</v>
      </c>
      <c r="AG52" s="10">
        <v>8.6458202075420001</v>
      </c>
      <c r="AH52" s="10">
        <v>9.1479935328459998</v>
      </c>
      <c r="AI52" s="10">
        <v>8.3374316094299985</v>
      </c>
      <c r="AJ52" s="10">
        <v>9.150077239589999</v>
      </c>
      <c r="AK52" s="10">
        <v>8.6682200550400008</v>
      </c>
      <c r="AL52" s="10">
        <v>11.250453637541998</v>
      </c>
      <c r="AM52" s="10">
        <v>10.57220709237</v>
      </c>
      <c r="AN52" s="10">
        <v>10.767033672934</v>
      </c>
      <c r="AO52" s="10">
        <v>9.8866675735939982</v>
      </c>
      <c r="AP52" s="10">
        <v>9.1714352337160001</v>
      </c>
      <c r="AQ52" s="10">
        <v>8.9417065651899996</v>
      </c>
      <c r="AR52" s="10">
        <v>8.9292043247260011</v>
      </c>
      <c r="AS52" s="11">
        <v>26.131245349817998</v>
      </c>
      <c r="AT52" s="11">
        <v>29.068750932171998</v>
      </c>
      <c r="AU52" s="11">
        <v>31.225908338897995</v>
      </c>
      <c r="AV52" s="11">
        <v>27.042346123632001</v>
      </c>
      <c r="AW52" s="29">
        <v>113.46825074451999</v>
      </c>
      <c r="AX52" s="45">
        <f t="shared" si="4"/>
        <v>9.4556875620433338</v>
      </c>
      <c r="AY52" s="45">
        <f t="shared" si="9"/>
        <v>0.93953053255093844</v>
      </c>
    </row>
    <row r="53" spans="1:51" ht="15" customHeight="1">
      <c r="A53" s="385">
        <v>908</v>
      </c>
      <c r="B53" s="23" t="s">
        <v>356</v>
      </c>
      <c r="C53" s="23" t="s">
        <v>788</v>
      </c>
      <c r="D53" s="23" t="s">
        <v>382</v>
      </c>
      <c r="E53" s="23" t="s">
        <v>1205</v>
      </c>
      <c r="F53" s="25" t="s">
        <v>923</v>
      </c>
      <c r="G53" s="24" t="s">
        <v>933</v>
      </c>
      <c r="H53" s="394">
        <v>330</v>
      </c>
      <c r="I53" s="23" t="s">
        <v>387</v>
      </c>
      <c r="J53" s="42" t="s">
        <v>1000</v>
      </c>
      <c r="K53" s="13" t="str">
        <f t="shared" si="42"/>
        <v>01A</v>
      </c>
      <c r="L53" s="6" t="s">
        <v>1004</v>
      </c>
      <c r="M53" s="13" t="s">
        <v>1026</v>
      </c>
      <c r="N53" s="13" t="s">
        <v>1028</v>
      </c>
      <c r="O53" s="3"/>
      <c r="P53" s="7" t="s">
        <v>1360</v>
      </c>
      <c r="Q53" s="7" t="s">
        <v>1590</v>
      </c>
      <c r="R53" s="7" t="s">
        <v>1474</v>
      </c>
      <c r="S53" s="7" t="str">
        <f t="shared" si="6"/>
        <v>No</v>
      </c>
      <c r="T53" s="306">
        <v>430</v>
      </c>
      <c r="U53" s="306">
        <v>23</v>
      </c>
      <c r="V53" s="306">
        <v>912</v>
      </c>
      <c r="W53" s="306">
        <v>895</v>
      </c>
      <c r="X53" s="8">
        <v>89.5</v>
      </c>
      <c r="Y53" s="16">
        <f t="shared" si="44"/>
        <v>35.236220472440941</v>
      </c>
      <c r="Z53" s="8">
        <v>89.5</v>
      </c>
      <c r="AA53" s="16">
        <f t="shared" si="44"/>
        <v>35.236220472440941</v>
      </c>
      <c r="AB53" s="16" t="str">
        <f t="shared" si="41"/>
        <v>Y</v>
      </c>
      <c r="AC53" s="8">
        <v>70</v>
      </c>
      <c r="AD53" s="306">
        <v>3</v>
      </c>
      <c r="AE53" s="3"/>
      <c r="AF53" s="5" t="s">
        <v>992</v>
      </c>
      <c r="AG53" s="10">
        <v>1.2428021086600001</v>
      </c>
      <c r="AH53" s="10">
        <v>1.3149363914400001</v>
      </c>
      <c r="AI53" s="10">
        <v>1.1987506382600002</v>
      </c>
      <c r="AJ53" s="10">
        <v>1.3154870348200001</v>
      </c>
      <c r="AK53" s="10">
        <v>1.24610596894</v>
      </c>
      <c r="AL53" s="10">
        <v>1.6172396070600001</v>
      </c>
      <c r="AM53" s="10">
        <v>1.5197757288</v>
      </c>
      <c r="AN53" s="10">
        <v>1.5478585411800003</v>
      </c>
      <c r="AO53" s="10">
        <v>1.4212105637800001</v>
      </c>
      <c r="AP53" s="10">
        <v>1.3182402517200003</v>
      </c>
      <c r="AQ53" s="10">
        <v>1.2852016489200002</v>
      </c>
      <c r="AR53" s="10">
        <v>1.2835497187800002</v>
      </c>
      <c r="AS53" s="11">
        <v>3.7564891383600001</v>
      </c>
      <c r="AT53" s="11">
        <v>4.1788326108200007</v>
      </c>
      <c r="AU53" s="11">
        <v>4.48884483376</v>
      </c>
      <c r="AV53" s="11">
        <v>3.8869916194200007</v>
      </c>
      <c r="AW53" s="29">
        <v>16.311158202360001</v>
      </c>
      <c r="AX53" s="45">
        <f t="shared" si="4"/>
        <v>1.3592631835300004</v>
      </c>
      <c r="AY53" s="45">
        <f t="shared" si="9"/>
        <v>0.13505404634524043</v>
      </c>
    </row>
    <row r="54" spans="1:51" ht="15" customHeight="1">
      <c r="A54" s="385">
        <v>909</v>
      </c>
      <c r="B54" s="23" t="s">
        <v>356</v>
      </c>
      <c r="C54" s="23" t="s">
        <v>569</v>
      </c>
      <c r="D54" s="23" t="s">
        <v>388</v>
      </c>
      <c r="E54" s="23" t="s">
        <v>1206</v>
      </c>
      <c r="F54" s="25" t="s">
        <v>926</v>
      </c>
      <c r="G54" s="24" t="s">
        <v>914</v>
      </c>
      <c r="H54" s="394">
        <v>250</v>
      </c>
      <c r="I54" s="23" t="s">
        <v>389</v>
      </c>
      <c r="J54" s="42" t="s">
        <v>998</v>
      </c>
      <c r="K54" s="13" t="str">
        <f t="shared" si="42"/>
        <v>011</v>
      </c>
      <c r="L54" s="6" t="s">
        <v>1004</v>
      </c>
      <c r="M54" s="13" t="s">
        <v>1026</v>
      </c>
      <c r="N54" s="13" t="s">
        <v>1027</v>
      </c>
      <c r="O54" s="3"/>
      <c r="P54" s="7" t="s">
        <v>1361</v>
      </c>
      <c r="Q54" s="7" t="s">
        <v>1590</v>
      </c>
      <c r="R54" s="7" t="s">
        <v>1475</v>
      </c>
      <c r="S54" s="7" t="str">
        <f t="shared" si="6"/>
        <v>No</v>
      </c>
      <c r="T54" s="306">
        <v>320</v>
      </c>
      <c r="U54" s="306">
        <v>16</v>
      </c>
      <c r="V54" s="306">
        <v>1305</v>
      </c>
      <c r="W54" s="306">
        <v>1300</v>
      </c>
      <c r="X54" s="8">
        <v>65</v>
      </c>
      <c r="Y54" s="16">
        <f t="shared" si="44"/>
        <v>25.590551181102363</v>
      </c>
      <c r="Z54" s="8">
        <v>65</v>
      </c>
      <c r="AA54" s="16">
        <f t="shared" si="44"/>
        <v>25.590551181102363</v>
      </c>
      <c r="AB54" s="16" t="str">
        <f t="shared" si="41"/>
        <v>Y</v>
      </c>
      <c r="AC54" s="8">
        <v>101</v>
      </c>
      <c r="AD54" s="306">
        <v>4</v>
      </c>
      <c r="AE54" s="3"/>
      <c r="AF54" s="5" t="s">
        <v>992</v>
      </c>
      <c r="AG54" s="10">
        <v>3.6151482348800004</v>
      </c>
      <c r="AH54" s="10">
        <v>3.8251265561600003</v>
      </c>
      <c r="AI54" s="10">
        <v>3.4863271788799999</v>
      </c>
      <c r="AJ54" s="10">
        <v>3.8259853632</v>
      </c>
      <c r="AK54" s="10">
        <v>3.6245951123199998</v>
      </c>
      <c r="AL54" s="10">
        <v>4.7041155616000001</v>
      </c>
      <c r="AM54" s="10">
        <v>4.4207092383999997</v>
      </c>
      <c r="AN54" s="10">
        <v>4.5022959071999997</v>
      </c>
      <c r="AO54" s="10">
        <v>4.1338676870399995</v>
      </c>
      <c r="AP54" s="10">
        <v>3.8350028371199998</v>
      </c>
      <c r="AQ54" s="10">
        <v>3.7388164486400002</v>
      </c>
      <c r="AR54" s="10">
        <v>3.7336636063999999</v>
      </c>
      <c r="AS54" s="11">
        <v>10.92660196992</v>
      </c>
      <c r="AT54" s="11">
        <v>12.154696037120001</v>
      </c>
      <c r="AU54" s="11">
        <v>13.05687283264</v>
      </c>
      <c r="AV54" s="11">
        <v>11.307482892159999</v>
      </c>
      <c r="AW54" s="29">
        <v>47.445653731839997</v>
      </c>
      <c r="AX54" s="45">
        <f t="shared" si="4"/>
        <v>3.9538044776533336</v>
      </c>
      <c r="AY54" s="45">
        <f t="shared" si="9"/>
        <v>0.39283650160559397</v>
      </c>
    </row>
    <row r="55" spans="1:51" ht="15" customHeight="1">
      <c r="A55" s="385">
        <v>911</v>
      </c>
      <c r="B55" s="23" t="s">
        <v>356</v>
      </c>
      <c r="C55" s="23" t="s">
        <v>569</v>
      </c>
      <c r="D55" s="23" t="s">
        <v>388</v>
      </c>
      <c r="E55" s="23" t="s">
        <v>1206</v>
      </c>
      <c r="F55" s="25" t="s">
        <v>908</v>
      </c>
      <c r="G55" s="24" t="s">
        <v>933</v>
      </c>
      <c r="H55" s="394">
        <v>250</v>
      </c>
      <c r="I55" s="23" t="s">
        <v>390</v>
      </c>
      <c r="J55" s="42" t="s">
        <v>998</v>
      </c>
      <c r="K55" s="13" t="str">
        <f t="shared" si="42"/>
        <v>011</v>
      </c>
      <c r="L55" s="6" t="s">
        <v>1004</v>
      </c>
      <c r="M55" s="13" t="s">
        <v>1026</v>
      </c>
      <c r="N55" s="13" t="s">
        <v>1027</v>
      </c>
      <c r="O55" s="3"/>
      <c r="P55" s="7" t="s">
        <v>1357</v>
      </c>
      <c r="Q55" s="7" t="s">
        <v>1590</v>
      </c>
      <c r="R55" s="7" t="s">
        <v>1357</v>
      </c>
      <c r="S55" s="7" t="str">
        <f t="shared" si="6"/>
        <v>Yes</v>
      </c>
      <c r="T55" s="306">
        <v>380</v>
      </c>
      <c r="U55" s="306">
        <v>20</v>
      </c>
      <c r="V55" s="306">
        <v>880</v>
      </c>
      <c r="W55" s="306">
        <v>880</v>
      </c>
      <c r="X55" s="8">
        <v>88</v>
      </c>
      <c r="Y55" s="16">
        <f t="shared" si="44"/>
        <v>34.645669291338585</v>
      </c>
      <c r="Z55" s="8">
        <v>88</v>
      </c>
      <c r="AA55" s="16">
        <f t="shared" si="44"/>
        <v>34.645669291338585</v>
      </c>
      <c r="AB55" s="16" t="str">
        <f t="shared" si="41"/>
        <v>Y</v>
      </c>
      <c r="AC55" s="8">
        <v>101</v>
      </c>
      <c r="AD55" s="306">
        <v>4</v>
      </c>
      <c r="AE55" s="3"/>
      <c r="AF55" s="5" t="s">
        <v>992</v>
      </c>
      <c r="AG55" s="10">
        <v>1.5898731390080001</v>
      </c>
      <c r="AH55" s="10">
        <v>1.682379869632</v>
      </c>
      <c r="AI55" s="10">
        <v>1.5332645426560001</v>
      </c>
      <c r="AJ55" s="10">
        <v>1.683070218368</v>
      </c>
      <c r="AK55" s="10">
        <v>1.5940152314240001</v>
      </c>
      <c r="AL55" s="10">
        <v>2.0689751617920003</v>
      </c>
      <c r="AM55" s="10">
        <v>1.9447123893120002</v>
      </c>
      <c r="AN55" s="10">
        <v>1.979920174848</v>
      </c>
      <c r="AO55" s="10">
        <v>1.8183785706240001</v>
      </c>
      <c r="AP55" s="10">
        <v>1.6865219620480001</v>
      </c>
      <c r="AQ55" s="10">
        <v>1.6444106891520001</v>
      </c>
      <c r="AR55" s="10">
        <v>1.642339642944</v>
      </c>
      <c r="AS55" s="11">
        <v>4.805517551296</v>
      </c>
      <c r="AT55" s="11">
        <v>5.3460606115840008</v>
      </c>
      <c r="AU55" s="11">
        <v>5.743011134784</v>
      </c>
      <c r="AV55" s="11">
        <v>4.9732722941440004</v>
      </c>
      <c r="AW55" s="29">
        <v>20.867861591808001</v>
      </c>
      <c r="AX55" s="45">
        <f t="shared" si="4"/>
        <v>1.738988465984</v>
      </c>
      <c r="AY55" s="45">
        <f t="shared" si="9"/>
        <v>0.17281347003901792</v>
      </c>
    </row>
    <row r="56" spans="1:51" ht="15" customHeight="1">
      <c r="A56" s="385">
        <v>912</v>
      </c>
      <c r="B56" s="23" t="s">
        <v>356</v>
      </c>
      <c r="C56" s="23" t="s">
        <v>570</v>
      </c>
      <c r="D56" s="23" t="s">
        <v>419</v>
      </c>
      <c r="E56" s="23" t="s">
        <v>1206</v>
      </c>
      <c r="F56" s="25" t="s">
        <v>923</v>
      </c>
      <c r="G56" s="24" t="s">
        <v>914</v>
      </c>
      <c r="H56" s="394">
        <v>330</v>
      </c>
      <c r="I56" s="23" t="s">
        <v>420</v>
      </c>
      <c r="J56" s="42" t="s">
        <v>998</v>
      </c>
      <c r="K56" s="13" t="str">
        <f t="shared" si="42"/>
        <v>011</v>
      </c>
      <c r="L56" s="6" t="s">
        <v>1004</v>
      </c>
      <c r="M56" s="13" t="s">
        <v>1026</v>
      </c>
      <c r="N56" s="13" t="s">
        <v>1027</v>
      </c>
      <c r="O56" s="3"/>
      <c r="P56" s="7" t="s">
        <v>1349</v>
      </c>
      <c r="Q56" s="7" t="s">
        <v>1591</v>
      </c>
      <c r="R56" s="7" t="s">
        <v>1349</v>
      </c>
      <c r="S56" s="7" t="str">
        <f t="shared" si="6"/>
        <v>Yes</v>
      </c>
      <c r="T56" s="306">
        <v>380</v>
      </c>
      <c r="U56" s="306">
        <v>20</v>
      </c>
      <c r="V56" s="306">
        <v>1000</v>
      </c>
      <c r="W56" s="306">
        <v>1000</v>
      </c>
      <c r="X56" s="8">
        <v>100</v>
      </c>
      <c r="Y56" s="16">
        <f t="shared" si="44"/>
        <v>39.370078740157481</v>
      </c>
      <c r="Z56" s="8">
        <v>100</v>
      </c>
      <c r="AA56" s="16">
        <f t="shared" si="44"/>
        <v>39.370078740157481</v>
      </c>
      <c r="AB56" s="16" t="str">
        <f t="shared" si="41"/>
        <v>Y</v>
      </c>
      <c r="AC56" s="8">
        <v>68.5</v>
      </c>
      <c r="AD56" s="306">
        <v>8</v>
      </c>
      <c r="AE56" s="3"/>
      <c r="AF56" s="5" t="s">
        <v>992</v>
      </c>
      <c r="AG56" s="10">
        <v>1.8754875299999998</v>
      </c>
      <c r="AH56" s="10">
        <v>1.9845584359999999</v>
      </c>
      <c r="AI56" s="10">
        <v>1.8084488267999999</v>
      </c>
      <c r="AJ56" s="10">
        <v>1.9850904891999999</v>
      </c>
      <c r="AK56" s="10">
        <v>1.8802760087999999</v>
      </c>
      <c r="AL56" s="10">
        <v>2.4405280283999997</v>
      </c>
      <c r="AM56" s="10">
        <v>2.2931492920000003</v>
      </c>
      <c r="AN56" s="10">
        <v>2.3357135480000002</v>
      </c>
      <c r="AO56" s="10">
        <v>2.1447064492000001</v>
      </c>
      <c r="AP56" s="10">
        <v>1.9893469147999998</v>
      </c>
      <c r="AQ56" s="10">
        <v>1.9398659671999998</v>
      </c>
      <c r="AR56" s="10">
        <v>1.9372057012000001</v>
      </c>
      <c r="AS56" s="11">
        <v>5.6684947927999989</v>
      </c>
      <c r="AT56" s="11">
        <v>6.3058945263999995</v>
      </c>
      <c r="AU56" s="11">
        <v>6.7735692892000001</v>
      </c>
      <c r="AV56" s="11">
        <v>5.8664185831999998</v>
      </c>
      <c r="AW56" s="29">
        <v>24.614377191599999</v>
      </c>
      <c r="AX56" s="45">
        <f t="shared" si="4"/>
        <v>2.0511980993000001</v>
      </c>
      <c r="AY56" s="45">
        <f t="shared" si="9"/>
        <v>0.20379413413814784</v>
      </c>
    </row>
    <row r="57" spans="1:51" ht="15" customHeight="1">
      <c r="A57" s="385">
        <v>913</v>
      </c>
      <c r="B57" s="23" t="s">
        <v>356</v>
      </c>
      <c r="C57" s="23" t="s">
        <v>570</v>
      </c>
      <c r="D57" s="23" t="s">
        <v>419</v>
      </c>
      <c r="E57" s="23" t="s">
        <v>1206</v>
      </c>
      <c r="F57" s="25" t="s">
        <v>923</v>
      </c>
      <c r="G57" s="24" t="s">
        <v>914</v>
      </c>
      <c r="H57" s="394">
        <v>275</v>
      </c>
      <c r="I57" s="23" t="s">
        <v>1044</v>
      </c>
      <c r="J57" s="42" t="s">
        <v>998</v>
      </c>
      <c r="K57" s="13" t="str">
        <f t="shared" si="42"/>
        <v>011</v>
      </c>
      <c r="L57" s="6" t="s">
        <v>1004</v>
      </c>
      <c r="M57" s="13" t="s">
        <v>1026</v>
      </c>
      <c r="N57" s="13" t="s">
        <v>1027</v>
      </c>
      <c r="O57" s="3"/>
      <c r="P57" s="7" t="s">
        <v>1350</v>
      </c>
      <c r="Q57" s="7" t="s">
        <v>1590</v>
      </c>
      <c r="R57" s="7" t="s">
        <v>1476</v>
      </c>
      <c r="S57" s="7" t="str">
        <f t="shared" si="6"/>
        <v>No</v>
      </c>
      <c r="T57" s="306">
        <v>380</v>
      </c>
      <c r="U57" s="306">
        <v>20</v>
      </c>
      <c r="V57" s="306">
        <v>935</v>
      </c>
      <c r="W57" s="306">
        <v>930</v>
      </c>
      <c r="X57" s="8">
        <v>93</v>
      </c>
      <c r="Y57" s="16">
        <f t="shared" si="44"/>
        <v>36.614173228346459</v>
      </c>
      <c r="Z57" s="8">
        <v>93</v>
      </c>
      <c r="AA57" s="16">
        <f t="shared" si="44"/>
        <v>36.614173228346459</v>
      </c>
      <c r="AB57" s="16" t="str">
        <f t="shared" si="41"/>
        <v>Y</v>
      </c>
      <c r="AC57" s="8">
        <v>65</v>
      </c>
      <c r="AD57" s="306">
        <v>8</v>
      </c>
      <c r="AE57" s="3"/>
      <c r="AF57" s="5" t="s">
        <v>992</v>
      </c>
      <c r="AG57" s="10">
        <v>0.18358515083999999</v>
      </c>
      <c r="AH57" s="10">
        <v>0.19438427736</v>
      </c>
      <c r="AI57" s="10">
        <v>0.17701176948000003</v>
      </c>
      <c r="AJ57" s="10">
        <v>0.19438427736</v>
      </c>
      <c r="AK57" s="10">
        <v>0.18405467808000001</v>
      </c>
      <c r="AL57" s="10">
        <v>0.23898936515999999</v>
      </c>
      <c r="AM57" s="10">
        <v>0.22443402072000002</v>
      </c>
      <c r="AN57" s="10">
        <v>0.22865976587999998</v>
      </c>
      <c r="AO57" s="10">
        <v>0.20987867627999998</v>
      </c>
      <c r="AP57" s="10">
        <v>0.19485380460000001</v>
      </c>
      <c r="AQ57" s="10">
        <v>0.18968900495999999</v>
      </c>
      <c r="AR57" s="10">
        <v>0.18968900495999999</v>
      </c>
      <c r="AS57" s="11">
        <v>0.55498119768000009</v>
      </c>
      <c r="AT57" s="11">
        <v>0.61742832059999997</v>
      </c>
      <c r="AU57" s="11">
        <v>0.66297246288</v>
      </c>
      <c r="AV57" s="11">
        <v>0.57423181451999994</v>
      </c>
      <c r="AW57" s="29">
        <v>2.4096137956799999</v>
      </c>
      <c r="AX57" s="45">
        <f t="shared" si="4"/>
        <v>0.20080114963999998</v>
      </c>
      <c r="AY57" s="45">
        <f t="shared" si="9"/>
        <v>1.9960890973694356E-2</v>
      </c>
    </row>
    <row r="58" spans="1:51" ht="15" customHeight="1">
      <c r="A58" s="385">
        <v>917</v>
      </c>
      <c r="B58" s="23" t="s">
        <v>356</v>
      </c>
      <c r="C58" s="23" t="s">
        <v>571</v>
      </c>
      <c r="D58" s="23" t="s">
        <v>421</v>
      </c>
      <c r="E58" s="23" t="s">
        <v>1206</v>
      </c>
      <c r="F58" s="25" t="s">
        <v>923</v>
      </c>
      <c r="G58" s="24" t="s">
        <v>914</v>
      </c>
      <c r="H58" s="394">
        <v>500</v>
      </c>
      <c r="I58" s="23" t="s">
        <v>572</v>
      </c>
      <c r="J58" s="42" t="s">
        <v>998</v>
      </c>
      <c r="K58" s="13" t="str">
        <f t="shared" si="42"/>
        <v>011</v>
      </c>
      <c r="L58" s="6" t="s">
        <v>1004</v>
      </c>
      <c r="M58" s="13" t="s">
        <v>1026</v>
      </c>
      <c r="N58" s="13" t="s">
        <v>1027</v>
      </c>
      <c r="O58" s="3"/>
      <c r="P58" s="7" t="s">
        <v>1355</v>
      </c>
      <c r="Q58" s="7" t="s">
        <v>1590</v>
      </c>
      <c r="R58" s="7" t="s">
        <v>1355</v>
      </c>
      <c r="S58" s="7" t="str">
        <f t="shared" si="6"/>
        <v>Yes</v>
      </c>
      <c r="T58" s="306">
        <v>415</v>
      </c>
      <c r="U58" s="306">
        <v>22</v>
      </c>
      <c r="V58" s="306">
        <v>1000</v>
      </c>
      <c r="W58" s="306">
        <v>1000</v>
      </c>
      <c r="X58" s="8">
        <v>100</v>
      </c>
      <c r="Y58" s="16">
        <f t="shared" ref="Y58:AA69" si="45">X58/2.54</f>
        <v>39.370078740157481</v>
      </c>
      <c r="Z58" s="8">
        <v>100</v>
      </c>
      <c r="AA58" s="16">
        <f t="shared" si="45"/>
        <v>39.370078740157481</v>
      </c>
      <c r="AB58" s="16" t="str">
        <f t="shared" si="41"/>
        <v>Y</v>
      </c>
      <c r="AC58" s="8">
        <v>61.5</v>
      </c>
      <c r="AD58" s="306">
        <v>7</v>
      </c>
      <c r="AE58" s="3"/>
      <c r="AF58" s="5" t="s">
        <v>992</v>
      </c>
      <c r="AG58" s="10">
        <v>0.81799408319999989</v>
      </c>
      <c r="AH58" s="10">
        <v>0.86546695409999996</v>
      </c>
      <c r="AI58" s="10">
        <v>0.78878000879999999</v>
      </c>
      <c r="AJ58" s="10">
        <v>0.86598863399999992</v>
      </c>
      <c r="AK58" s="10">
        <v>0.82008080279999995</v>
      </c>
      <c r="AL58" s="10">
        <v>1.0642269959999999</v>
      </c>
      <c r="AM58" s="10">
        <v>1.0000603683</v>
      </c>
      <c r="AN58" s="10">
        <v>1.0188408446999999</v>
      </c>
      <c r="AO58" s="10">
        <v>0.93537206070000001</v>
      </c>
      <c r="AP58" s="10">
        <v>0.86755367369999992</v>
      </c>
      <c r="AQ58" s="10">
        <v>0.84616479779999987</v>
      </c>
      <c r="AR58" s="10">
        <v>0.84459975809999999</v>
      </c>
      <c r="AS58" s="11">
        <v>2.4722410460999997</v>
      </c>
      <c r="AT58" s="11">
        <v>2.7502964327999999</v>
      </c>
      <c r="AU58" s="11">
        <v>2.9542732737000001</v>
      </c>
      <c r="AV58" s="11">
        <v>2.5583182295999998</v>
      </c>
      <c r="AW58" s="29">
        <v>10.735128982199999</v>
      </c>
      <c r="AX58" s="45">
        <f t="shared" si="4"/>
        <v>0.89459408184999989</v>
      </c>
      <c r="AY58" s="45">
        <f t="shared" si="9"/>
        <v>8.8860280641814171E-2</v>
      </c>
    </row>
    <row r="59" spans="1:51" ht="15" customHeight="1">
      <c r="A59" s="385">
        <v>918</v>
      </c>
      <c r="B59" s="23" t="s">
        <v>356</v>
      </c>
      <c r="C59" s="23" t="s">
        <v>571</v>
      </c>
      <c r="D59" s="23" t="s">
        <v>421</v>
      </c>
      <c r="E59" s="23" t="s">
        <v>1206</v>
      </c>
      <c r="F59" s="25" t="s">
        <v>923</v>
      </c>
      <c r="G59" s="24" t="s">
        <v>914</v>
      </c>
      <c r="H59" s="394">
        <v>500</v>
      </c>
      <c r="I59" s="23" t="s">
        <v>878</v>
      </c>
      <c r="J59" s="42" t="s">
        <v>998</v>
      </c>
      <c r="K59" s="13" t="str">
        <f t="shared" si="42"/>
        <v>011</v>
      </c>
      <c r="L59" s="6" t="s">
        <v>1004</v>
      </c>
      <c r="M59" s="13" t="s">
        <v>1026</v>
      </c>
      <c r="N59" s="13" t="s">
        <v>1027</v>
      </c>
      <c r="O59" s="3"/>
      <c r="P59" s="7" t="s">
        <v>1355</v>
      </c>
      <c r="Q59" s="7" t="s">
        <v>1590</v>
      </c>
      <c r="R59" s="7" t="s">
        <v>1355</v>
      </c>
      <c r="S59" s="7" t="str">
        <f t="shared" si="6"/>
        <v>Yes</v>
      </c>
      <c r="T59" s="306">
        <v>415</v>
      </c>
      <c r="U59" s="306">
        <v>22</v>
      </c>
      <c r="V59" s="306">
        <v>1000</v>
      </c>
      <c r="W59" s="306">
        <v>1000</v>
      </c>
      <c r="X59" s="8">
        <v>100</v>
      </c>
      <c r="Y59" s="16">
        <f t="shared" si="45"/>
        <v>39.370078740157481</v>
      </c>
      <c r="Z59" s="8">
        <v>100</v>
      </c>
      <c r="AA59" s="16">
        <f t="shared" si="45"/>
        <v>39.370078740157481</v>
      </c>
      <c r="AB59" s="16" t="str">
        <f t="shared" si="41"/>
        <v>Y</v>
      </c>
      <c r="AC59" s="8">
        <v>63</v>
      </c>
      <c r="AD59" s="306">
        <v>7</v>
      </c>
      <c r="AE59" s="3"/>
      <c r="AF59" s="5" t="s">
        <v>992</v>
      </c>
      <c r="AG59" s="10">
        <v>0.14909866020000004</v>
      </c>
      <c r="AH59" s="10">
        <v>0.1581835248</v>
      </c>
      <c r="AI59" s="10">
        <v>0.14375462220000002</v>
      </c>
      <c r="AJ59" s="10">
        <v>0.1581835248</v>
      </c>
      <c r="AK59" s="10">
        <v>0.14963306400000001</v>
      </c>
      <c r="AL59" s="10">
        <v>0.19398857940000003</v>
      </c>
      <c r="AM59" s="10">
        <v>0.18276609960000004</v>
      </c>
      <c r="AN59" s="10">
        <v>0.18597252240000003</v>
      </c>
      <c r="AO59" s="10">
        <v>0.17047481220000002</v>
      </c>
      <c r="AP59" s="10">
        <v>0.1581835248</v>
      </c>
      <c r="AQ59" s="10">
        <v>0.15444269820000003</v>
      </c>
      <c r="AR59" s="10">
        <v>0.15444269820000003</v>
      </c>
      <c r="AS59" s="11">
        <v>0.45103680720000006</v>
      </c>
      <c r="AT59" s="11">
        <v>0.50180516819999998</v>
      </c>
      <c r="AU59" s="11">
        <v>0.53921343420000012</v>
      </c>
      <c r="AV59" s="11">
        <v>0.4670689212000001</v>
      </c>
      <c r="AW59" s="29">
        <v>1.9591243308000004</v>
      </c>
      <c r="AX59" s="45">
        <f t="shared" si="4"/>
        <v>0.16326036090000001</v>
      </c>
      <c r="AY59" s="45">
        <f t="shared" si="9"/>
        <v>1.6214874812594187E-2</v>
      </c>
    </row>
    <row r="60" spans="1:51" ht="15" customHeight="1">
      <c r="A60" s="385">
        <v>919</v>
      </c>
      <c r="B60" s="23" t="s">
        <v>356</v>
      </c>
      <c r="C60" s="23" t="s">
        <v>573</v>
      </c>
      <c r="D60" s="23" t="s">
        <v>396</v>
      </c>
      <c r="E60" s="23" t="s">
        <v>1206</v>
      </c>
      <c r="F60" s="25" t="s">
        <v>926</v>
      </c>
      <c r="G60" s="24" t="s">
        <v>932</v>
      </c>
      <c r="H60" s="394">
        <v>500</v>
      </c>
      <c r="I60" s="23" t="s">
        <v>413</v>
      </c>
      <c r="J60" s="42" t="s">
        <v>1000</v>
      </c>
      <c r="K60" s="13" t="str">
        <f t="shared" si="42"/>
        <v>01A</v>
      </c>
      <c r="L60" s="6" t="s">
        <v>1004</v>
      </c>
      <c r="M60" s="13" t="s">
        <v>1026</v>
      </c>
      <c r="N60" s="13" t="s">
        <v>1028</v>
      </c>
      <c r="O60" s="3"/>
      <c r="P60" s="7" t="s">
        <v>1362</v>
      </c>
      <c r="Q60" s="7" t="s">
        <v>1589</v>
      </c>
      <c r="R60" s="7" t="s">
        <v>1362</v>
      </c>
      <c r="S60" s="7" t="str">
        <f t="shared" si="6"/>
        <v>Yes</v>
      </c>
      <c r="T60" s="306">
        <v>480</v>
      </c>
      <c r="U60" s="306">
        <v>26</v>
      </c>
      <c r="V60" s="306">
        <v>1230</v>
      </c>
      <c r="W60" s="306">
        <v>1230</v>
      </c>
      <c r="X60" s="8">
        <v>123</v>
      </c>
      <c r="Y60" s="16">
        <f t="shared" si="45"/>
        <v>48.425196850393704</v>
      </c>
      <c r="Z60" s="8">
        <v>123</v>
      </c>
      <c r="AA60" s="16">
        <f t="shared" si="45"/>
        <v>48.425196850393704</v>
      </c>
      <c r="AB60" s="16" t="str">
        <f t="shared" si="41"/>
        <v>Y</v>
      </c>
      <c r="AC60" s="8">
        <v>91.2</v>
      </c>
      <c r="AD60" s="306">
        <v>2</v>
      </c>
      <c r="AE60" s="3"/>
      <c r="AF60" s="5" t="s">
        <v>992</v>
      </c>
      <c r="AG60" s="10">
        <v>1.5121985292288</v>
      </c>
      <c r="AH60" s="10">
        <v>1.5991444417536</v>
      </c>
      <c r="AI60" s="10">
        <v>1.45827005184</v>
      </c>
      <c r="AJ60" s="10">
        <v>1.6002450229248</v>
      </c>
      <c r="AK60" s="10">
        <v>1.5155002727423998</v>
      </c>
      <c r="AL60" s="10">
        <v>1.9667385529343999</v>
      </c>
      <c r="AM60" s="10">
        <v>1.8489763676159998</v>
      </c>
      <c r="AN60" s="10">
        <v>1.8830943839231997</v>
      </c>
      <c r="AO60" s="10">
        <v>1.7290130199552001</v>
      </c>
      <c r="AP60" s="10">
        <v>1.6035467664383998</v>
      </c>
      <c r="AQ60" s="10">
        <v>1.5639258442751998</v>
      </c>
      <c r="AR60" s="10">
        <v>1.5617246819327999</v>
      </c>
      <c r="AS60" s="11">
        <v>4.5696130228224003</v>
      </c>
      <c r="AT60" s="11">
        <v>5.0824838486015995</v>
      </c>
      <c r="AU60" s="11">
        <v>5.4610837714943994</v>
      </c>
      <c r="AV60" s="11">
        <v>4.7291972926463997</v>
      </c>
      <c r="AW60" s="29">
        <v>19.842377935564798</v>
      </c>
      <c r="AX60" s="45">
        <f t="shared" si="4"/>
        <v>1.6535314946303998</v>
      </c>
      <c r="AY60" s="45">
        <f t="shared" si="9"/>
        <v>0.16420666938965173</v>
      </c>
    </row>
    <row r="61" spans="1:51" ht="15" customHeight="1">
      <c r="A61" s="385">
        <v>920</v>
      </c>
      <c r="B61" s="23" t="s">
        <v>356</v>
      </c>
      <c r="C61" s="23" t="s">
        <v>573</v>
      </c>
      <c r="D61" s="23" t="s">
        <v>396</v>
      </c>
      <c r="E61" s="23" t="s">
        <v>1206</v>
      </c>
      <c r="F61" s="25" t="s">
        <v>923</v>
      </c>
      <c r="G61" s="24" t="s">
        <v>914</v>
      </c>
      <c r="H61" s="394">
        <v>275</v>
      </c>
      <c r="I61" s="23" t="s">
        <v>401</v>
      </c>
      <c r="J61" s="42" t="s">
        <v>1000</v>
      </c>
      <c r="K61" s="13" t="str">
        <f t="shared" si="42"/>
        <v>01A</v>
      </c>
      <c r="L61" s="6" t="s">
        <v>1004</v>
      </c>
      <c r="M61" s="13" t="s">
        <v>1026</v>
      </c>
      <c r="N61" s="13" t="s">
        <v>1028</v>
      </c>
      <c r="O61" s="3"/>
      <c r="P61" s="7" t="s">
        <v>1350</v>
      </c>
      <c r="Q61" s="7" t="s">
        <v>1590</v>
      </c>
      <c r="R61" s="7" t="s">
        <v>1350</v>
      </c>
      <c r="S61" s="7" t="str">
        <f t="shared" si="6"/>
        <v>Yes</v>
      </c>
      <c r="T61" s="306">
        <v>380</v>
      </c>
      <c r="U61" s="306">
        <v>20</v>
      </c>
      <c r="V61" s="306">
        <v>935</v>
      </c>
      <c r="W61" s="306">
        <v>935</v>
      </c>
      <c r="X61" s="8">
        <v>93.5</v>
      </c>
      <c r="Y61" s="16">
        <f t="shared" si="45"/>
        <v>36.811023622047244</v>
      </c>
      <c r="Z61" s="8">
        <v>93.5</v>
      </c>
      <c r="AA61" s="16">
        <f t="shared" si="45"/>
        <v>36.811023622047244</v>
      </c>
      <c r="AB61" s="16" t="str">
        <f t="shared" si="41"/>
        <v>Y</v>
      </c>
      <c r="AC61" s="8">
        <v>125.5</v>
      </c>
      <c r="AD61" s="306">
        <v>16</v>
      </c>
      <c r="AE61" s="3"/>
      <c r="AF61" s="5" t="s">
        <v>992</v>
      </c>
      <c r="AG61" s="10">
        <v>4.3538660754820002</v>
      </c>
      <c r="AH61" s="10">
        <v>4.6063301539640005</v>
      </c>
      <c r="AI61" s="10">
        <v>4.1980127995960004</v>
      </c>
      <c r="AJ61" s="10">
        <v>4.6072415766300008</v>
      </c>
      <c r="AK61" s="10">
        <v>4.3648031474740003</v>
      </c>
      <c r="AL61" s="10">
        <v>5.6654032918560002</v>
      </c>
      <c r="AM61" s="10">
        <v>5.3236197921060002</v>
      </c>
      <c r="AN61" s="10">
        <v>5.4220534400340004</v>
      </c>
      <c r="AO61" s="10">
        <v>4.9781906016920008</v>
      </c>
      <c r="AP61" s="10">
        <v>4.618178648622</v>
      </c>
      <c r="AQ61" s="10">
        <v>4.5024279700400003</v>
      </c>
      <c r="AR61" s="10">
        <v>4.4960480113779999</v>
      </c>
      <c r="AS61" s="11">
        <v>13.158209029042002</v>
      </c>
      <c r="AT61" s="11">
        <v>14.637448015960002</v>
      </c>
      <c r="AU61" s="11">
        <v>15.723863833832</v>
      </c>
      <c r="AV61" s="11">
        <v>13.616654630039999</v>
      </c>
      <c r="AW61" s="29">
        <v>57.136175508874004</v>
      </c>
      <c r="AX61" s="45">
        <f t="shared" si="4"/>
        <v>4.7613479590728334</v>
      </c>
      <c r="AY61" s="45">
        <f t="shared" si="9"/>
        <v>0.47322436246964428</v>
      </c>
    </row>
    <row r="62" spans="1:51" ht="15" customHeight="1">
      <c r="A62" s="385">
        <v>922</v>
      </c>
      <c r="B62" s="23" t="s">
        <v>356</v>
      </c>
      <c r="C62" s="23" t="s">
        <v>573</v>
      </c>
      <c r="D62" s="23" t="s">
        <v>396</v>
      </c>
      <c r="E62" s="23" t="s">
        <v>1206</v>
      </c>
      <c r="F62" s="25" t="s">
        <v>908</v>
      </c>
      <c r="G62" s="24" t="s">
        <v>921</v>
      </c>
      <c r="H62" s="394">
        <v>470</v>
      </c>
      <c r="I62" s="23" t="s">
        <v>414</v>
      </c>
      <c r="J62" s="42" t="s">
        <v>1000</v>
      </c>
      <c r="K62" s="13" t="str">
        <f t="shared" si="42"/>
        <v>01A</v>
      </c>
      <c r="L62" s="6" t="s">
        <v>1004</v>
      </c>
      <c r="M62" s="13" t="s">
        <v>1026</v>
      </c>
      <c r="N62" s="13" t="s">
        <v>1028</v>
      </c>
      <c r="O62" s="3"/>
      <c r="P62" s="7" t="s">
        <v>1363</v>
      </c>
      <c r="Q62" s="7" t="s">
        <v>1590</v>
      </c>
      <c r="R62" s="7" t="s">
        <v>1363</v>
      </c>
      <c r="S62" s="7" t="str">
        <f t="shared" si="6"/>
        <v>Yes</v>
      </c>
      <c r="T62" s="306">
        <v>445</v>
      </c>
      <c r="U62" s="306">
        <v>24</v>
      </c>
      <c r="V62" s="306">
        <v>965</v>
      </c>
      <c r="W62" s="306">
        <v>965</v>
      </c>
      <c r="X62" s="8">
        <v>96.5</v>
      </c>
      <c r="Y62" s="16">
        <f t="shared" si="45"/>
        <v>37.99212598425197</v>
      </c>
      <c r="Z62" s="8">
        <v>96.5</v>
      </c>
      <c r="AA62" s="16">
        <f t="shared" si="45"/>
        <v>37.99212598425197</v>
      </c>
      <c r="AB62" s="16" t="str">
        <f t="shared" si="41"/>
        <v>Y</v>
      </c>
      <c r="AC62" s="8">
        <v>126</v>
      </c>
      <c r="AD62" s="306">
        <v>4</v>
      </c>
      <c r="AE62" s="3"/>
      <c r="AF62" s="5" t="s">
        <v>992</v>
      </c>
      <c r="AG62" s="10">
        <v>8.5512697457040012</v>
      </c>
      <c r="AH62" s="10">
        <v>9.0478450322820017</v>
      </c>
      <c r="AI62" s="10">
        <v>8.2460252488320016</v>
      </c>
      <c r="AJ62" s="10">
        <v>9.0500569489260023</v>
      </c>
      <c r="AK62" s="10">
        <v>8.5733889121440008</v>
      </c>
      <c r="AL62" s="10">
        <v>11.127046677642001</v>
      </c>
      <c r="AM62" s="10">
        <v>10.456835934510002</v>
      </c>
      <c r="AN62" s="10">
        <v>10.649272682538001</v>
      </c>
      <c r="AO62" s="10">
        <v>9.7788834831240017</v>
      </c>
      <c r="AP62" s="10">
        <v>9.0710701570440015</v>
      </c>
      <c r="AQ62" s="10">
        <v>8.8443487010340025</v>
      </c>
      <c r="AR62" s="10">
        <v>8.8321831594920024</v>
      </c>
      <c r="AS62" s="11">
        <v>25.845140026818004</v>
      </c>
      <c r="AT62" s="11">
        <v>28.750492538712002</v>
      </c>
      <c r="AU62" s="11">
        <v>30.884992100172003</v>
      </c>
      <c r="AV62" s="11">
        <v>26.74760201757001</v>
      </c>
      <c r="AW62" s="29">
        <v>112.22822668327203</v>
      </c>
      <c r="AX62" s="45">
        <f t="shared" si="4"/>
        <v>9.3523522236060028</v>
      </c>
      <c r="AY62" s="45">
        <f t="shared" si="9"/>
        <v>0.92920800660547465</v>
      </c>
    </row>
    <row r="63" spans="1:51" ht="15" customHeight="1">
      <c r="A63" s="385">
        <v>923</v>
      </c>
      <c r="B63" s="23" t="s">
        <v>356</v>
      </c>
      <c r="C63" s="23" t="s">
        <v>573</v>
      </c>
      <c r="D63" s="23" t="s">
        <v>396</v>
      </c>
      <c r="E63" s="23" t="s">
        <v>1206</v>
      </c>
      <c r="F63" s="25" t="s">
        <v>926</v>
      </c>
      <c r="G63" s="24" t="s">
        <v>932</v>
      </c>
      <c r="H63" s="394">
        <v>470</v>
      </c>
      <c r="I63" s="23" t="s">
        <v>412</v>
      </c>
      <c r="J63" s="42" t="s">
        <v>1000</v>
      </c>
      <c r="K63" s="13" t="str">
        <f t="shared" si="42"/>
        <v>01A</v>
      </c>
      <c r="L63" s="6" t="s">
        <v>1004</v>
      </c>
      <c r="M63" s="13" t="s">
        <v>1026</v>
      </c>
      <c r="N63" s="13" t="s">
        <v>1028</v>
      </c>
      <c r="O63" s="3"/>
      <c r="P63" s="7" t="s">
        <v>1362</v>
      </c>
      <c r="Q63" s="7" t="s">
        <v>1589</v>
      </c>
      <c r="R63" s="7" t="s">
        <v>1362</v>
      </c>
      <c r="S63" s="7" t="str">
        <f t="shared" si="6"/>
        <v>Yes</v>
      </c>
      <c r="T63" s="306">
        <v>480</v>
      </c>
      <c r="U63" s="306">
        <v>26</v>
      </c>
      <c r="V63" s="306">
        <v>1230</v>
      </c>
      <c r="W63" s="306">
        <v>1230</v>
      </c>
      <c r="X63" s="8">
        <v>123</v>
      </c>
      <c r="Y63" s="16">
        <f t="shared" si="45"/>
        <v>48.425196850393704</v>
      </c>
      <c r="Z63" s="8">
        <v>123</v>
      </c>
      <c r="AA63" s="16">
        <f t="shared" si="45"/>
        <v>48.425196850393704</v>
      </c>
      <c r="AB63" s="16" t="str">
        <f t="shared" si="41"/>
        <v>Y</v>
      </c>
      <c r="AC63" s="8">
        <v>91.2</v>
      </c>
      <c r="AD63" s="306">
        <v>2</v>
      </c>
      <c r="AE63" s="3"/>
      <c r="AF63" s="5" t="s">
        <v>992</v>
      </c>
      <c r="AG63" s="10">
        <v>6.7300538618879999</v>
      </c>
      <c r="AH63" s="10">
        <v>7.1207601776639997</v>
      </c>
      <c r="AI63" s="10">
        <v>6.4901271665664</v>
      </c>
      <c r="AJ63" s="10">
        <v>7.1229613400063991</v>
      </c>
      <c r="AK63" s="10">
        <v>6.7476631606271997</v>
      </c>
      <c r="AL63" s="10">
        <v>8.7573243792383995</v>
      </c>
      <c r="AM63" s="10">
        <v>8.2301459982335992</v>
      </c>
      <c r="AN63" s="10">
        <v>8.3809256186879981</v>
      </c>
      <c r="AO63" s="10">
        <v>7.6963641302015997</v>
      </c>
      <c r="AP63" s="10">
        <v>7.1394700575743997</v>
      </c>
      <c r="AQ63" s="10">
        <v>6.9600753266687994</v>
      </c>
      <c r="AR63" s="10">
        <v>6.9512706772991999</v>
      </c>
      <c r="AS63" s="11">
        <v>20.340941206118398</v>
      </c>
      <c r="AT63" s="11">
        <v>22.627948879872001</v>
      </c>
      <c r="AU63" s="11">
        <v>24.307435747123201</v>
      </c>
      <c r="AV63" s="11">
        <v>21.050816061542399</v>
      </c>
      <c r="AW63" s="29">
        <v>88.327141894655995</v>
      </c>
      <c r="AX63" s="45">
        <f t="shared" si="4"/>
        <v>7.3605951578879996</v>
      </c>
      <c r="AY63" s="45">
        <f t="shared" si="9"/>
        <v>0.7312889207423432</v>
      </c>
    </row>
    <row r="64" spans="1:51" ht="15" customHeight="1">
      <c r="A64" s="385">
        <v>924</v>
      </c>
      <c r="B64" s="23" t="s">
        <v>356</v>
      </c>
      <c r="C64" s="23" t="s">
        <v>573</v>
      </c>
      <c r="D64" s="23" t="s">
        <v>396</v>
      </c>
      <c r="E64" s="23" t="s">
        <v>1206</v>
      </c>
      <c r="F64" s="25" t="s">
        <v>926</v>
      </c>
      <c r="G64" s="24" t="s">
        <v>943</v>
      </c>
      <c r="H64" s="394">
        <v>470</v>
      </c>
      <c r="I64" s="23" t="s">
        <v>411</v>
      </c>
      <c r="J64" s="42" t="s">
        <v>1000</v>
      </c>
      <c r="K64" s="13" t="str">
        <f t="shared" si="42"/>
        <v>01A</v>
      </c>
      <c r="L64" s="6" t="s">
        <v>1004</v>
      </c>
      <c r="M64" s="13" t="s">
        <v>1026</v>
      </c>
      <c r="N64" s="13" t="s">
        <v>1028</v>
      </c>
      <c r="O64" s="3"/>
      <c r="P64" s="7" t="s">
        <v>1364</v>
      </c>
      <c r="Q64" s="7" t="s">
        <v>1590</v>
      </c>
      <c r="R64" s="7" t="s">
        <v>1364</v>
      </c>
      <c r="S64" s="7" t="str">
        <f t="shared" si="6"/>
        <v>Yes</v>
      </c>
      <c r="T64" s="306">
        <v>415</v>
      </c>
      <c r="U64" s="306">
        <v>22</v>
      </c>
      <c r="V64" s="306">
        <v>1200</v>
      </c>
      <c r="W64" s="306">
        <v>1200</v>
      </c>
      <c r="X64" s="8">
        <v>120</v>
      </c>
      <c r="Y64" s="16">
        <f t="shared" si="45"/>
        <v>47.244094488188978</v>
      </c>
      <c r="Z64" s="8">
        <v>120</v>
      </c>
      <c r="AA64" s="16">
        <f t="shared" si="45"/>
        <v>47.244094488188978</v>
      </c>
      <c r="AB64" s="16" t="str">
        <f t="shared" si="41"/>
        <v>Y</v>
      </c>
      <c r="AC64" s="8">
        <v>76</v>
      </c>
      <c r="AD64" s="306">
        <v>2</v>
      </c>
      <c r="AE64" s="3"/>
      <c r="AF64" s="5" t="s">
        <v>992</v>
      </c>
      <c r="AG64" s="10">
        <v>2.32393381248</v>
      </c>
      <c r="AH64" s="10">
        <v>2.4593161084799999</v>
      </c>
      <c r="AI64" s="10">
        <v>2.2411572086400002</v>
      </c>
      <c r="AJ64" s="10">
        <v>2.4600897215999997</v>
      </c>
      <c r="AK64" s="10">
        <v>2.3301227174400001</v>
      </c>
      <c r="AL64" s="10">
        <v>3.0248272992</v>
      </c>
      <c r="AM64" s="10">
        <v>2.8422546028800002</v>
      </c>
      <c r="AN64" s="10">
        <v>2.89486029504</v>
      </c>
      <c r="AO64" s="10">
        <v>2.6581346803200003</v>
      </c>
      <c r="AP64" s="10">
        <v>2.4655050134400001</v>
      </c>
      <c r="AQ64" s="10">
        <v>2.4036159638400001</v>
      </c>
      <c r="AR64" s="10">
        <v>2.40052151136</v>
      </c>
      <c r="AS64" s="11">
        <v>7.0244071296000001</v>
      </c>
      <c r="AT64" s="11">
        <v>7.8150397382399994</v>
      </c>
      <c r="AU64" s="11">
        <v>8.3952495782399996</v>
      </c>
      <c r="AV64" s="11">
        <v>7.2696424886399997</v>
      </c>
      <c r="AW64" s="29">
        <v>30.50433893472</v>
      </c>
      <c r="AX64" s="45">
        <f t="shared" si="4"/>
        <v>2.5420282445600004</v>
      </c>
      <c r="AY64" s="45">
        <f t="shared" si="9"/>
        <v>0.25276428231240045</v>
      </c>
    </row>
    <row r="65" spans="1:51" ht="15" customHeight="1">
      <c r="A65" s="385">
        <v>925</v>
      </c>
      <c r="B65" s="23" t="s">
        <v>356</v>
      </c>
      <c r="C65" s="23" t="s">
        <v>573</v>
      </c>
      <c r="D65" s="23" t="s">
        <v>396</v>
      </c>
      <c r="E65" s="23" t="s">
        <v>1206</v>
      </c>
      <c r="F65" s="25" t="s">
        <v>926</v>
      </c>
      <c r="G65" s="24" t="s">
        <v>931</v>
      </c>
      <c r="H65" s="394">
        <v>470</v>
      </c>
      <c r="I65" s="23" t="s">
        <v>410</v>
      </c>
      <c r="J65" s="42" t="s">
        <v>1000</v>
      </c>
      <c r="K65" s="13" t="str">
        <f t="shared" si="42"/>
        <v>01A</v>
      </c>
      <c r="L65" s="6" t="s">
        <v>1004</v>
      </c>
      <c r="M65" s="13" t="s">
        <v>1026</v>
      </c>
      <c r="N65" s="13" t="s">
        <v>1028</v>
      </c>
      <c r="O65" s="3"/>
      <c r="P65" s="7" t="s">
        <v>1359</v>
      </c>
      <c r="Q65" s="7" t="s">
        <v>1590</v>
      </c>
      <c r="R65" s="7" t="s">
        <v>1359</v>
      </c>
      <c r="S65" s="7" t="str">
        <f t="shared" si="6"/>
        <v>Yes</v>
      </c>
      <c r="T65" s="306">
        <v>415</v>
      </c>
      <c r="U65" s="306">
        <v>22</v>
      </c>
      <c r="V65" s="306">
        <v>935</v>
      </c>
      <c r="W65" s="306">
        <v>935</v>
      </c>
      <c r="X65" s="8">
        <v>93.5</v>
      </c>
      <c r="Y65" s="16">
        <f t="shared" si="45"/>
        <v>36.811023622047244</v>
      </c>
      <c r="Z65" s="8">
        <v>93.5</v>
      </c>
      <c r="AA65" s="16">
        <f t="shared" si="45"/>
        <v>36.811023622047244</v>
      </c>
      <c r="AB65" s="16" t="str">
        <f t="shared" si="41"/>
        <v>Y</v>
      </c>
      <c r="AC65" s="8">
        <v>73</v>
      </c>
      <c r="AD65" s="306">
        <v>2</v>
      </c>
      <c r="AE65" s="3"/>
      <c r="AF65" s="5" t="s">
        <v>992</v>
      </c>
      <c r="AG65" s="10">
        <v>0.99931924353799984</v>
      </c>
      <c r="AH65" s="10">
        <v>1.0572172298379998</v>
      </c>
      <c r="AI65" s="10">
        <v>0.96400147189499985</v>
      </c>
      <c r="AJ65" s="10">
        <v>1.0577962097010001</v>
      </c>
      <c r="AK65" s="10">
        <v>1.002214142853</v>
      </c>
      <c r="AL65" s="10">
        <v>1.3003887722979999</v>
      </c>
      <c r="AM65" s="10">
        <v>1.2222264907929998</v>
      </c>
      <c r="AN65" s="10">
        <v>1.2448067054499998</v>
      </c>
      <c r="AO65" s="10">
        <v>1.1429062495619997</v>
      </c>
      <c r="AP65" s="10">
        <v>1.060112129153</v>
      </c>
      <c r="AQ65" s="10">
        <v>1.033479055455</v>
      </c>
      <c r="AR65" s="10">
        <v>1.0323210957289999</v>
      </c>
      <c r="AS65" s="11">
        <v>3.0205379452709993</v>
      </c>
      <c r="AT65" s="11">
        <v>3.360399124852</v>
      </c>
      <c r="AU65" s="11">
        <v>3.6099394458049989</v>
      </c>
      <c r="AV65" s="11">
        <v>3.1259122803369999</v>
      </c>
      <c r="AW65" s="29">
        <v>13.116788796264997</v>
      </c>
      <c r="AX65" s="45">
        <f t="shared" si="4"/>
        <v>1.0930657330220832</v>
      </c>
      <c r="AY65" s="45">
        <f t="shared" si="9"/>
        <v>0.10859860226756832</v>
      </c>
    </row>
    <row r="66" spans="1:51" ht="15" customHeight="1">
      <c r="A66" s="385">
        <v>926</v>
      </c>
      <c r="B66" s="23" t="s">
        <v>356</v>
      </c>
      <c r="C66" s="23" t="s">
        <v>573</v>
      </c>
      <c r="D66" s="23" t="s">
        <v>396</v>
      </c>
      <c r="E66" s="23" t="s">
        <v>1206</v>
      </c>
      <c r="F66" s="25" t="s">
        <v>923</v>
      </c>
      <c r="G66" s="24" t="s">
        <v>914</v>
      </c>
      <c r="H66" s="394">
        <v>330</v>
      </c>
      <c r="I66" s="23" t="s">
        <v>399</v>
      </c>
      <c r="J66" s="42" t="s">
        <v>1000</v>
      </c>
      <c r="K66" s="13" t="str">
        <f t="shared" si="42"/>
        <v>01A</v>
      </c>
      <c r="L66" s="6" t="s">
        <v>1004</v>
      </c>
      <c r="M66" s="13" t="s">
        <v>1026</v>
      </c>
      <c r="N66" s="13" t="s">
        <v>1028</v>
      </c>
      <c r="O66" s="3"/>
      <c r="P66" s="7" t="s">
        <v>1358</v>
      </c>
      <c r="Q66" s="7" t="s">
        <v>1590</v>
      </c>
      <c r="R66" s="7" t="s">
        <v>1358</v>
      </c>
      <c r="S66" s="7" t="str">
        <f t="shared" si="6"/>
        <v>Yes</v>
      </c>
      <c r="T66" s="306">
        <v>415</v>
      </c>
      <c r="U66" s="306">
        <v>22</v>
      </c>
      <c r="V66" s="306">
        <v>880</v>
      </c>
      <c r="W66" s="306">
        <v>880</v>
      </c>
      <c r="X66" s="8">
        <v>88</v>
      </c>
      <c r="Y66" s="16">
        <f t="shared" si="45"/>
        <v>34.645669291338585</v>
      </c>
      <c r="Z66" s="8">
        <v>88</v>
      </c>
      <c r="AA66" s="16">
        <f t="shared" si="45"/>
        <v>34.645669291338585</v>
      </c>
      <c r="AB66" s="16" t="str">
        <f t="shared" si="41"/>
        <v>Y</v>
      </c>
      <c r="AC66" s="8">
        <v>108</v>
      </c>
      <c r="AD66" s="306">
        <v>14</v>
      </c>
      <c r="AE66" s="3"/>
      <c r="AF66" s="5" t="s">
        <v>992</v>
      </c>
      <c r="AG66" s="10">
        <v>1.5930241367040001</v>
      </c>
      <c r="AH66" s="10">
        <v>1.685735561664</v>
      </c>
      <c r="AI66" s="10">
        <v>1.53578490912</v>
      </c>
      <c r="AJ66" s="10">
        <v>1.685735561664</v>
      </c>
      <c r="AK66" s="10">
        <v>1.5970550682239999</v>
      </c>
      <c r="AL66" s="10">
        <v>2.0727049875839998</v>
      </c>
      <c r="AM66" s="10">
        <v>1.9477461104639999</v>
      </c>
      <c r="AN66" s="10">
        <v>1.984024494144</v>
      </c>
      <c r="AO66" s="10">
        <v>1.8211748607359999</v>
      </c>
      <c r="AP66" s="10">
        <v>1.6897664931839997</v>
      </c>
      <c r="AQ66" s="10">
        <v>1.6478448053759998</v>
      </c>
      <c r="AR66" s="10">
        <v>1.6454262464639999</v>
      </c>
      <c r="AS66" s="11">
        <v>4.8145446074880001</v>
      </c>
      <c r="AT66" s="11">
        <v>5.3554956174720001</v>
      </c>
      <c r="AU66" s="11">
        <v>5.7529454653440002</v>
      </c>
      <c r="AV66" s="11">
        <v>4.9830375450239996</v>
      </c>
      <c r="AW66" s="29">
        <v>20.906023235328</v>
      </c>
      <c r="AX66" s="45">
        <f t="shared" si="4"/>
        <v>1.742168602944</v>
      </c>
      <c r="AY66" s="45">
        <f t="shared" si="9"/>
        <v>0.17307915493977089</v>
      </c>
    </row>
    <row r="67" spans="1:51" ht="15" customHeight="1">
      <c r="A67" s="385">
        <v>927</v>
      </c>
      <c r="B67" s="23" t="s">
        <v>356</v>
      </c>
      <c r="C67" s="23" t="s">
        <v>573</v>
      </c>
      <c r="D67" s="23" t="s">
        <v>396</v>
      </c>
      <c r="E67" s="23" t="s">
        <v>1206</v>
      </c>
      <c r="F67" s="25" t="s">
        <v>923</v>
      </c>
      <c r="G67" s="24" t="s">
        <v>917</v>
      </c>
      <c r="H67" s="394">
        <v>330</v>
      </c>
      <c r="I67" s="23" t="s">
        <v>407</v>
      </c>
      <c r="J67" s="42" t="s">
        <v>1000</v>
      </c>
      <c r="K67" s="13" t="str">
        <f t="shared" si="42"/>
        <v>01A</v>
      </c>
      <c r="L67" s="6" t="s">
        <v>1004</v>
      </c>
      <c r="M67" s="13" t="s">
        <v>1026</v>
      </c>
      <c r="N67" s="13" t="s">
        <v>1028</v>
      </c>
      <c r="O67" s="3"/>
      <c r="P67" s="7" t="s">
        <v>1363</v>
      </c>
      <c r="Q67" s="7" t="s">
        <v>1590</v>
      </c>
      <c r="R67" s="7" t="s">
        <v>1477</v>
      </c>
      <c r="S67" s="7" t="str">
        <f t="shared" si="6"/>
        <v>No</v>
      </c>
      <c r="T67" s="306">
        <v>445</v>
      </c>
      <c r="U67" s="306">
        <v>24</v>
      </c>
      <c r="V67" s="306">
        <v>965</v>
      </c>
      <c r="W67" s="306">
        <v>920</v>
      </c>
      <c r="X67" s="8">
        <v>92</v>
      </c>
      <c r="Y67" s="16">
        <f t="shared" si="45"/>
        <v>36.220472440944881</v>
      </c>
      <c r="Z67" s="8">
        <v>92</v>
      </c>
      <c r="AA67" s="16">
        <f t="shared" si="45"/>
        <v>36.220472440944881</v>
      </c>
      <c r="AB67" s="16" t="str">
        <f t="shared" si="41"/>
        <v>Y</v>
      </c>
      <c r="AC67" s="8">
        <v>108.5</v>
      </c>
      <c r="AD67" s="306">
        <v>10</v>
      </c>
      <c r="AE67" s="3"/>
      <c r="AF67" s="5" t="s">
        <v>992</v>
      </c>
      <c r="AG67" s="10">
        <v>6.6343377180919996</v>
      </c>
      <c r="AH67" s="10">
        <v>7.0202133893919996</v>
      </c>
      <c r="AI67" s="10">
        <v>6.3982726015319997</v>
      </c>
      <c r="AJ67" s="10">
        <v>7.0220292749040008</v>
      </c>
      <c r="AK67" s="10">
        <v>6.6524965732119998</v>
      </c>
      <c r="AL67" s="10">
        <v>8.6336276668039993</v>
      </c>
      <c r="AM67" s="10">
        <v>8.1133764676159998</v>
      </c>
      <c r="AN67" s="10">
        <v>8.262279079599999</v>
      </c>
      <c r="AO67" s="10">
        <v>7.5867696691359994</v>
      </c>
      <c r="AP67" s="10">
        <v>7.0383722445120007</v>
      </c>
      <c r="AQ67" s="10">
        <v>6.8622313498479999</v>
      </c>
      <c r="AR67" s="10">
        <v>6.852243979532</v>
      </c>
      <c r="AS67" s="11">
        <v>20.052823709016</v>
      </c>
      <c r="AT67" s="11">
        <v>22.308153514920001</v>
      </c>
      <c r="AU67" s="11">
        <v>23.962425216351999</v>
      </c>
      <c r="AV67" s="11">
        <v>20.752847573891998</v>
      </c>
      <c r="AW67" s="29">
        <v>87.076250014180005</v>
      </c>
      <c r="AX67" s="45">
        <f t="shared" si="4"/>
        <v>7.2563541678483352</v>
      </c>
      <c r="AY67" s="45">
        <f t="shared" si="9"/>
        <v>0.72092780241171883</v>
      </c>
    </row>
    <row r="68" spans="1:51" ht="15" customHeight="1">
      <c r="A68" s="385">
        <v>930</v>
      </c>
      <c r="B68" s="23" t="s">
        <v>356</v>
      </c>
      <c r="C68" s="23" t="s">
        <v>573</v>
      </c>
      <c r="D68" s="23" t="s">
        <v>396</v>
      </c>
      <c r="E68" s="23" t="s">
        <v>1206</v>
      </c>
      <c r="F68" s="25" t="s">
        <v>926</v>
      </c>
      <c r="G68" s="24" t="s">
        <v>921</v>
      </c>
      <c r="H68" s="394">
        <v>470</v>
      </c>
      <c r="I68" s="23" t="s">
        <v>574</v>
      </c>
      <c r="J68" s="42" t="s">
        <v>1000</v>
      </c>
      <c r="K68" s="13" t="str">
        <f t="shared" si="42"/>
        <v>01A</v>
      </c>
      <c r="L68" s="6" t="s">
        <v>1004</v>
      </c>
      <c r="M68" s="13" t="s">
        <v>1026</v>
      </c>
      <c r="N68" s="13" t="s">
        <v>1028</v>
      </c>
      <c r="O68" s="3"/>
      <c r="P68" s="7" t="s">
        <v>1363</v>
      </c>
      <c r="Q68" s="7" t="s">
        <v>1590</v>
      </c>
      <c r="R68" s="7" t="s">
        <v>1363</v>
      </c>
      <c r="S68" s="7" t="str">
        <f t="shared" si="6"/>
        <v>Yes</v>
      </c>
      <c r="T68" s="306">
        <v>445</v>
      </c>
      <c r="U68" s="306">
        <v>24</v>
      </c>
      <c r="V68" s="306">
        <v>965</v>
      </c>
      <c r="W68" s="306">
        <v>965</v>
      </c>
      <c r="X68" s="8">
        <v>96.5</v>
      </c>
      <c r="Y68" s="16">
        <f t="shared" si="45"/>
        <v>37.99212598425197</v>
      </c>
      <c r="Z68" s="8">
        <v>96.5</v>
      </c>
      <c r="AA68" s="16">
        <f t="shared" si="45"/>
        <v>37.99212598425197</v>
      </c>
      <c r="AB68" s="16" t="str">
        <f t="shared" si="41"/>
        <v>Y</v>
      </c>
      <c r="AC68" s="8">
        <v>126</v>
      </c>
      <c r="AD68" s="306">
        <v>4</v>
      </c>
      <c r="AE68" s="3"/>
      <c r="AF68" s="5" t="s">
        <v>992</v>
      </c>
      <c r="AG68" s="10">
        <v>24.186202543818002</v>
      </c>
      <c r="AH68" s="10">
        <v>25.591875571080003</v>
      </c>
      <c r="AI68" s="10">
        <v>23.323555052658005</v>
      </c>
      <c r="AJ68" s="10">
        <v>25.597405362690004</v>
      </c>
      <c r="AK68" s="10">
        <v>24.249242168172007</v>
      </c>
      <c r="AL68" s="10">
        <v>31.473361927476002</v>
      </c>
      <c r="AM68" s="10">
        <v>29.575537446924002</v>
      </c>
      <c r="AN68" s="10">
        <v>30.120774899670003</v>
      </c>
      <c r="AO68" s="10">
        <v>27.657805716576004</v>
      </c>
      <c r="AP68" s="10">
        <v>25.657127112078005</v>
      </c>
      <c r="AQ68" s="10">
        <v>25.014565326996006</v>
      </c>
      <c r="AR68" s="10">
        <v>24.979174660692003</v>
      </c>
      <c r="AS68" s="11">
        <v>73.101633167556017</v>
      </c>
      <c r="AT68" s="11">
        <v>81.320009458338021</v>
      </c>
      <c r="AU68" s="11">
        <v>87.354118063170006</v>
      </c>
      <c r="AV68" s="11">
        <v>75.650867099766003</v>
      </c>
      <c r="AW68" s="29">
        <v>317.42662778883005</v>
      </c>
      <c r="AX68" s="45">
        <f t="shared" si="4"/>
        <v>26.452218982402503</v>
      </c>
      <c r="AY68" s="45">
        <f t="shared" si="9"/>
        <v>2.6284282846911275</v>
      </c>
    </row>
    <row r="69" spans="1:51" ht="15" customHeight="1">
      <c r="A69" s="385">
        <v>931</v>
      </c>
      <c r="B69" s="23" t="s">
        <v>356</v>
      </c>
      <c r="C69" s="23" t="s">
        <v>573</v>
      </c>
      <c r="D69" s="23" t="s">
        <v>396</v>
      </c>
      <c r="E69" s="23" t="s">
        <v>1206</v>
      </c>
      <c r="F69" s="25" t="s">
        <v>923</v>
      </c>
      <c r="G69" s="24" t="s">
        <v>917</v>
      </c>
      <c r="H69" s="394">
        <v>470</v>
      </c>
      <c r="I69" s="23" t="s">
        <v>409</v>
      </c>
      <c r="J69" s="42" t="s">
        <v>1000</v>
      </c>
      <c r="K69" s="13" t="str">
        <f t="shared" si="42"/>
        <v>01A</v>
      </c>
      <c r="L69" s="6" t="s">
        <v>1004</v>
      </c>
      <c r="M69" s="13" t="s">
        <v>1026</v>
      </c>
      <c r="N69" s="13" t="s">
        <v>1028</v>
      </c>
      <c r="O69" s="3"/>
      <c r="P69" s="7" t="s">
        <v>1349</v>
      </c>
      <c r="Q69" s="7" t="s">
        <v>1591</v>
      </c>
      <c r="R69" s="7" t="s">
        <v>1349</v>
      </c>
      <c r="S69" s="7" t="str">
        <f t="shared" ref="S69:S132" si="46">IF(P69=R69,"Yes","No")</f>
        <v>Yes</v>
      </c>
      <c r="T69" s="306">
        <v>380</v>
      </c>
      <c r="U69" s="306">
        <v>20</v>
      </c>
      <c r="V69" s="306">
        <v>1000</v>
      </c>
      <c r="W69" s="306">
        <v>1000</v>
      </c>
      <c r="X69" s="8">
        <v>100</v>
      </c>
      <c r="Y69" s="16">
        <f t="shared" si="45"/>
        <v>39.370078740157481</v>
      </c>
      <c r="Z69" s="8">
        <v>100</v>
      </c>
      <c r="AA69" s="16">
        <f t="shared" si="45"/>
        <v>39.370078740157481</v>
      </c>
      <c r="AB69" s="16" t="str">
        <f t="shared" si="41"/>
        <v>Y</v>
      </c>
      <c r="AC69" s="8">
        <v>120</v>
      </c>
      <c r="AD69" s="306">
        <v>10</v>
      </c>
      <c r="AE69" s="3"/>
      <c r="AF69" s="5" t="s">
        <v>992</v>
      </c>
      <c r="AG69" s="10">
        <v>7.118172768</v>
      </c>
      <c r="AH69" s="10">
        <v>7.5320091840000005</v>
      </c>
      <c r="AI69" s="10">
        <v>6.8646513600000008</v>
      </c>
      <c r="AJ69" s="10">
        <v>7.5338733119999999</v>
      </c>
      <c r="AK69" s="10">
        <v>7.1368140480000006</v>
      </c>
      <c r="AL69" s="10">
        <v>9.2628520320000014</v>
      </c>
      <c r="AM69" s="10">
        <v>8.7045456960000003</v>
      </c>
      <c r="AN69" s="10">
        <v>8.8648607039999998</v>
      </c>
      <c r="AO69" s="10">
        <v>8.1406469759999993</v>
      </c>
      <c r="AP69" s="10">
        <v>7.551582528</v>
      </c>
      <c r="AQ69" s="10">
        <v>7.3623735359999998</v>
      </c>
      <c r="AR69" s="10">
        <v>7.3521208320000007</v>
      </c>
      <c r="AS69" s="11">
        <v>21.514833312</v>
      </c>
      <c r="AT69" s="11">
        <v>23.933539392</v>
      </c>
      <c r="AU69" s="11">
        <v>25.710053375999998</v>
      </c>
      <c r="AV69" s="11">
        <v>22.266076896000001</v>
      </c>
      <c r="AW69" s="29">
        <v>93.424502975999999</v>
      </c>
      <c r="AX69" s="45">
        <f t="shared" ref="AX69:AX132" si="47">AVERAGE(AG69:AR69)</f>
        <v>7.7853752479999985</v>
      </c>
      <c r="AY69" s="45">
        <f t="shared" ref="AY69:AY132" si="48">STDEV(AG69:AR69)</f>
        <v>0.77351550063957386</v>
      </c>
    </row>
    <row r="70" spans="1:51" ht="15" customHeight="1">
      <c r="A70" s="385">
        <v>932</v>
      </c>
      <c r="B70" s="23" t="s">
        <v>356</v>
      </c>
      <c r="C70" s="23" t="s">
        <v>573</v>
      </c>
      <c r="D70" s="23" t="s">
        <v>396</v>
      </c>
      <c r="E70" s="23" t="s">
        <v>1206</v>
      </c>
      <c r="F70" s="25" t="s">
        <v>923</v>
      </c>
      <c r="G70" s="24" t="s">
        <v>914</v>
      </c>
      <c r="H70" s="394">
        <v>375</v>
      </c>
      <c r="I70" s="23" t="s">
        <v>403</v>
      </c>
      <c r="J70" s="42" t="s">
        <v>1000</v>
      </c>
      <c r="K70" s="13" t="str">
        <f t="shared" si="42"/>
        <v>01A</v>
      </c>
      <c r="L70" s="6" t="s">
        <v>1004</v>
      </c>
      <c r="M70" s="13" t="s">
        <v>1026</v>
      </c>
      <c r="N70" s="13" t="s">
        <v>1028</v>
      </c>
      <c r="O70" s="3"/>
      <c r="P70" s="7" t="s">
        <v>1350</v>
      </c>
      <c r="Q70" s="7" t="s">
        <v>1590</v>
      </c>
      <c r="R70" s="7" t="s">
        <v>1350</v>
      </c>
      <c r="S70" s="7" t="str">
        <f t="shared" si="46"/>
        <v>Yes</v>
      </c>
      <c r="T70" s="306">
        <v>380</v>
      </c>
      <c r="U70" s="306">
        <v>20</v>
      </c>
      <c r="V70" s="306">
        <v>935</v>
      </c>
      <c r="W70" s="306">
        <v>935</v>
      </c>
      <c r="X70" s="8">
        <v>93.5</v>
      </c>
      <c r="Y70" s="16">
        <f t="shared" ref="Y70:AA81" si="49">X70/2.54</f>
        <v>36.811023622047244</v>
      </c>
      <c r="Z70" s="8">
        <v>93.5</v>
      </c>
      <c r="AA70" s="16">
        <f t="shared" si="49"/>
        <v>36.811023622047244</v>
      </c>
      <c r="AB70" s="16" t="str">
        <f t="shared" si="41"/>
        <v>Y</v>
      </c>
      <c r="AC70" s="8">
        <v>107.5</v>
      </c>
      <c r="AD70" s="306">
        <v>14</v>
      </c>
      <c r="AE70" s="3"/>
      <c r="AF70" s="5" t="s">
        <v>992</v>
      </c>
      <c r="AG70" s="10">
        <v>4.3625554557200008</v>
      </c>
      <c r="AH70" s="10">
        <v>4.6162831799699999</v>
      </c>
      <c r="AI70" s="10">
        <v>4.2071960184100003</v>
      </c>
      <c r="AJ70" s="10">
        <v>4.6170638806600008</v>
      </c>
      <c r="AK70" s="10">
        <v>4.3742659660700003</v>
      </c>
      <c r="AL70" s="10">
        <v>5.6764747169900005</v>
      </c>
      <c r="AM70" s="10">
        <v>5.3345278147700004</v>
      </c>
      <c r="AN70" s="10">
        <v>5.4328961017099999</v>
      </c>
      <c r="AO70" s="10">
        <v>4.9886774091000001</v>
      </c>
      <c r="AP70" s="10">
        <v>4.6279936903200003</v>
      </c>
      <c r="AQ70" s="10">
        <v>4.5116692875100002</v>
      </c>
      <c r="AR70" s="10">
        <v>4.50542368199</v>
      </c>
      <c r="AS70" s="11">
        <v>13.1860346541</v>
      </c>
      <c r="AT70" s="11">
        <v>14.667804563720001</v>
      </c>
      <c r="AU70" s="11">
        <v>15.756101325580001</v>
      </c>
      <c r="AV70" s="11">
        <v>13.645086659819999</v>
      </c>
      <c r="AW70" s="29">
        <v>57.255027203219996</v>
      </c>
      <c r="AX70" s="45">
        <f t="shared" si="47"/>
        <v>4.7712522669349999</v>
      </c>
      <c r="AY70" s="45">
        <f t="shared" si="48"/>
        <v>0.47394903805608268</v>
      </c>
    </row>
    <row r="71" spans="1:51" ht="15" customHeight="1">
      <c r="A71" s="385">
        <v>933</v>
      </c>
      <c r="B71" s="23" t="s">
        <v>356</v>
      </c>
      <c r="C71" s="23" t="s">
        <v>573</v>
      </c>
      <c r="D71" s="23" t="s">
        <v>396</v>
      </c>
      <c r="E71" s="23" t="s">
        <v>1206</v>
      </c>
      <c r="F71" s="25" t="s">
        <v>923</v>
      </c>
      <c r="G71" s="24" t="s">
        <v>917</v>
      </c>
      <c r="H71" s="394">
        <v>375</v>
      </c>
      <c r="I71" s="23" t="s">
        <v>408</v>
      </c>
      <c r="J71" s="42" t="s">
        <v>1000</v>
      </c>
      <c r="K71" s="13" t="str">
        <f t="shared" si="42"/>
        <v>01A</v>
      </c>
      <c r="L71" s="6" t="s">
        <v>1004</v>
      </c>
      <c r="M71" s="13" t="s">
        <v>1026</v>
      </c>
      <c r="N71" s="13" t="s">
        <v>1028</v>
      </c>
      <c r="O71" s="3"/>
      <c r="P71" s="7" t="s">
        <v>1349</v>
      </c>
      <c r="Q71" s="7" t="s">
        <v>1591</v>
      </c>
      <c r="R71" s="7" t="s">
        <v>1349</v>
      </c>
      <c r="S71" s="7" t="str">
        <f t="shared" si="46"/>
        <v>Yes</v>
      </c>
      <c r="T71" s="306">
        <v>380</v>
      </c>
      <c r="U71" s="306">
        <v>20</v>
      </c>
      <c r="V71" s="306">
        <v>1000</v>
      </c>
      <c r="W71" s="306">
        <v>1000</v>
      </c>
      <c r="X71" s="8">
        <v>100</v>
      </c>
      <c r="Y71" s="16">
        <f t="shared" si="49"/>
        <v>39.370078740157481</v>
      </c>
      <c r="Z71" s="8">
        <v>100</v>
      </c>
      <c r="AA71" s="16">
        <f t="shared" si="49"/>
        <v>39.370078740157481</v>
      </c>
      <c r="AB71" s="16" t="str">
        <f t="shared" si="41"/>
        <v>Y</v>
      </c>
      <c r="AC71" s="8">
        <v>107.5</v>
      </c>
      <c r="AD71" s="306">
        <v>10</v>
      </c>
      <c r="AE71" s="3"/>
      <c r="AF71" s="5" t="s">
        <v>992</v>
      </c>
      <c r="AG71" s="10">
        <v>1.5948003399999999</v>
      </c>
      <c r="AH71" s="10">
        <v>1.6874824539999997</v>
      </c>
      <c r="AI71" s="10">
        <v>1.5380221079999998</v>
      </c>
      <c r="AJ71" s="10">
        <v>1.688317428</v>
      </c>
      <c r="AK71" s="10">
        <v>1.5989752099999999</v>
      </c>
      <c r="AL71" s="10">
        <v>2.0757453639999999</v>
      </c>
      <c r="AM71" s="10">
        <v>1.9504992639999998</v>
      </c>
      <c r="AN71" s="10">
        <v>1.9864031459999998</v>
      </c>
      <c r="AO71" s="10">
        <v>1.8235832159999996</v>
      </c>
      <c r="AP71" s="10">
        <v>1.6924922979999997</v>
      </c>
      <c r="AQ71" s="10">
        <v>1.6499086239999998</v>
      </c>
      <c r="AR71" s="10">
        <v>1.6474037019999999</v>
      </c>
      <c r="AS71" s="11">
        <v>4.8203049019999993</v>
      </c>
      <c r="AT71" s="11">
        <v>5.3630380019999997</v>
      </c>
      <c r="AU71" s="11">
        <v>5.7604856259999995</v>
      </c>
      <c r="AV71" s="11">
        <v>4.9898046239999996</v>
      </c>
      <c r="AW71" s="29">
        <v>20.933633153999999</v>
      </c>
      <c r="AX71" s="45">
        <f t="shared" si="47"/>
        <v>1.7444694294999996</v>
      </c>
      <c r="AY71" s="45">
        <f t="shared" si="48"/>
        <v>0.17337257278395043</v>
      </c>
    </row>
    <row r="72" spans="1:51" ht="15" customHeight="1">
      <c r="A72" s="385">
        <v>934</v>
      </c>
      <c r="B72" s="23" t="s">
        <v>356</v>
      </c>
      <c r="C72" s="23" t="s">
        <v>573</v>
      </c>
      <c r="D72" s="23" t="s">
        <v>396</v>
      </c>
      <c r="E72" s="23" t="s">
        <v>1206</v>
      </c>
      <c r="F72" s="25" t="s">
        <v>906</v>
      </c>
      <c r="G72" s="24" t="s">
        <v>917</v>
      </c>
      <c r="H72" s="394">
        <v>330</v>
      </c>
      <c r="I72" s="23" t="s">
        <v>397</v>
      </c>
      <c r="J72" s="42" t="s">
        <v>1000</v>
      </c>
      <c r="K72" s="13" t="str">
        <f t="shared" si="42"/>
        <v>01A</v>
      </c>
      <c r="L72" s="6" t="s">
        <v>1004</v>
      </c>
      <c r="M72" s="13" t="s">
        <v>1026</v>
      </c>
      <c r="N72" s="13" t="s">
        <v>1028</v>
      </c>
      <c r="O72" s="3"/>
      <c r="P72" s="7" t="s">
        <v>1365</v>
      </c>
      <c r="Q72" s="7" t="s">
        <v>1589</v>
      </c>
      <c r="R72" s="7" t="s">
        <v>1365</v>
      </c>
      <c r="S72" s="7" t="str">
        <f t="shared" si="46"/>
        <v>Yes</v>
      </c>
      <c r="T72" s="306">
        <v>350</v>
      </c>
      <c r="U72" s="306">
        <v>18</v>
      </c>
      <c r="V72" s="306">
        <v>1390</v>
      </c>
      <c r="W72" s="306">
        <v>1390</v>
      </c>
      <c r="X72" s="8">
        <v>139</v>
      </c>
      <c r="Y72" s="16">
        <f t="shared" si="49"/>
        <v>54.724409448818896</v>
      </c>
      <c r="Z72" s="8">
        <v>139</v>
      </c>
      <c r="AA72" s="16">
        <f t="shared" si="49"/>
        <v>54.724409448818896</v>
      </c>
      <c r="AB72" s="16" t="str">
        <f t="shared" si="41"/>
        <v>Y</v>
      </c>
      <c r="AC72" s="8">
        <v>92.5</v>
      </c>
      <c r="AD72" s="306">
        <v>6</v>
      </c>
      <c r="AE72" s="3"/>
      <c r="AF72" s="5" t="s">
        <v>992</v>
      </c>
      <c r="AG72" s="10">
        <v>53.118085861399997</v>
      </c>
      <c r="AH72" s="10">
        <v>56.205020407199996</v>
      </c>
      <c r="AI72" s="10">
        <v>51.224165053949996</v>
      </c>
      <c r="AJ72" s="10">
        <v>56.218817790449997</v>
      </c>
      <c r="AK72" s="10">
        <v>53.256979519449999</v>
      </c>
      <c r="AL72" s="10">
        <v>69.122130605850003</v>
      </c>
      <c r="AM72" s="10">
        <v>64.95532086435</v>
      </c>
      <c r="AN72" s="10">
        <v>66.152013904900002</v>
      </c>
      <c r="AO72" s="10">
        <v>60.742519845349996</v>
      </c>
      <c r="AP72" s="10">
        <v>56.348513193000002</v>
      </c>
      <c r="AQ72" s="10">
        <v>54.937500799299997</v>
      </c>
      <c r="AR72" s="10">
        <v>54.860235453099996</v>
      </c>
      <c r="AS72" s="11">
        <v>160.54727132254999</v>
      </c>
      <c r="AT72" s="11">
        <v>178.59792791575001</v>
      </c>
      <c r="AU72" s="11">
        <v>191.84985461459999</v>
      </c>
      <c r="AV72" s="11">
        <v>166.1462494454</v>
      </c>
      <c r="AW72" s="29">
        <v>697.14130329830004</v>
      </c>
      <c r="AX72" s="45">
        <f t="shared" si="47"/>
        <v>58.095108608191673</v>
      </c>
      <c r="AY72" s="45">
        <f t="shared" si="48"/>
        <v>5.7725584131937593</v>
      </c>
    </row>
    <row r="73" spans="1:51" ht="15" customHeight="1">
      <c r="A73" s="385">
        <v>935</v>
      </c>
      <c r="B73" s="23" t="s">
        <v>356</v>
      </c>
      <c r="C73" s="23" t="s">
        <v>573</v>
      </c>
      <c r="D73" s="23" t="s">
        <v>396</v>
      </c>
      <c r="E73" s="23" t="s">
        <v>1206</v>
      </c>
      <c r="F73" s="25" t="s">
        <v>906</v>
      </c>
      <c r="G73" s="24" t="s">
        <v>917</v>
      </c>
      <c r="H73" s="394">
        <v>330</v>
      </c>
      <c r="I73" s="23" t="s">
        <v>398</v>
      </c>
      <c r="J73" s="42" t="s">
        <v>1000</v>
      </c>
      <c r="K73" s="13" t="str">
        <f t="shared" si="42"/>
        <v>01A</v>
      </c>
      <c r="L73" s="6" t="s">
        <v>1004</v>
      </c>
      <c r="M73" s="13" t="s">
        <v>1026</v>
      </c>
      <c r="N73" s="13" t="s">
        <v>1028</v>
      </c>
      <c r="O73" s="3"/>
      <c r="P73" s="7" t="s">
        <v>1366</v>
      </c>
      <c r="Q73" s="7" t="s">
        <v>1591</v>
      </c>
      <c r="R73" s="7" t="s">
        <v>1478</v>
      </c>
      <c r="S73" s="7" t="str">
        <f t="shared" si="46"/>
        <v>No</v>
      </c>
      <c r="T73" s="306">
        <v>350</v>
      </c>
      <c r="U73" s="306">
        <v>18</v>
      </c>
      <c r="V73" s="306">
        <v>1272</v>
      </c>
      <c r="W73" s="306">
        <v>1270</v>
      </c>
      <c r="X73" s="8">
        <v>127</v>
      </c>
      <c r="Y73" s="16">
        <f t="shared" si="49"/>
        <v>50</v>
      </c>
      <c r="Z73" s="8">
        <v>127</v>
      </c>
      <c r="AA73" s="16">
        <f t="shared" si="49"/>
        <v>50</v>
      </c>
      <c r="AB73" s="16" t="str">
        <f t="shared" si="41"/>
        <v>Y</v>
      </c>
      <c r="AC73" s="8">
        <v>89.8</v>
      </c>
      <c r="AD73" s="306">
        <v>5</v>
      </c>
      <c r="AE73" s="3"/>
      <c r="AF73" s="5" t="s">
        <v>992</v>
      </c>
      <c r="AG73" s="10">
        <v>4.3641693143160003</v>
      </c>
      <c r="AH73" s="10">
        <v>4.6170936903559996</v>
      </c>
      <c r="AI73" s="10">
        <v>4.2083352632719997</v>
      </c>
      <c r="AJ73" s="10">
        <v>4.6187254605239998</v>
      </c>
      <c r="AK73" s="10">
        <v>4.3755917054919999</v>
      </c>
      <c r="AL73" s="10">
        <v>5.6785601846400002</v>
      </c>
      <c r="AM73" s="10">
        <v>5.3358884493600005</v>
      </c>
      <c r="AN73" s="10">
        <v>5.4346105445239994</v>
      </c>
      <c r="AO73" s="10">
        <v>4.9899531737440004</v>
      </c>
      <c r="AP73" s="10">
        <v>4.6293319666159993</v>
      </c>
      <c r="AQ73" s="10">
        <v>4.5134762846880001</v>
      </c>
      <c r="AR73" s="10">
        <v>4.5069492040160002</v>
      </c>
      <c r="AS73" s="11">
        <v>13.189598267944</v>
      </c>
      <c r="AT73" s="11">
        <v>14.672877350656</v>
      </c>
      <c r="AU73" s="11">
        <v>15.760452167628001</v>
      </c>
      <c r="AV73" s="11">
        <v>13.64975745532</v>
      </c>
      <c r="AW73" s="29">
        <v>57.272685241548004</v>
      </c>
      <c r="AX73" s="45">
        <f t="shared" si="47"/>
        <v>4.7727237701289997</v>
      </c>
      <c r="AY73" s="45">
        <f t="shared" si="48"/>
        <v>0.47410054338402602</v>
      </c>
    </row>
    <row r="74" spans="1:51" ht="15" customHeight="1">
      <c r="A74" s="385">
        <v>936</v>
      </c>
      <c r="B74" s="23" t="s">
        <v>356</v>
      </c>
      <c r="C74" s="23" t="s">
        <v>573</v>
      </c>
      <c r="D74" s="23" t="s">
        <v>396</v>
      </c>
      <c r="E74" s="23" t="s">
        <v>1206</v>
      </c>
      <c r="F74" s="25" t="s">
        <v>923</v>
      </c>
      <c r="G74" s="24" t="s">
        <v>914</v>
      </c>
      <c r="H74" s="394">
        <v>330</v>
      </c>
      <c r="I74" s="23" t="s">
        <v>402</v>
      </c>
      <c r="J74" s="42" t="s">
        <v>1000</v>
      </c>
      <c r="K74" s="13" t="str">
        <f t="shared" si="42"/>
        <v>01A</v>
      </c>
      <c r="L74" s="6" t="s">
        <v>1004</v>
      </c>
      <c r="M74" s="13" t="s">
        <v>1026</v>
      </c>
      <c r="N74" s="13" t="s">
        <v>1028</v>
      </c>
      <c r="O74" s="3"/>
      <c r="P74" s="7" t="s">
        <v>1579</v>
      </c>
      <c r="Q74" s="7" t="s">
        <v>1591</v>
      </c>
      <c r="R74" s="7" t="s">
        <v>1367</v>
      </c>
      <c r="S74" s="7" t="str">
        <f t="shared" si="46"/>
        <v>No</v>
      </c>
      <c r="T74" s="306">
        <v>380</v>
      </c>
      <c r="U74" s="306">
        <v>20</v>
      </c>
      <c r="V74" s="306">
        <v>1015</v>
      </c>
      <c r="W74" s="306">
        <v>1015</v>
      </c>
      <c r="X74" s="8">
        <v>101.5</v>
      </c>
      <c r="Y74" s="16">
        <f t="shared" si="49"/>
        <v>39.960629921259844</v>
      </c>
      <c r="Z74" s="8">
        <v>101.5</v>
      </c>
      <c r="AA74" s="16">
        <f t="shared" si="49"/>
        <v>39.960629921259844</v>
      </c>
      <c r="AB74" s="16" t="str">
        <f t="shared" si="41"/>
        <v>Y</v>
      </c>
      <c r="AC74" s="8">
        <v>125</v>
      </c>
      <c r="AD74" s="306">
        <v>16</v>
      </c>
      <c r="AE74" s="3"/>
      <c r="AF74" s="5" t="s">
        <v>992</v>
      </c>
      <c r="AG74" s="10">
        <v>6.131786913</v>
      </c>
      <c r="AH74" s="10">
        <v>6.4885198454999999</v>
      </c>
      <c r="AI74" s="10">
        <v>5.912722746</v>
      </c>
      <c r="AJ74" s="10">
        <v>6.489524727</v>
      </c>
      <c r="AK74" s="10">
        <v>6.147865017</v>
      </c>
      <c r="AL74" s="10">
        <v>7.9787591099999995</v>
      </c>
      <c r="AM74" s="10">
        <v>7.4984257530000002</v>
      </c>
      <c r="AN74" s="10">
        <v>7.6360945185000002</v>
      </c>
      <c r="AO74" s="10">
        <v>7.0120631070000004</v>
      </c>
      <c r="AP74" s="10">
        <v>6.5045979494999999</v>
      </c>
      <c r="AQ74" s="10">
        <v>6.3418071464999999</v>
      </c>
      <c r="AR74" s="10">
        <v>6.3327632129999998</v>
      </c>
      <c r="AS74" s="11">
        <v>18.5330295045</v>
      </c>
      <c r="AT74" s="11">
        <v>20.616148853999999</v>
      </c>
      <c r="AU74" s="11">
        <v>22.146583378500001</v>
      </c>
      <c r="AV74" s="11">
        <v>19.179168308999998</v>
      </c>
      <c r="AW74" s="29">
        <v>80.474930045999997</v>
      </c>
      <c r="AX74" s="45">
        <f t="shared" si="47"/>
        <v>6.7062441704999998</v>
      </c>
      <c r="AY74" s="45">
        <f t="shared" si="48"/>
        <v>0.66631907868440943</v>
      </c>
    </row>
    <row r="75" spans="1:51" ht="15" customHeight="1">
      <c r="A75" s="385">
        <v>937</v>
      </c>
      <c r="B75" s="23" t="s">
        <v>356</v>
      </c>
      <c r="C75" s="23" t="s">
        <v>573</v>
      </c>
      <c r="D75" s="23" t="s">
        <v>396</v>
      </c>
      <c r="E75" s="23" t="s">
        <v>1206</v>
      </c>
      <c r="F75" s="25" t="s">
        <v>906</v>
      </c>
      <c r="G75" s="24" t="s">
        <v>914</v>
      </c>
      <c r="H75" s="394">
        <v>330</v>
      </c>
      <c r="I75" s="23" t="s">
        <v>416</v>
      </c>
      <c r="J75" s="42" t="s">
        <v>1000</v>
      </c>
      <c r="K75" s="13" t="str">
        <f t="shared" si="42"/>
        <v>01A</v>
      </c>
      <c r="L75" s="6" t="s">
        <v>1004</v>
      </c>
      <c r="M75" s="13" t="s">
        <v>1026</v>
      </c>
      <c r="N75" s="13" t="s">
        <v>1028</v>
      </c>
      <c r="O75" s="3"/>
      <c r="P75" s="7" t="s">
        <v>1366</v>
      </c>
      <c r="Q75" s="7" t="s">
        <v>1591</v>
      </c>
      <c r="R75" s="7" t="s">
        <v>1478</v>
      </c>
      <c r="S75" s="7" t="str">
        <f t="shared" si="46"/>
        <v>No</v>
      </c>
      <c r="T75" s="306">
        <v>350</v>
      </c>
      <c r="U75" s="306">
        <v>18</v>
      </c>
      <c r="V75" s="306">
        <v>1272</v>
      </c>
      <c r="W75" s="306">
        <v>1270</v>
      </c>
      <c r="X75" s="8">
        <v>127</v>
      </c>
      <c r="Y75" s="16">
        <f t="shared" si="49"/>
        <v>50</v>
      </c>
      <c r="Z75" s="8">
        <v>127</v>
      </c>
      <c r="AA75" s="16">
        <f t="shared" si="49"/>
        <v>50</v>
      </c>
      <c r="AB75" s="16" t="str">
        <f t="shared" si="41"/>
        <v>Y</v>
      </c>
      <c r="AC75" s="8">
        <v>73</v>
      </c>
      <c r="AD75" s="306">
        <v>6</v>
      </c>
      <c r="AE75" s="3"/>
      <c r="AF75" s="5" t="s">
        <v>992</v>
      </c>
      <c r="AG75" s="10">
        <v>2.6065620462000001</v>
      </c>
      <c r="AH75" s="10">
        <v>2.7577824397200001</v>
      </c>
      <c r="AI75" s="10">
        <v>2.5130441712600002</v>
      </c>
      <c r="AJ75" s="10">
        <v>2.75844568706</v>
      </c>
      <c r="AK75" s="10">
        <v>2.6131945196000004</v>
      </c>
      <c r="AL75" s="10">
        <v>3.3911836494200003</v>
      </c>
      <c r="AM75" s="10">
        <v>3.1869034687000002</v>
      </c>
      <c r="AN75" s="10">
        <v>3.2459324819600002</v>
      </c>
      <c r="AO75" s="10">
        <v>2.9806335459600004</v>
      </c>
      <c r="AP75" s="10">
        <v>2.7650781604600003</v>
      </c>
      <c r="AQ75" s="10">
        <v>2.6954371897600002</v>
      </c>
      <c r="AR75" s="10">
        <v>2.69145770572</v>
      </c>
      <c r="AS75" s="11">
        <v>7.8773886571800009</v>
      </c>
      <c r="AT75" s="11">
        <v>8.7628238560800007</v>
      </c>
      <c r="AU75" s="11">
        <v>9.4134694966200012</v>
      </c>
      <c r="AV75" s="11">
        <v>8.151973055940001</v>
      </c>
      <c r="AW75" s="29">
        <v>34.205655065820011</v>
      </c>
      <c r="AX75" s="45">
        <f t="shared" si="47"/>
        <v>2.8504712554850005</v>
      </c>
      <c r="AY75" s="45">
        <f t="shared" si="48"/>
        <v>0.28319766507114486</v>
      </c>
    </row>
    <row r="76" spans="1:51" ht="15" customHeight="1">
      <c r="A76" s="385">
        <v>938</v>
      </c>
      <c r="B76" s="23" t="s">
        <v>356</v>
      </c>
      <c r="C76" s="23" t="s">
        <v>573</v>
      </c>
      <c r="D76" s="23" t="s">
        <v>396</v>
      </c>
      <c r="E76" s="23" t="s">
        <v>1206</v>
      </c>
      <c r="F76" s="25" t="s">
        <v>926</v>
      </c>
      <c r="G76" s="24" t="s">
        <v>933</v>
      </c>
      <c r="H76" s="394">
        <v>330</v>
      </c>
      <c r="I76" s="23" t="s">
        <v>415</v>
      </c>
      <c r="J76" s="42" t="s">
        <v>1000</v>
      </c>
      <c r="K76" s="13" t="str">
        <f t="shared" si="42"/>
        <v>01A</v>
      </c>
      <c r="L76" s="6" t="s">
        <v>1004</v>
      </c>
      <c r="M76" s="13" t="s">
        <v>1026</v>
      </c>
      <c r="N76" s="13" t="s">
        <v>1028</v>
      </c>
      <c r="O76" s="3"/>
      <c r="P76" s="7" t="s">
        <v>1349</v>
      </c>
      <c r="Q76" s="7" t="s">
        <v>1591</v>
      </c>
      <c r="R76" s="7" t="s">
        <v>1349</v>
      </c>
      <c r="S76" s="7" t="str">
        <f t="shared" si="46"/>
        <v>Yes</v>
      </c>
      <c r="T76" s="306">
        <v>380</v>
      </c>
      <c r="U76" s="306">
        <v>20</v>
      </c>
      <c r="V76" s="306">
        <v>1000</v>
      </c>
      <c r="W76" s="306">
        <v>1000</v>
      </c>
      <c r="X76" s="8">
        <v>100</v>
      </c>
      <c r="Y76" s="16">
        <f t="shared" si="49"/>
        <v>39.370078740157481</v>
      </c>
      <c r="Z76" s="8">
        <v>100</v>
      </c>
      <c r="AA76" s="16">
        <f t="shared" si="49"/>
        <v>39.370078740157481</v>
      </c>
      <c r="AB76" s="16" t="str">
        <f t="shared" si="41"/>
        <v>Y</v>
      </c>
      <c r="AC76" s="8">
        <v>56</v>
      </c>
      <c r="AD76" s="306">
        <v>2</v>
      </c>
      <c r="AE76" s="3"/>
      <c r="AF76" s="5" t="s">
        <v>992</v>
      </c>
      <c r="AG76" s="10">
        <v>4.9446616576000002</v>
      </c>
      <c r="AH76" s="10">
        <v>5.2321723328000003</v>
      </c>
      <c r="AI76" s="10">
        <v>4.7685015615999999</v>
      </c>
      <c r="AJ76" s="10">
        <v>5.2334772223999995</v>
      </c>
      <c r="AK76" s="10">
        <v>4.9577105536000001</v>
      </c>
      <c r="AL76" s="10">
        <v>6.4344106176000002</v>
      </c>
      <c r="AM76" s="10">
        <v>6.0468584064000002</v>
      </c>
      <c r="AN76" s="10">
        <v>6.1582089856</v>
      </c>
      <c r="AO76" s="10">
        <v>5.6545215999999998</v>
      </c>
      <c r="AP76" s="10">
        <v>5.2456561919999993</v>
      </c>
      <c r="AQ76" s="10">
        <v>5.1142973056000001</v>
      </c>
      <c r="AR76" s="10">
        <v>5.1069029311999996</v>
      </c>
      <c r="AS76" s="11">
        <v>14.945335552</v>
      </c>
      <c r="AT76" s="11">
        <v>16.625598393600001</v>
      </c>
      <c r="AU76" s="11">
        <v>17.859588991999999</v>
      </c>
      <c r="AV76" s="11">
        <v>15.4668564288</v>
      </c>
      <c r="AW76" s="29">
        <v>64.897379366400003</v>
      </c>
      <c r="AX76" s="45">
        <f t="shared" si="47"/>
        <v>5.4081149472000005</v>
      </c>
      <c r="AY76" s="45">
        <f t="shared" si="48"/>
        <v>0.53735853427317459</v>
      </c>
    </row>
    <row r="77" spans="1:51" ht="15" customHeight="1">
      <c r="A77" s="385">
        <v>939</v>
      </c>
      <c r="B77" s="23" t="s">
        <v>356</v>
      </c>
      <c r="C77" s="23" t="s">
        <v>573</v>
      </c>
      <c r="D77" s="23" t="s">
        <v>396</v>
      </c>
      <c r="E77" s="23" t="s">
        <v>1206</v>
      </c>
      <c r="F77" s="25" t="s">
        <v>923</v>
      </c>
      <c r="G77" s="24" t="s">
        <v>914</v>
      </c>
      <c r="H77" s="394">
        <v>330</v>
      </c>
      <c r="I77" s="23" t="s">
        <v>400</v>
      </c>
      <c r="J77" s="42" t="s">
        <v>1000</v>
      </c>
      <c r="K77" s="13" t="str">
        <f t="shared" si="42"/>
        <v>01A</v>
      </c>
      <c r="L77" s="6" t="s">
        <v>1004</v>
      </c>
      <c r="M77" s="13" t="s">
        <v>1026</v>
      </c>
      <c r="N77" s="13" t="s">
        <v>1028</v>
      </c>
      <c r="O77" s="3"/>
      <c r="P77" s="7" t="s">
        <v>1358</v>
      </c>
      <c r="Q77" s="7" t="s">
        <v>1590</v>
      </c>
      <c r="R77" s="7" t="s">
        <v>1358</v>
      </c>
      <c r="S77" s="7" t="str">
        <f t="shared" si="46"/>
        <v>Yes</v>
      </c>
      <c r="T77" s="306">
        <v>415</v>
      </c>
      <c r="U77" s="306">
        <v>22</v>
      </c>
      <c r="V77" s="306">
        <v>880</v>
      </c>
      <c r="W77" s="306">
        <v>880</v>
      </c>
      <c r="X77" s="8">
        <v>88</v>
      </c>
      <c r="Y77" s="16">
        <f t="shared" si="49"/>
        <v>34.645669291338585</v>
      </c>
      <c r="Z77" s="8">
        <v>88</v>
      </c>
      <c r="AA77" s="16">
        <f t="shared" si="49"/>
        <v>34.645669291338585</v>
      </c>
      <c r="AB77" s="16" t="str">
        <f t="shared" si="41"/>
        <v>Y</v>
      </c>
      <c r="AC77" s="8">
        <v>55</v>
      </c>
      <c r="AD77" s="306">
        <v>7</v>
      </c>
      <c r="AE77" s="3"/>
      <c r="AF77" s="5" t="s">
        <v>992</v>
      </c>
      <c r="AG77" s="10">
        <v>0.68686326631999994</v>
      </c>
      <c r="AH77" s="10">
        <v>0.72668737680000006</v>
      </c>
      <c r="AI77" s="10">
        <v>0.66222979591999998</v>
      </c>
      <c r="AJ77" s="10">
        <v>0.72668737680000006</v>
      </c>
      <c r="AK77" s="10">
        <v>0.68850549767999991</v>
      </c>
      <c r="AL77" s="10">
        <v>0.89378441767999994</v>
      </c>
      <c r="AM77" s="10">
        <v>0.83959078279999999</v>
      </c>
      <c r="AN77" s="10">
        <v>0.85519198072000002</v>
      </c>
      <c r="AO77" s="10">
        <v>0.78539714792000004</v>
      </c>
      <c r="AP77" s="10">
        <v>0.72832960816000003</v>
      </c>
      <c r="AQ77" s="10">
        <v>0.71026506320000005</v>
      </c>
      <c r="AR77" s="10">
        <v>0.70944394752000006</v>
      </c>
      <c r="AS77" s="11">
        <v>2.0757804390399999</v>
      </c>
      <c r="AT77" s="11">
        <v>2.3089772921599998</v>
      </c>
      <c r="AU77" s="11">
        <v>2.4801799114400001</v>
      </c>
      <c r="AV77" s="11">
        <v>2.1480386188800003</v>
      </c>
      <c r="AW77" s="29">
        <v>9.0129762615199986</v>
      </c>
      <c r="AX77" s="45">
        <f t="shared" si="47"/>
        <v>0.75108135512666674</v>
      </c>
      <c r="AY77" s="45">
        <f t="shared" si="48"/>
        <v>7.4624147341155689E-2</v>
      </c>
    </row>
    <row r="78" spans="1:51" ht="15" customHeight="1">
      <c r="A78" s="385">
        <v>940</v>
      </c>
      <c r="B78" s="23" t="s">
        <v>356</v>
      </c>
      <c r="C78" s="23" t="s">
        <v>573</v>
      </c>
      <c r="D78" s="23" t="s">
        <v>404</v>
      </c>
      <c r="E78" s="23" t="s">
        <v>1206</v>
      </c>
      <c r="F78" s="25" t="s">
        <v>923</v>
      </c>
      <c r="G78" s="24" t="s">
        <v>914</v>
      </c>
      <c r="H78" s="394">
        <v>470</v>
      </c>
      <c r="I78" s="23" t="s">
        <v>405</v>
      </c>
      <c r="J78" s="42" t="s">
        <v>1000</v>
      </c>
      <c r="K78" s="13" t="str">
        <f t="shared" si="42"/>
        <v>01A</v>
      </c>
      <c r="L78" s="6" t="s">
        <v>1004</v>
      </c>
      <c r="M78" s="13" t="s">
        <v>1026</v>
      </c>
      <c r="N78" s="13" t="s">
        <v>1028</v>
      </c>
      <c r="O78" s="3"/>
      <c r="P78" s="7" t="s">
        <v>1350</v>
      </c>
      <c r="Q78" s="7" t="s">
        <v>1590</v>
      </c>
      <c r="R78" s="7" t="s">
        <v>1350</v>
      </c>
      <c r="S78" s="7" t="str">
        <f t="shared" si="46"/>
        <v>Yes</v>
      </c>
      <c r="T78" s="306">
        <v>380</v>
      </c>
      <c r="U78" s="306">
        <v>20</v>
      </c>
      <c r="V78" s="306">
        <v>935</v>
      </c>
      <c r="W78" s="306">
        <v>935</v>
      </c>
      <c r="X78" s="8">
        <v>93.5</v>
      </c>
      <c r="Y78" s="16">
        <f t="shared" si="49"/>
        <v>36.811023622047244</v>
      </c>
      <c r="Z78" s="8">
        <v>93.5</v>
      </c>
      <c r="AA78" s="16">
        <f t="shared" si="49"/>
        <v>36.811023622047244</v>
      </c>
      <c r="AB78" s="16" t="str">
        <f t="shared" si="41"/>
        <v>Y</v>
      </c>
      <c r="AC78" s="8">
        <v>119.5</v>
      </c>
      <c r="AD78" s="306">
        <v>14</v>
      </c>
      <c r="AE78" s="3"/>
      <c r="AF78" s="5" t="s">
        <v>992</v>
      </c>
      <c r="AG78" s="10">
        <v>44.782727275748002</v>
      </c>
      <c r="AH78" s="10">
        <v>47.385405449074</v>
      </c>
      <c r="AI78" s="10">
        <v>43.185885715588</v>
      </c>
      <c r="AJ78" s="10">
        <v>47.396687481835997</v>
      </c>
      <c r="AK78" s="10">
        <v>44.899886846737999</v>
      </c>
      <c r="AL78" s="10">
        <v>58.275170610425995</v>
      </c>
      <c r="AM78" s="10">
        <v>54.762987026748</v>
      </c>
      <c r="AN78" s="10">
        <v>55.771427185935998</v>
      </c>
      <c r="AO78" s="10">
        <v>51.210882404065998</v>
      </c>
      <c r="AP78" s="10">
        <v>47.506904263433995</v>
      </c>
      <c r="AQ78" s="10">
        <v>46.317083731379995</v>
      </c>
      <c r="AR78" s="10">
        <v>46.25199508083</v>
      </c>
      <c r="AS78" s="11">
        <v>135.35401844041002</v>
      </c>
      <c r="AT78" s="11">
        <v>150.57174493899998</v>
      </c>
      <c r="AU78" s="11">
        <v>161.74529661675001</v>
      </c>
      <c r="AV78" s="11">
        <v>140.07598307564399</v>
      </c>
      <c r="AW78" s="29">
        <v>587.747043071804</v>
      </c>
      <c r="AX78" s="45">
        <f t="shared" si="47"/>
        <v>48.978920255983667</v>
      </c>
      <c r="AY78" s="45">
        <f t="shared" si="48"/>
        <v>4.8666992586981195</v>
      </c>
    </row>
    <row r="79" spans="1:51" ht="15" customHeight="1">
      <c r="A79" s="385">
        <v>941</v>
      </c>
      <c r="B79" s="23" t="s">
        <v>356</v>
      </c>
      <c r="C79" s="23" t="s">
        <v>573</v>
      </c>
      <c r="D79" s="23" t="s">
        <v>404</v>
      </c>
      <c r="E79" s="23" t="s">
        <v>1206</v>
      </c>
      <c r="F79" s="25" t="s">
        <v>923</v>
      </c>
      <c r="G79" s="24" t="s">
        <v>914</v>
      </c>
      <c r="H79" s="394">
        <v>500</v>
      </c>
      <c r="I79" s="23" t="s">
        <v>406</v>
      </c>
      <c r="J79" s="42" t="s">
        <v>1000</v>
      </c>
      <c r="K79" s="13" t="str">
        <f t="shared" si="42"/>
        <v>01A</v>
      </c>
      <c r="L79" s="6" t="s">
        <v>1004</v>
      </c>
      <c r="M79" s="13" t="s">
        <v>1026</v>
      </c>
      <c r="N79" s="13" t="s">
        <v>1028</v>
      </c>
      <c r="O79" s="3"/>
      <c r="P79" s="7" t="s">
        <v>1350</v>
      </c>
      <c r="Q79" s="7" t="s">
        <v>1590</v>
      </c>
      <c r="R79" s="7" t="s">
        <v>1476</v>
      </c>
      <c r="S79" s="7" t="str">
        <f t="shared" si="46"/>
        <v>No</v>
      </c>
      <c r="T79" s="306">
        <v>380</v>
      </c>
      <c r="U79" s="306">
        <v>20</v>
      </c>
      <c r="V79" s="306">
        <v>935</v>
      </c>
      <c r="W79" s="306">
        <v>930</v>
      </c>
      <c r="X79" s="8">
        <v>93</v>
      </c>
      <c r="Y79" s="16">
        <f t="shared" si="49"/>
        <v>36.614173228346459</v>
      </c>
      <c r="Z79" s="8">
        <v>93</v>
      </c>
      <c r="AA79" s="16">
        <f t="shared" si="49"/>
        <v>36.614173228346459</v>
      </c>
      <c r="AB79" s="16" t="str">
        <f t="shared" si="41"/>
        <v>Y</v>
      </c>
      <c r="AC79" s="8">
        <v>63</v>
      </c>
      <c r="AD79" s="306">
        <v>7</v>
      </c>
      <c r="AE79" s="3"/>
      <c r="AF79" s="5" t="s">
        <v>992</v>
      </c>
      <c r="AG79" s="10">
        <v>0.96795568749600003</v>
      </c>
      <c r="AH79" s="10">
        <v>1.023930558</v>
      </c>
      <c r="AI79" s="10">
        <v>0.93336958864800001</v>
      </c>
      <c r="AJ79" s="10">
        <v>1.0243856382480001</v>
      </c>
      <c r="AK79" s="10">
        <v>0.97023108873599995</v>
      </c>
      <c r="AL79" s="10">
        <v>1.2592070462160001</v>
      </c>
      <c r="AM79" s="10">
        <v>1.1832086447999999</v>
      </c>
      <c r="AN79" s="10">
        <v>1.2050524967039999</v>
      </c>
      <c r="AO79" s="10">
        <v>1.106755163136</v>
      </c>
      <c r="AP79" s="10">
        <v>1.026661039488</v>
      </c>
      <c r="AQ79" s="10">
        <v>1.000721465352</v>
      </c>
      <c r="AR79" s="10">
        <v>0.999356224608</v>
      </c>
      <c r="AS79" s="11">
        <v>2.925255834144</v>
      </c>
      <c r="AT79" s="11">
        <v>3.2538237732000002</v>
      </c>
      <c r="AU79" s="11">
        <v>3.4950163046399996</v>
      </c>
      <c r="AV79" s="11">
        <v>3.0267387294480002</v>
      </c>
      <c r="AW79" s="29">
        <v>12.700834641432001</v>
      </c>
      <c r="AX79" s="45">
        <f t="shared" si="47"/>
        <v>1.058402886786</v>
      </c>
      <c r="AY79" s="45">
        <f t="shared" si="48"/>
        <v>0.10509642329444316</v>
      </c>
    </row>
    <row r="80" spans="1:51" ht="15" customHeight="1">
      <c r="A80" s="385">
        <v>942</v>
      </c>
      <c r="B80" s="23" t="s">
        <v>356</v>
      </c>
      <c r="C80" s="23" t="s">
        <v>1045</v>
      </c>
      <c r="D80" s="23" t="s">
        <v>1046</v>
      </c>
      <c r="E80" s="23" t="s">
        <v>1206</v>
      </c>
      <c r="F80" s="25" t="s">
        <v>923</v>
      </c>
      <c r="G80" s="24" t="s">
        <v>914</v>
      </c>
      <c r="H80" s="394">
        <v>200</v>
      </c>
      <c r="I80" s="23" t="s">
        <v>1047</v>
      </c>
      <c r="J80" s="42" t="s">
        <v>998</v>
      </c>
      <c r="K80" s="13" t="str">
        <f t="shared" si="42"/>
        <v>011</v>
      </c>
      <c r="L80" s="6" t="s">
        <v>1004</v>
      </c>
      <c r="M80" s="13" t="s">
        <v>1026</v>
      </c>
      <c r="N80" s="13" t="s">
        <v>1027</v>
      </c>
      <c r="O80" s="3"/>
      <c r="P80" s="7" t="s">
        <v>1368</v>
      </c>
      <c r="Q80" s="7" t="s">
        <v>1590</v>
      </c>
      <c r="R80" s="7" t="s">
        <v>1368</v>
      </c>
      <c r="S80" s="7" t="str">
        <f t="shared" si="46"/>
        <v>Yes</v>
      </c>
      <c r="T80" s="306">
        <v>380</v>
      </c>
      <c r="U80" s="306">
        <v>20</v>
      </c>
      <c r="V80" s="306">
        <v>1330</v>
      </c>
      <c r="W80" s="306">
        <v>1330</v>
      </c>
      <c r="X80" s="8">
        <v>133</v>
      </c>
      <c r="Y80" s="16">
        <f t="shared" si="49"/>
        <v>52.362204724409445</v>
      </c>
      <c r="Z80" s="8">
        <v>66.5</v>
      </c>
      <c r="AA80" s="16">
        <f t="shared" si="49"/>
        <v>26.181102362204722</v>
      </c>
      <c r="AB80" s="16" t="str">
        <f t="shared" si="41"/>
        <v>N</v>
      </c>
      <c r="AC80" s="8">
        <v>91</v>
      </c>
      <c r="AD80" s="306">
        <v>12</v>
      </c>
      <c r="AE80" s="3"/>
      <c r="AF80" s="5" t="s">
        <v>992</v>
      </c>
      <c r="AG80" s="10">
        <v>0.35205404889199998</v>
      </c>
      <c r="AH80" s="10">
        <v>0.37226542953600006</v>
      </c>
      <c r="AI80" s="10">
        <v>0.33936318197600002</v>
      </c>
      <c r="AJ80" s="10">
        <v>0.37273546164400001</v>
      </c>
      <c r="AK80" s="10">
        <v>0.352994113108</v>
      </c>
      <c r="AL80" s="10">
        <v>0.45781127319199999</v>
      </c>
      <c r="AM80" s="10">
        <v>0.43054941092800003</v>
      </c>
      <c r="AN80" s="10">
        <v>0.43853995676399998</v>
      </c>
      <c r="AO80" s="10">
        <v>0.402347484448</v>
      </c>
      <c r="AP80" s="10">
        <v>0.37320549375200002</v>
      </c>
      <c r="AQ80" s="10">
        <v>0.36427488370000005</v>
      </c>
      <c r="AR80" s="10">
        <v>0.36380485159200004</v>
      </c>
      <c r="AS80" s="11">
        <v>1.0636826604039999</v>
      </c>
      <c r="AT80" s="11">
        <v>1.1835408479440002</v>
      </c>
      <c r="AU80" s="11">
        <v>1.2714368521399999</v>
      </c>
      <c r="AV80" s="11">
        <v>1.1012852290440001</v>
      </c>
      <c r="AW80" s="29">
        <v>4.6199455895319996</v>
      </c>
      <c r="AX80" s="45">
        <f t="shared" si="47"/>
        <v>0.38499546579433347</v>
      </c>
      <c r="AY80" s="45">
        <f t="shared" si="48"/>
        <v>3.8217900678278391E-2</v>
      </c>
    </row>
    <row r="81" spans="1:51" ht="15" customHeight="1">
      <c r="A81" s="385">
        <v>943</v>
      </c>
      <c r="B81" s="23" t="s">
        <v>356</v>
      </c>
      <c r="C81" s="23" t="s">
        <v>575</v>
      </c>
      <c r="D81" s="23" t="s">
        <v>444</v>
      </c>
      <c r="E81" s="23" t="s">
        <v>1206</v>
      </c>
      <c r="F81" s="24" t="s">
        <v>923</v>
      </c>
      <c r="G81" s="24" t="s">
        <v>922</v>
      </c>
      <c r="H81" s="394">
        <v>220</v>
      </c>
      <c r="I81" s="23" t="s">
        <v>445</v>
      </c>
      <c r="J81" s="42" t="s">
        <v>998</v>
      </c>
      <c r="K81" s="13" t="str">
        <f t="shared" si="42"/>
        <v>011</v>
      </c>
      <c r="L81" s="6" t="s">
        <v>1004</v>
      </c>
      <c r="M81" s="13" t="s">
        <v>1026</v>
      </c>
      <c r="N81" s="13" t="s">
        <v>1027</v>
      </c>
      <c r="O81" s="3"/>
      <c r="P81" s="7" t="s">
        <v>1364</v>
      </c>
      <c r="Q81" s="7" t="s">
        <v>1590</v>
      </c>
      <c r="R81" s="7" t="s">
        <v>1364</v>
      </c>
      <c r="S81" s="7" t="str">
        <f t="shared" si="46"/>
        <v>Yes</v>
      </c>
      <c r="T81" s="306">
        <v>415</v>
      </c>
      <c r="U81" s="306">
        <v>22</v>
      </c>
      <c r="V81" s="306">
        <v>1200</v>
      </c>
      <c r="W81" s="306">
        <v>1200</v>
      </c>
      <c r="X81" s="8">
        <v>120</v>
      </c>
      <c r="Y81" s="16">
        <f t="shared" si="49"/>
        <v>47.244094488188978</v>
      </c>
      <c r="Z81" s="8">
        <v>60</v>
      </c>
      <c r="AA81" s="16">
        <f t="shared" si="49"/>
        <v>23.622047244094489</v>
      </c>
      <c r="AB81" s="16" t="str">
        <f t="shared" si="41"/>
        <v>N</v>
      </c>
      <c r="AC81" s="8">
        <v>99.5</v>
      </c>
      <c r="AD81" s="306">
        <v>18</v>
      </c>
      <c r="AE81" s="3"/>
      <c r="AF81" s="5" t="s">
        <v>992</v>
      </c>
      <c r="AG81" s="10">
        <v>1.0989123474</v>
      </c>
      <c r="AH81" s="10">
        <v>1.16272016112</v>
      </c>
      <c r="AI81" s="10">
        <v>1.0599186834600001</v>
      </c>
      <c r="AJ81" s="10">
        <v>1.1632265723399999</v>
      </c>
      <c r="AK81" s="10">
        <v>1.1019508147199999</v>
      </c>
      <c r="AL81" s="10">
        <v>1.43010528528</v>
      </c>
      <c r="AM81" s="10">
        <v>1.34350896666</v>
      </c>
      <c r="AN81" s="10">
        <v>1.36832311644</v>
      </c>
      <c r="AO81" s="10">
        <v>1.25640623682</v>
      </c>
      <c r="AP81" s="10">
        <v>1.1657586284400001</v>
      </c>
      <c r="AQ81" s="10">
        <v>1.1363867776799998</v>
      </c>
      <c r="AR81" s="10">
        <v>1.13486754402</v>
      </c>
      <c r="AS81" s="11">
        <v>3.3215511919800003</v>
      </c>
      <c r="AT81" s="11">
        <v>3.6952826723399994</v>
      </c>
      <c r="AU81" s="11">
        <v>3.9682383199200002</v>
      </c>
      <c r="AV81" s="11">
        <v>3.4370129501400002</v>
      </c>
      <c r="AW81" s="29">
        <v>14.42208513438</v>
      </c>
      <c r="AX81" s="45">
        <f t="shared" si="47"/>
        <v>1.2018404278650003</v>
      </c>
      <c r="AY81" s="45">
        <f t="shared" si="48"/>
        <v>0.11934499573086718</v>
      </c>
    </row>
    <row r="82" spans="1:51" ht="15" customHeight="1">
      <c r="A82" s="385">
        <v>957</v>
      </c>
      <c r="B82" s="23" t="s">
        <v>356</v>
      </c>
      <c r="C82" s="23" t="s">
        <v>566</v>
      </c>
      <c r="D82" s="23" t="s">
        <v>961</v>
      </c>
      <c r="E82" s="23" t="s">
        <v>1206</v>
      </c>
      <c r="F82" s="24" t="s">
        <v>926</v>
      </c>
      <c r="G82" s="25" t="s">
        <v>952</v>
      </c>
      <c r="H82" s="394">
        <v>500</v>
      </c>
      <c r="I82" s="23" t="s">
        <v>958</v>
      </c>
      <c r="J82" s="42" t="s">
        <v>998</v>
      </c>
      <c r="K82" s="13" t="str">
        <f t="shared" ref="K82:K112" si="50">LEFT(J82,3)</f>
        <v>011</v>
      </c>
      <c r="L82" s="6" t="s">
        <v>1004</v>
      </c>
      <c r="M82" s="13" t="s">
        <v>1026</v>
      </c>
      <c r="N82" s="13" t="s">
        <v>1027</v>
      </c>
      <c r="O82" s="3"/>
      <c r="P82" s="7" t="s">
        <v>1369</v>
      </c>
      <c r="Q82" s="7" t="s">
        <v>1587</v>
      </c>
      <c r="R82" s="7" t="s">
        <v>1369</v>
      </c>
      <c r="S82" s="7" t="str">
        <f t="shared" si="46"/>
        <v>Yes</v>
      </c>
      <c r="T82" s="306">
        <v>415</v>
      </c>
      <c r="U82" s="306">
        <v>22</v>
      </c>
      <c r="V82" s="306">
        <v>1270</v>
      </c>
      <c r="W82" s="306">
        <v>1270</v>
      </c>
      <c r="X82" s="8">
        <v>127</v>
      </c>
      <c r="Y82" s="16">
        <f t="shared" ref="Y82:AA88" si="51">X82/2.54</f>
        <v>50</v>
      </c>
      <c r="Z82" s="8">
        <v>127</v>
      </c>
      <c r="AA82" s="16">
        <f t="shared" si="51"/>
        <v>50</v>
      </c>
      <c r="AB82" s="16" t="str">
        <f t="shared" ref="AB82:AB111" si="52">IF(Y82=AA82, "Y", "N")</f>
        <v>Y</v>
      </c>
      <c r="AC82" s="8">
        <v>78</v>
      </c>
      <c r="AD82" s="306">
        <v>3</v>
      </c>
      <c r="AE82" s="3"/>
      <c r="AF82" s="5" t="s">
        <v>992</v>
      </c>
      <c r="AG82" s="10">
        <v>2.8544527513319999</v>
      </c>
      <c r="AH82" s="10">
        <v>3.0208294498200003</v>
      </c>
      <c r="AI82" s="10">
        <v>2.7527781022559998</v>
      </c>
      <c r="AJ82" s="10">
        <v>3.0216697361759999</v>
      </c>
      <c r="AK82" s="10">
        <v>2.8620153285359997</v>
      </c>
      <c r="AL82" s="10">
        <v>3.7149059798760002</v>
      </c>
      <c r="AM82" s="10">
        <v>3.4905495228239998</v>
      </c>
      <c r="AN82" s="10">
        <v>3.5552515722360001</v>
      </c>
      <c r="AO82" s="10">
        <v>3.2645124930600002</v>
      </c>
      <c r="AP82" s="10">
        <v>3.0283920270240001</v>
      </c>
      <c r="AQ82" s="10">
        <v>2.9527662549840001</v>
      </c>
      <c r="AR82" s="10">
        <v>2.9485648232040003</v>
      </c>
      <c r="AS82" s="11">
        <v>8.6280603034080006</v>
      </c>
      <c r="AT82" s="11">
        <v>9.5985910445879998</v>
      </c>
      <c r="AU82" s="11">
        <v>10.31031358812</v>
      </c>
      <c r="AV82" s="11">
        <v>8.9297231052120001</v>
      </c>
      <c r="AW82" s="29">
        <v>37.466688041327998</v>
      </c>
      <c r="AX82" s="45">
        <f t="shared" si="47"/>
        <v>3.1222240034440003</v>
      </c>
      <c r="AY82" s="45">
        <f t="shared" si="48"/>
        <v>0.31022933895729465</v>
      </c>
    </row>
    <row r="83" spans="1:51" ht="15" customHeight="1">
      <c r="A83" s="385">
        <v>958</v>
      </c>
      <c r="B83" s="23" t="s">
        <v>356</v>
      </c>
      <c r="C83" s="23" t="s">
        <v>566</v>
      </c>
      <c r="D83" s="23" t="s">
        <v>961</v>
      </c>
      <c r="E83" s="23" t="s">
        <v>1206</v>
      </c>
      <c r="F83" s="24" t="s">
        <v>923</v>
      </c>
      <c r="G83" s="25" t="s">
        <v>945</v>
      </c>
      <c r="H83" s="394">
        <v>275</v>
      </c>
      <c r="I83" s="23" t="s">
        <v>959</v>
      </c>
      <c r="J83" s="42" t="s">
        <v>998</v>
      </c>
      <c r="K83" s="13" t="str">
        <f t="shared" si="50"/>
        <v>011</v>
      </c>
      <c r="L83" s="6" t="s">
        <v>1004</v>
      </c>
      <c r="M83" s="13" t="s">
        <v>1026</v>
      </c>
      <c r="N83" s="13" t="s">
        <v>1027</v>
      </c>
      <c r="O83" s="3"/>
      <c r="P83" s="7" t="s">
        <v>1358</v>
      </c>
      <c r="Q83" s="7" t="s">
        <v>1590</v>
      </c>
      <c r="R83" s="7" t="s">
        <v>1358</v>
      </c>
      <c r="S83" s="7" t="str">
        <f t="shared" si="46"/>
        <v>Yes</v>
      </c>
      <c r="T83" s="306">
        <v>415</v>
      </c>
      <c r="U83" s="306">
        <v>22</v>
      </c>
      <c r="V83" s="306">
        <v>880</v>
      </c>
      <c r="W83" s="306">
        <v>880</v>
      </c>
      <c r="X83" s="8">
        <v>88</v>
      </c>
      <c r="Y83" s="16">
        <f t="shared" si="51"/>
        <v>34.645669291338585</v>
      </c>
      <c r="Z83" s="8">
        <v>88</v>
      </c>
      <c r="AA83" s="16">
        <f t="shared" si="51"/>
        <v>34.645669291338585</v>
      </c>
      <c r="AB83" s="16" t="str">
        <f t="shared" si="52"/>
        <v>Y</v>
      </c>
      <c r="AC83" s="8">
        <v>127.5</v>
      </c>
      <c r="AD83" s="306">
        <v>10</v>
      </c>
      <c r="AE83" s="3"/>
      <c r="AF83" s="5" t="s">
        <v>992</v>
      </c>
      <c r="AG83" s="10">
        <v>7.3160847236400004</v>
      </c>
      <c r="AH83" s="10">
        <v>7.7405642067600002</v>
      </c>
      <c r="AI83" s="10">
        <v>7.0553058483599997</v>
      </c>
      <c r="AJ83" s="10">
        <v>7.7424677021999999</v>
      </c>
      <c r="AK83" s="10">
        <v>7.3351196780399999</v>
      </c>
      <c r="AL83" s="10">
        <v>9.5193806954399989</v>
      </c>
      <c r="AM83" s="10">
        <v>8.9454768202799997</v>
      </c>
      <c r="AN83" s="10">
        <v>9.1110809235599994</v>
      </c>
      <c r="AO83" s="10">
        <v>8.3658624587999988</v>
      </c>
      <c r="AP83" s="10">
        <v>7.76055090888</v>
      </c>
      <c r="AQ83" s="10">
        <v>7.5663943739999997</v>
      </c>
      <c r="AR83" s="10">
        <v>7.5559251490800001</v>
      </c>
      <c r="AS83" s="11">
        <v>22.111954778760001</v>
      </c>
      <c r="AT83" s="11">
        <v>24.59696807568</v>
      </c>
      <c r="AU83" s="11">
        <v>26.422420202639998</v>
      </c>
      <c r="AV83" s="11">
        <v>22.882870431960001</v>
      </c>
      <c r="AW83" s="29">
        <v>96.014213489040003</v>
      </c>
      <c r="AX83" s="45">
        <f t="shared" si="47"/>
        <v>8.0011844574199991</v>
      </c>
      <c r="AY83" s="45">
        <f t="shared" si="48"/>
        <v>0.79482521921145932</v>
      </c>
    </row>
    <row r="84" spans="1:51" ht="15" customHeight="1">
      <c r="A84" s="385">
        <v>959</v>
      </c>
      <c r="B84" s="23" t="s">
        <v>356</v>
      </c>
      <c r="C84" s="23" t="s">
        <v>566</v>
      </c>
      <c r="D84" s="23" t="s">
        <v>961</v>
      </c>
      <c r="E84" s="23" t="s">
        <v>1206</v>
      </c>
      <c r="F84" s="24" t="s">
        <v>923</v>
      </c>
      <c r="G84" s="25" t="s">
        <v>945</v>
      </c>
      <c r="H84" s="394">
        <v>300</v>
      </c>
      <c r="I84" s="23" t="s">
        <v>960</v>
      </c>
      <c r="J84" s="42" t="s">
        <v>998</v>
      </c>
      <c r="K84" s="13" t="str">
        <f t="shared" si="50"/>
        <v>011</v>
      </c>
      <c r="L84" s="6" t="s">
        <v>1004</v>
      </c>
      <c r="M84" s="13" t="s">
        <v>1026</v>
      </c>
      <c r="N84" s="13" t="s">
        <v>1027</v>
      </c>
      <c r="O84" s="3"/>
      <c r="P84" s="7" t="s">
        <v>1359</v>
      </c>
      <c r="Q84" s="7" t="s">
        <v>1590</v>
      </c>
      <c r="R84" s="7" t="s">
        <v>1359</v>
      </c>
      <c r="S84" s="7" t="str">
        <f t="shared" si="46"/>
        <v>Yes</v>
      </c>
      <c r="T84" s="306">
        <v>415</v>
      </c>
      <c r="U84" s="306">
        <v>22</v>
      </c>
      <c r="V84" s="306">
        <v>935</v>
      </c>
      <c r="W84" s="306">
        <v>935</v>
      </c>
      <c r="X84" s="8">
        <v>93.5</v>
      </c>
      <c r="Y84" s="16">
        <f t="shared" si="51"/>
        <v>36.811023622047244</v>
      </c>
      <c r="Z84" s="8">
        <v>93.5</v>
      </c>
      <c r="AA84" s="16">
        <f t="shared" si="51"/>
        <v>36.811023622047244</v>
      </c>
      <c r="AB84" s="16" t="str">
        <f t="shared" si="52"/>
        <v>Y</v>
      </c>
      <c r="AC84" s="8">
        <v>132.5</v>
      </c>
      <c r="AD84" s="306">
        <v>10</v>
      </c>
      <c r="AE84" s="3"/>
      <c r="AF84" s="5" t="s">
        <v>992</v>
      </c>
      <c r="AG84" s="10">
        <v>20.9998970521725</v>
      </c>
      <c r="AH84" s="10">
        <v>22.219978144980001</v>
      </c>
      <c r="AI84" s="10">
        <v>20.250613831525001</v>
      </c>
      <c r="AJ84" s="10">
        <v>22.225232585517503</v>
      </c>
      <c r="AK84" s="10">
        <v>21.054543233762498</v>
      </c>
      <c r="AL84" s="10">
        <v>27.327294347429998</v>
      </c>
      <c r="AM84" s="10">
        <v>25.679501794869999</v>
      </c>
      <c r="AN84" s="10">
        <v>26.152401443245001</v>
      </c>
      <c r="AO84" s="10">
        <v>24.013844144482501</v>
      </c>
      <c r="AP84" s="10">
        <v>22.276726102785002</v>
      </c>
      <c r="AQ84" s="10">
        <v>21.718704517702502</v>
      </c>
      <c r="AR84" s="10">
        <v>21.689279650692502</v>
      </c>
      <c r="AS84" s="11">
        <v>63.470489028677505</v>
      </c>
      <c r="AT84" s="11">
        <v>70.607070166710002</v>
      </c>
      <c r="AU84" s="11">
        <v>75.845747382597509</v>
      </c>
      <c r="AV84" s="11">
        <v>65.684710271180009</v>
      </c>
      <c r="AW84" s="29">
        <v>275.60801684916498</v>
      </c>
      <c r="AX84" s="45">
        <f t="shared" si="47"/>
        <v>22.967334737430416</v>
      </c>
      <c r="AY84" s="45">
        <f t="shared" si="48"/>
        <v>2.2822195071512792</v>
      </c>
    </row>
    <row r="85" spans="1:51" ht="15" customHeight="1">
      <c r="A85" s="385">
        <v>960</v>
      </c>
      <c r="B85" s="23" t="s">
        <v>356</v>
      </c>
      <c r="C85" s="23" t="s">
        <v>807</v>
      </c>
      <c r="D85" s="23" t="s">
        <v>449</v>
      </c>
      <c r="E85" s="23" t="s">
        <v>1206</v>
      </c>
      <c r="F85" s="25" t="s">
        <v>923</v>
      </c>
      <c r="G85" s="24" t="s">
        <v>914</v>
      </c>
      <c r="H85" s="394">
        <v>275</v>
      </c>
      <c r="I85" s="23" t="s">
        <v>450</v>
      </c>
      <c r="J85" s="42" t="s">
        <v>998</v>
      </c>
      <c r="K85" s="13" t="str">
        <f t="shared" si="50"/>
        <v>011</v>
      </c>
      <c r="L85" s="6" t="s">
        <v>1004</v>
      </c>
      <c r="M85" s="13" t="s">
        <v>1026</v>
      </c>
      <c r="N85" s="13" t="s">
        <v>1027</v>
      </c>
      <c r="O85" s="3"/>
      <c r="P85" s="7" t="s">
        <v>1355</v>
      </c>
      <c r="Q85" s="7" t="s">
        <v>1590</v>
      </c>
      <c r="R85" s="7" t="s">
        <v>1479</v>
      </c>
      <c r="S85" s="7" t="str">
        <f t="shared" si="46"/>
        <v>No</v>
      </c>
      <c r="T85" s="306">
        <v>415</v>
      </c>
      <c r="U85" s="306">
        <v>22</v>
      </c>
      <c r="V85" s="306">
        <v>1000</v>
      </c>
      <c r="W85" s="306">
        <v>950</v>
      </c>
      <c r="X85" s="8">
        <v>95</v>
      </c>
      <c r="Y85" s="16">
        <f t="shared" si="51"/>
        <v>37.401574803149607</v>
      </c>
      <c r="Z85" s="8">
        <v>95</v>
      </c>
      <c r="AA85" s="16">
        <f t="shared" si="51"/>
        <v>37.401574803149607</v>
      </c>
      <c r="AB85" s="16" t="str">
        <f t="shared" si="52"/>
        <v>Y</v>
      </c>
      <c r="AC85" s="8">
        <v>102</v>
      </c>
      <c r="AD85" s="306">
        <v>16</v>
      </c>
      <c r="AE85" s="3"/>
      <c r="AF85" s="5" t="s">
        <v>992</v>
      </c>
      <c r="AG85" s="10">
        <v>0.2013811653</v>
      </c>
      <c r="AH85" s="10">
        <v>0.21288866046000002</v>
      </c>
      <c r="AI85" s="10">
        <v>0.19398348984000002</v>
      </c>
      <c r="AJ85" s="10">
        <v>0.21288866046000002</v>
      </c>
      <c r="AK85" s="10">
        <v>0.2013811653</v>
      </c>
      <c r="AL85" s="10">
        <v>0.26138453292000002</v>
      </c>
      <c r="AM85" s="10">
        <v>0.24576721806000004</v>
      </c>
      <c r="AN85" s="10">
        <v>0.24987703776</v>
      </c>
      <c r="AO85" s="10">
        <v>0.23014990320000003</v>
      </c>
      <c r="AP85" s="10">
        <v>0.21288866046000002</v>
      </c>
      <c r="AQ85" s="10">
        <v>0.20795687682000003</v>
      </c>
      <c r="AR85" s="10">
        <v>0.20795687682000003</v>
      </c>
      <c r="AS85" s="11">
        <v>0.60825331560000007</v>
      </c>
      <c r="AT85" s="11">
        <v>0.67565435868000012</v>
      </c>
      <c r="AU85" s="11">
        <v>0.72579415902000011</v>
      </c>
      <c r="AV85" s="11">
        <v>0.62880241410000015</v>
      </c>
      <c r="AW85" s="29">
        <v>2.6385042474000002</v>
      </c>
      <c r="AX85" s="45">
        <f t="shared" si="47"/>
        <v>0.21987535394999999</v>
      </c>
      <c r="AY85" s="45">
        <f t="shared" si="48"/>
        <v>2.1708960165794686E-2</v>
      </c>
    </row>
    <row r="86" spans="1:51" ht="15" customHeight="1">
      <c r="A86" s="385">
        <v>962</v>
      </c>
      <c r="B86" s="23" t="s">
        <v>356</v>
      </c>
      <c r="C86" s="23" t="s">
        <v>577</v>
      </c>
      <c r="D86" s="23" t="s">
        <v>437</v>
      </c>
      <c r="E86" s="23" t="s">
        <v>1206</v>
      </c>
      <c r="F86" s="25" t="s">
        <v>923</v>
      </c>
      <c r="G86" s="24" t="s">
        <v>920</v>
      </c>
      <c r="H86" s="394">
        <v>50</v>
      </c>
      <c r="I86" s="23" t="s">
        <v>438</v>
      </c>
      <c r="J86" s="42" t="s">
        <v>998</v>
      </c>
      <c r="K86" s="13" t="str">
        <f t="shared" si="50"/>
        <v>011</v>
      </c>
      <c r="L86" s="6" t="s">
        <v>1004</v>
      </c>
      <c r="M86" s="13" t="s">
        <v>1026</v>
      </c>
      <c r="N86" s="13" t="s">
        <v>1027</v>
      </c>
      <c r="O86" s="3"/>
      <c r="P86" s="7" t="s">
        <v>1370</v>
      </c>
      <c r="Q86" s="7" t="s">
        <v>1590</v>
      </c>
      <c r="R86" s="7" t="s">
        <v>1370</v>
      </c>
      <c r="S86" s="7" t="str">
        <f t="shared" si="46"/>
        <v>Yes</v>
      </c>
      <c r="T86" s="306">
        <v>380</v>
      </c>
      <c r="U86" s="306">
        <v>20</v>
      </c>
      <c r="V86" s="306">
        <v>1085</v>
      </c>
      <c r="W86" s="306">
        <v>1085</v>
      </c>
      <c r="X86" s="8">
        <v>108.5</v>
      </c>
      <c r="Y86" s="16">
        <f t="shared" si="51"/>
        <v>42.716535433070867</v>
      </c>
      <c r="Z86" s="8">
        <v>54.2</v>
      </c>
      <c r="AA86" s="16">
        <f t="shared" si="51"/>
        <v>21.338582677165356</v>
      </c>
      <c r="AB86" s="16" t="str">
        <f t="shared" si="52"/>
        <v>N</v>
      </c>
      <c r="AC86" s="8">
        <v>75</v>
      </c>
      <c r="AD86" s="306">
        <v>4</v>
      </c>
      <c r="AE86" s="3"/>
      <c r="AF86" s="5" t="s">
        <v>992</v>
      </c>
      <c r="AG86" s="10">
        <v>1.1480185684799999</v>
      </c>
      <c r="AH86" s="10">
        <v>1.2146390079600002</v>
      </c>
      <c r="AI86" s="10">
        <v>1.1072885367600001</v>
      </c>
      <c r="AJ86" s="10">
        <v>1.21495474464</v>
      </c>
      <c r="AK86" s="10">
        <v>1.1511759352800002</v>
      </c>
      <c r="AL86" s="10">
        <v>1.4940659697600001</v>
      </c>
      <c r="AM86" s="10">
        <v>1.4037652792799999</v>
      </c>
      <c r="AN86" s="10">
        <v>1.4296556870399999</v>
      </c>
      <c r="AO86" s="10">
        <v>1.3128331154399999</v>
      </c>
      <c r="AP86" s="10">
        <v>1.21779637476</v>
      </c>
      <c r="AQ86" s="10">
        <v>1.18748565348</v>
      </c>
      <c r="AR86" s="10">
        <v>1.1855912334000001</v>
      </c>
      <c r="AS86" s="11">
        <v>3.4699461132000002</v>
      </c>
      <c r="AT86" s="11">
        <v>3.8601966496800006</v>
      </c>
      <c r="AU86" s="11">
        <v>4.1462540817599995</v>
      </c>
      <c r="AV86" s="11">
        <v>3.5908732616400005</v>
      </c>
      <c r="AW86" s="29">
        <v>15.067270106280001</v>
      </c>
      <c r="AX86" s="45">
        <f t="shared" si="47"/>
        <v>1.2556058421900003</v>
      </c>
      <c r="AY86" s="45">
        <f t="shared" si="48"/>
        <v>0.12474124679335002</v>
      </c>
    </row>
    <row r="87" spans="1:51" ht="15" customHeight="1">
      <c r="A87" s="385">
        <v>963</v>
      </c>
      <c r="B87" s="23" t="s">
        <v>356</v>
      </c>
      <c r="C87" s="23" t="s">
        <v>577</v>
      </c>
      <c r="D87" s="23" t="s">
        <v>437</v>
      </c>
      <c r="E87" s="23" t="s">
        <v>1206</v>
      </c>
      <c r="F87" s="25" t="s">
        <v>923</v>
      </c>
      <c r="G87" s="24" t="s">
        <v>920</v>
      </c>
      <c r="H87" s="394">
        <v>50</v>
      </c>
      <c r="I87" s="23" t="s">
        <v>439</v>
      </c>
      <c r="J87" s="42" t="s">
        <v>998</v>
      </c>
      <c r="K87" s="13" t="str">
        <f t="shared" si="50"/>
        <v>011</v>
      </c>
      <c r="L87" s="6" t="s">
        <v>1004</v>
      </c>
      <c r="M87" s="13" t="s">
        <v>1026</v>
      </c>
      <c r="N87" s="13" t="s">
        <v>1027</v>
      </c>
      <c r="O87" s="3"/>
      <c r="P87" s="7" t="s">
        <v>1350</v>
      </c>
      <c r="Q87" s="7" t="s">
        <v>1590</v>
      </c>
      <c r="R87" s="7" t="s">
        <v>1476</v>
      </c>
      <c r="S87" s="7" t="str">
        <f t="shared" si="46"/>
        <v>No</v>
      </c>
      <c r="T87" s="306">
        <v>380</v>
      </c>
      <c r="U87" s="306">
        <v>20</v>
      </c>
      <c r="V87" s="306">
        <v>935</v>
      </c>
      <c r="W87" s="306">
        <v>930</v>
      </c>
      <c r="X87" s="8">
        <v>93</v>
      </c>
      <c r="Y87" s="16">
        <f t="shared" si="51"/>
        <v>36.614173228346459</v>
      </c>
      <c r="Z87" s="8">
        <v>93</v>
      </c>
      <c r="AA87" s="16">
        <f t="shared" si="51"/>
        <v>36.614173228346459</v>
      </c>
      <c r="AB87" s="16" t="str">
        <f t="shared" si="52"/>
        <v>Y</v>
      </c>
      <c r="AC87" s="8">
        <v>69</v>
      </c>
      <c r="AD87" s="306">
        <v>8</v>
      </c>
      <c r="AE87" s="3"/>
      <c r="AF87" s="5" t="s">
        <v>992</v>
      </c>
      <c r="AG87" s="10">
        <v>0.12909109701599999</v>
      </c>
      <c r="AH87" s="10">
        <v>0.13656741537600001</v>
      </c>
      <c r="AI87" s="10">
        <v>0.12410688477600001</v>
      </c>
      <c r="AJ87" s="10">
        <v>0.13656741537600001</v>
      </c>
      <c r="AK87" s="10">
        <v>0.12909109701599999</v>
      </c>
      <c r="AL87" s="10">
        <v>0.16746953126400002</v>
      </c>
      <c r="AM87" s="10">
        <v>0.15750110678400001</v>
      </c>
      <c r="AN87" s="10">
        <v>0.16049163412800002</v>
      </c>
      <c r="AO87" s="10">
        <v>0.14753268230400002</v>
      </c>
      <c r="AP87" s="10">
        <v>0.13656741537600001</v>
      </c>
      <c r="AQ87" s="10">
        <v>0.13357688803199999</v>
      </c>
      <c r="AR87" s="10">
        <v>0.13307846680800001</v>
      </c>
      <c r="AS87" s="11">
        <v>0.38976539716800002</v>
      </c>
      <c r="AT87" s="11">
        <v>0.43312804365599999</v>
      </c>
      <c r="AU87" s="11">
        <v>0.46552542321600004</v>
      </c>
      <c r="AV87" s="11">
        <v>0.403222770216</v>
      </c>
      <c r="AW87" s="29">
        <v>1.6916416342560001</v>
      </c>
      <c r="AX87" s="45">
        <f t="shared" si="47"/>
        <v>0.140970136188</v>
      </c>
      <c r="AY87" s="45">
        <f t="shared" si="48"/>
        <v>1.3952287621535643E-2</v>
      </c>
    </row>
    <row r="88" spans="1:51" ht="15" customHeight="1">
      <c r="A88" s="385">
        <v>964</v>
      </c>
      <c r="B88" s="23" t="s">
        <v>356</v>
      </c>
      <c r="C88" s="23" t="s">
        <v>577</v>
      </c>
      <c r="D88" s="23" t="s">
        <v>437</v>
      </c>
      <c r="E88" s="23" t="s">
        <v>1206</v>
      </c>
      <c r="F88" s="25" t="s">
        <v>923</v>
      </c>
      <c r="G88" s="24" t="s">
        <v>920</v>
      </c>
      <c r="H88" s="394">
        <v>50</v>
      </c>
      <c r="I88" s="23" t="s">
        <v>440</v>
      </c>
      <c r="J88" s="42" t="s">
        <v>998</v>
      </c>
      <c r="K88" s="13" t="str">
        <f t="shared" si="50"/>
        <v>011</v>
      </c>
      <c r="L88" s="6" t="s">
        <v>1004</v>
      </c>
      <c r="M88" s="13" t="s">
        <v>1026</v>
      </c>
      <c r="N88" s="13" t="s">
        <v>1027</v>
      </c>
      <c r="O88" s="3"/>
      <c r="P88" s="7" t="s">
        <v>1371</v>
      </c>
      <c r="Q88" s="7" t="s">
        <v>1590</v>
      </c>
      <c r="R88" s="7" t="s">
        <v>1480</v>
      </c>
      <c r="S88" s="7" t="str">
        <f t="shared" si="46"/>
        <v>No</v>
      </c>
      <c r="T88" s="306">
        <v>350</v>
      </c>
      <c r="U88" s="306">
        <v>18</v>
      </c>
      <c r="V88" s="306">
        <v>933</v>
      </c>
      <c r="W88" s="306">
        <v>930</v>
      </c>
      <c r="X88" s="8">
        <v>93</v>
      </c>
      <c r="Y88" s="16">
        <f t="shared" si="51"/>
        <v>36.614173228346459</v>
      </c>
      <c r="Z88" s="8">
        <v>93</v>
      </c>
      <c r="AA88" s="16">
        <f t="shared" si="51"/>
        <v>36.614173228346459</v>
      </c>
      <c r="AB88" s="16" t="str">
        <f t="shared" si="52"/>
        <v>Y</v>
      </c>
      <c r="AC88" s="8">
        <v>66.5</v>
      </c>
      <c r="AD88" s="306">
        <v>10</v>
      </c>
      <c r="AE88" s="3"/>
      <c r="AF88" s="5" t="s">
        <v>992</v>
      </c>
      <c r="AG88" s="10">
        <v>1.17511832928</v>
      </c>
      <c r="AH88" s="10">
        <v>1.2432539552999999</v>
      </c>
      <c r="AI88" s="10">
        <v>1.1330866119299998</v>
      </c>
      <c r="AJ88" s="10">
        <v>1.2436963944299999</v>
      </c>
      <c r="AK88" s="10">
        <v>1.1782154031899998</v>
      </c>
      <c r="AL88" s="10">
        <v>1.5290696332799998</v>
      </c>
      <c r="AM88" s="10">
        <v>1.4370422942400001</v>
      </c>
      <c r="AN88" s="10">
        <v>1.46314620291</v>
      </c>
      <c r="AO88" s="10">
        <v>1.34368763781</v>
      </c>
      <c r="AP88" s="10">
        <v>1.2463510292099997</v>
      </c>
      <c r="AQ88" s="10">
        <v>1.2153802901099999</v>
      </c>
      <c r="AR88" s="10">
        <v>1.2136105335899998</v>
      </c>
      <c r="AS88" s="11">
        <v>3.5514588965099998</v>
      </c>
      <c r="AT88" s="11">
        <v>3.9509814308999998</v>
      </c>
      <c r="AU88" s="11">
        <v>4.2438761349600007</v>
      </c>
      <c r="AV88" s="11">
        <v>3.6753418529099995</v>
      </c>
      <c r="AW88" s="29">
        <v>15.42165831528</v>
      </c>
      <c r="AX88" s="45">
        <f t="shared" si="47"/>
        <v>1.2851381929399999</v>
      </c>
      <c r="AY88" s="45">
        <f t="shared" si="48"/>
        <v>0.12767407243641038</v>
      </c>
    </row>
    <row r="89" spans="1:51" ht="15" customHeight="1">
      <c r="A89" s="385">
        <v>967</v>
      </c>
      <c r="B89" s="23" t="s">
        <v>356</v>
      </c>
      <c r="C89" s="23" t="s">
        <v>577</v>
      </c>
      <c r="D89" s="23" t="s">
        <v>437</v>
      </c>
      <c r="E89" s="23" t="s">
        <v>1206</v>
      </c>
      <c r="F89" s="25" t="s">
        <v>923</v>
      </c>
      <c r="G89" s="24" t="s">
        <v>920</v>
      </c>
      <c r="H89" s="394">
        <v>50</v>
      </c>
      <c r="I89" s="23" t="s">
        <v>441</v>
      </c>
      <c r="J89" s="42" t="s">
        <v>998</v>
      </c>
      <c r="K89" s="13" t="str">
        <f t="shared" si="50"/>
        <v>011</v>
      </c>
      <c r="L89" s="6" t="s">
        <v>1004</v>
      </c>
      <c r="M89" s="13" t="s">
        <v>1026</v>
      </c>
      <c r="N89" s="13" t="s">
        <v>1027</v>
      </c>
      <c r="O89" s="3"/>
      <c r="P89" s="7" t="s">
        <v>1352</v>
      </c>
      <c r="Q89" s="7" t="s">
        <v>1590</v>
      </c>
      <c r="R89" s="7" t="s">
        <v>1472</v>
      </c>
      <c r="S89" s="7" t="str">
        <f t="shared" si="46"/>
        <v>No</v>
      </c>
      <c r="T89" s="306">
        <v>380</v>
      </c>
      <c r="U89" s="306">
        <v>20</v>
      </c>
      <c r="V89" s="306">
        <v>1401</v>
      </c>
      <c r="W89" s="306">
        <v>1400</v>
      </c>
      <c r="X89" s="8">
        <v>140</v>
      </c>
      <c r="Y89" s="16">
        <f t="shared" ref="Y89:AA96" si="53">X89/2.54</f>
        <v>55.118110236220474</v>
      </c>
      <c r="Z89" s="8">
        <v>69</v>
      </c>
      <c r="AA89" s="16">
        <f t="shared" si="53"/>
        <v>27.165354330708659</v>
      </c>
      <c r="AB89" s="16" t="str">
        <f t="shared" si="52"/>
        <v>N</v>
      </c>
      <c r="AC89" s="8">
        <v>72</v>
      </c>
      <c r="AD89" s="306">
        <v>6</v>
      </c>
      <c r="AE89" s="3"/>
      <c r="AF89" s="5" t="s">
        <v>992</v>
      </c>
      <c r="AG89" s="10">
        <v>0.55025703129600001</v>
      </c>
      <c r="AH89" s="10">
        <v>0.58228461446400004</v>
      </c>
      <c r="AI89" s="10">
        <v>0.53057743199999996</v>
      </c>
      <c r="AJ89" s="10">
        <v>0.58228461446400004</v>
      </c>
      <c r="AK89" s="10">
        <v>0.55180052928000001</v>
      </c>
      <c r="AL89" s="10">
        <v>0.71579719007999998</v>
      </c>
      <c r="AM89" s="10">
        <v>0.67257924652800005</v>
      </c>
      <c r="AN89" s="10">
        <v>0.68531310489599995</v>
      </c>
      <c r="AO89" s="10">
        <v>0.62897542847999999</v>
      </c>
      <c r="AP89" s="10">
        <v>0.58382811244800004</v>
      </c>
      <c r="AQ89" s="10">
        <v>0.56916488160000001</v>
      </c>
      <c r="AR89" s="10">
        <v>0.56839313260800006</v>
      </c>
      <c r="AS89" s="11">
        <v>1.6631190777599998</v>
      </c>
      <c r="AT89" s="11">
        <v>1.849882333824</v>
      </c>
      <c r="AU89" s="11">
        <v>1.986867779904</v>
      </c>
      <c r="AV89" s="11">
        <v>1.7213861266560002</v>
      </c>
      <c r="AW89" s="29">
        <v>7.2212553181440002</v>
      </c>
      <c r="AX89" s="45">
        <f t="shared" si="47"/>
        <v>0.60177127651200013</v>
      </c>
      <c r="AY89" s="45">
        <f t="shared" si="48"/>
        <v>5.9706122500238178E-2</v>
      </c>
    </row>
    <row r="90" spans="1:51" ht="15" customHeight="1">
      <c r="A90" s="385">
        <v>969</v>
      </c>
      <c r="B90" s="23" t="s">
        <v>356</v>
      </c>
      <c r="C90" s="23" t="s">
        <v>578</v>
      </c>
      <c r="D90" s="23" t="s">
        <v>391</v>
      </c>
      <c r="E90" s="23" t="s">
        <v>1206</v>
      </c>
      <c r="F90" s="25" t="s">
        <v>923</v>
      </c>
      <c r="G90" s="24" t="s">
        <v>922</v>
      </c>
      <c r="H90" s="394">
        <v>100</v>
      </c>
      <c r="I90" s="23" t="s">
        <v>393</v>
      </c>
      <c r="J90" s="42" t="s">
        <v>998</v>
      </c>
      <c r="K90" s="13" t="str">
        <f t="shared" si="50"/>
        <v>011</v>
      </c>
      <c r="L90" s="6" t="s">
        <v>1004</v>
      </c>
      <c r="M90" s="13" t="s">
        <v>1026</v>
      </c>
      <c r="N90" s="13" t="s">
        <v>1027</v>
      </c>
      <c r="O90" s="3"/>
      <c r="P90" s="7" t="s">
        <v>1372</v>
      </c>
      <c r="Q90" s="7" t="s">
        <v>1590</v>
      </c>
      <c r="R90" s="7" t="s">
        <v>1372</v>
      </c>
      <c r="S90" s="7" t="str">
        <f t="shared" si="46"/>
        <v>Yes</v>
      </c>
      <c r="T90" s="306">
        <v>380</v>
      </c>
      <c r="U90" s="306">
        <v>20</v>
      </c>
      <c r="V90" s="306">
        <v>940</v>
      </c>
      <c r="W90" s="306">
        <v>940</v>
      </c>
      <c r="X90" s="8">
        <v>94</v>
      </c>
      <c r="Y90" s="16">
        <f t="shared" si="53"/>
        <v>37.00787401574803</v>
      </c>
      <c r="Z90" s="8">
        <v>94</v>
      </c>
      <c r="AA90" s="16">
        <f t="shared" si="53"/>
        <v>37.00787401574803</v>
      </c>
      <c r="AB90" s="16" t="str">
        <f t="shared" si="52"/>
        <v>Y</v>
      </c>
      <c r="AC90" s="8">
        <v>64</v>
      </c>
      <c r="AD90" s="306">
        <v>20</v>
      </c>
      <c r="AE90" s="3"/>
      <c r="AF90" s="5" t="s">
        <v>992</v>
      </c>
      <c r="AG90" s="10">
        <v>15.145309261824002</v>
      </c>
      <c r="AH90" s="10">
        <v>16.025187619840001</v>
      </c>
      <c r="AI90" s="10">
        <v>14.605139648512001</v>
      </c>
      <c r="AJ90" s="10">
        <v>16.029393092608</v>
      </c>
      <c r="AK90" s="10">
        <v>15.185027615744001</v>
      </c>
      <c r="AL90" s="10">
        <v>19.708247215104002</v>
      </c>
      <c r="AM90" s="10">
        <v>18.52043479552</v>
      </c>
      <c r="AN90" s="10">
        <v>18.861545364480001</v>
      </c>
      <c r="AO90" s="10">
        <v>17.319071408128003</v>
      </c>
      <c r="AP90" s="10">
        <v>16.066307798016002</v>
      </c>
      <c r="AQ90" s="10">
        <v>15.663984236544001</v>
      </c>
      <c r="AR90" s="10">
        <v>15.642022323200001</v>
      </c>
      <c r="AS90" s="11">
        <v>45.775636530176001</v>
      </c>
      <c r="AT90" s="11">
        <v>50.922667923456004</v>
      </c>
      <c r="AU90" s="11">
        <v>54.701051568128001</v>
      </c>
      <c r="AV90" s="11">
        <v>47.372314357760004</v>
      </c>
      <c r="AW90" s="29">
        <v>198.77167037952</v>
      </c>
      <c r="AX90" s="45">
        <f t="shared" si="47"/>
        <v>16.564305864960001</v>
      </c>
      <c r="AY90" s="45">
        <f t="shared" si="48"/>
        <v>1.6458777226892494</v>
      </c>
    </row>
    <row r="91" spans="1:51" ht="15" customHeight="1">
      <c r="A91" s="385">
        <v>970</v>
      </c>
      <c r="B91" s="23" t="s">
        <v>356</v>
      </c>
      <c r="C91" s="23" t="s">
        <v>578</v>
      </c>
      <c r="D91" s="23" t="s">
        <v>391</v>
      </c>
      <c r="E91" s="23" t="s">
        <v>1206</v>
      </c>
      <c r="F91" s="25" t="s">
        <v>923</v>
      </c>
      <c r="G91" s="24" t="s">
        <v>918</v>
      </c>
      <c r="H91" s="394">
        <v>125</v>
      </c>
      <c r="I91" s="23" t="s">
        <v>392</v>
      </c>
      <c r="J91" s="42" t="s">
        <v>998</v>
      </c>
      <c r="K91" s="13" t="str">
        <f t="shared" si="50"/>
        <v>011</v>
      </c>
      <c r="L91" s="6" t="s">
        <v>1004</v>
      </c>
      <c r="M91" s="13" t="s">
        <v>1026</v>
      </c>
      <c r="N91" s="13" t="s">
        <v>1027</v>
      </c>
      <c r="O91" s="3"/>
      <c r="P91" s="7" t="s">
        <v>1336</v>
      </c>
      <c r="Q91" s="7" t="s">
        <v>1590</v>
      </c>
      <c r="R91" s="7" t="s">
        <v>1481</v>
      </c>
      <c r="S91" s="7" t="str">
        <f t="shared" si="46"/>
        <v>No</v>
      </c>
      <c r="T91" s="306">
        <v>350</v>
      </c>
      <c r="U91" s="306">
        <v>18</v>
      </c>
      <c r="V91" s="306">
        <v>988</v>
      </c>
      <c r="W91" s="306">
        <v>940</v>
      </c>
      <c r="X91" s="8">
        <v>94</v>
      </c>
      <c r="Y91" s="16">
        <f t="shared" si="53"/>
        <v>37.00787401574803</v>
      </c>
      <c r="Z91" s="8">
        <v>94</v>
      </c>
      <c r="AA91" s="16">
        <f t="shared" si="53"/>
        <v>37.00787401574803</v>
      </c>
      <c r="AB91" s="16" t="str">
        <f t="shared" si="52"/>
        <v>Y</v>
      </c>
      <c r="AC91" s="8">
        <v>64</v>
      </c>
      <c r="AD91" s="306">
        <v>30</v>
      </c>
      <c r="AE91" s="3"/>
      <c r="AF91" s="5" t="s">
        <v>992</v>
      </c>
      <c r="AG91" s="10">
        <v>0.12868500736000002</v>
      </c>
      <c r="AH91" s="10">
        <v>0.13600154623999999</v>
      </c>
      <c r="AI91" s="10">
        <v>0.12395077632</v>
      </c>
      <c r="AJ91" s="10">
        <v>0.13600154623999999</v>
      </c>
      <c r="AK91" s="10">
        <v>0.129115392</v>
      </c>
      <c r="AL91" s="10">
        <v>0.16741962495999999</v>
      </c>
      <c r="AM91" s="10">
        <v>0.15709039359999999</v>
      </c>
      <c r="AN91" s="10">
        <v>0.16010308607999998</v>
      </c>
      <c r="AO91" s="10">
        <v>0.14719154688</v>
      </c>
      <c r="AP91" s="10">
        <v>0.13643193088</v>
      </c>
      <c r="AQ91" s="10">
        <v>0.13298885376</v>
      </c>
      <c r="AR91" s="10">
        <v>0.13298885376</v>
      </c>
      <c r="AS91" s="11">
        <v>0.38863732992000005</v>
      </c>
      <c r="AT91" s="11">
        <v>0.4325365632</v>
      </c>
      <c r="AU91" s="11">
        <v>0.46438502656000002</v>
      </c>
      <c r="AV91" s="11">
        <v>0.40240963839999999</v>
      </c>
      <c r="AW91" s="29">
        <v>1.6879685580800001</v>
      </c>
      <c r="AX91" s="45">
        <f t="shared" si="47"/>
        <v>0.14066404650666664</v>
      </c>
      <c r="AY91" s="45">
        <f t="shared" si="48"/>
        <v>1.3953097947092236E-2</v>
      </c>
    </row>
    <row r="92" spans="1:51" ht="15" customHeight="1">
      <c r="A92" s="385">
        <v>971</v>
      </c>
      <c r="B92" s="23" t="s">
        <v>356</v>
      </c>
      <c r="C92" s="23" t="s">
        <v>578</v>
      </c>
      <c r="D92" s="23" t="s">
        <v>391</v>
      </c>
      <c r="E92" s="23" t="s">
        <v>1206</v>
      </c>
      <c r="F92" s="25" t="s">
        <v>923</v>
      </c>
      <c r="G92" s="24" t="s">
        <v>942</v>
      </c>
      <c r="H92" s="394">
        <v>800</v>
      </c>
      <c r="I92" s="23" t="s">
        <v>395</v>
      </c>
      <c r="J92" s="42" t="s">
        <v>998</v>
      </c>
      <c r="K92" s="13" t="str">
        <f t="shared" si="50"/>
        <v>011</v>
      </c>
      <c r="L92" s="6" t="s">
        <v>1004</v>
      </c>
      <c r="M92" s="13" t="s">
        <v>1026</v>
      </c>
      <c r="N92" s="13" t="s">
        <v>1027</v>
      </c>
      <c r="O92" s="3"/>
      <c r="P92" s="7" t="s">
        <v>1361</v>
      </c>
      <c r="Q92" s="7" t="s">
        <v>1590</v>
      </c>
      <c r="R92" s="7" t="s">
        <v>1475</v>
      </c>
      <c r="S92" s="7" t="str">
        <f t="shared" si="46"/>
        <v>No</v>
      </c>
      <c r="T92" s="306">
        <v>320</v>
      </c>
      <c r="U92" s="306">
        <v>16</v>
      </c>
      <c r="V92" s="306">
        <v>1305</v>
      </c>
      <c r="W92" s="306">
        <v>1300</v>
      </c>
      <c r="X92" s="8">
        <v>65</v>
      </c>
      <c r="Y92" s="16">
        <f t="shared" si="53"/>
        <v>25.590551181102363</v>
      </c>
      <c r="Z92" s="8">
        <v>65</v>
      </c>
      <c r="AA92" s="16">
        <f t="shared" si="53"/>
        <v>25.590551181102363</v>
      </c>
      <c r="AB92" s="16" t="str">
        <f t="shared" si="52"/>
        <v>Y</v>
      </c>
      <c r="AC92" s="8">
        <v>96</v>
      </c>
      <c r="AD92" s="306">
        <v>14</v>
      </c>
      <c r="AE92" s="3"/>
      <c r="AF92" s="5" t="s">
        <v>992</v>
      </c>
      <c r="AG92" s="10">
        <v>0.20733812735999999</v>
      </c>
      <c r="AH92" s="10">
        <v>0.21958250496000001</v>
      </c>
      <c r="AI92" s="10">
        <v>0.1999915008</v>
      </c>
      <c r="AJ92" s="10">
        <v>0.21958250496000001</v>
      </c>
      <c r="AK92" s="10">
        <v>0.2081544192</v>
      </c>
      <c r="AL92" s="10">
        <v>0.26978445311999999</v>
      </c>
      <c r="AM92" s="10">
        <v>0.25345861632</v>
      </c>
      <c r="AN92" s="10">
        <v>0.25835636736000001</v>
      </c>
      <c r="AO92" s="10">
        <v>0.23713277951999998</v>
      </c>
      <c r="AP92" s="10">
        <v>0.21999065087999997</v>
      </c>
      <c r="AQ92" s="10">
        <v>0.21468475391999997</v>
      </c>
      <c r="AR92" s="10">
        <v>0.21427660799999998</v>
      </c>
      <c r="AS92" s="11">
        <v>0.62691213312000005</v>
      </c>
      <c r="AT92" s="11">
        <v>0.69752137727999997</v>
      </c>
      <c r="AU92" s="11">
        <v>0.74894776320000001</v>
      </c>
      <c r="AV92" s="11">
        <v>0.64895201279999992</v>
      </c>
      <c r="AW92" s="29">
        <v>2.7223332863999996</v>
      </c>
      <c r="AX92" s="45">
        <f t="shared" si="47"/>
        <v>0.22686110719999997</v>
      </c>
      <c r="AY92" s="45">
        <f t="shared" si="48"/>
        <v>2.2482629491758891E-2</v>
      </c>
    </row>
    <row r="93" spans="1:51" ht="15" customHeight="1">
      <c r="A93" s="385">
        <v>972</v>
      </c>
      <c r="B93" s="23" t="s">
        <v>356</v>
      </c>
      <c r="C93" s="23" t="s">
        <v>578</v>
      </c>
      <c r="D93" s="23" t="s">
        <v>391</v>
      </c>
      <c r="E93" s="23" t="s">
        <v>1206</v>
      </c>
      <c r="F93" s="25" t="s">
        <v>923</v>
      </c>
      <c r="G93" s="24" t="s">
        <v>942</v>
      </c>
      <c r="H93" s="394">
        <v>600</v>
      </c>
      <c r="I93" s="23" t="s">
        <v>394</v>
      </c>
      <c r="J93" s="42" t="s">
        <v>998</v>
      </c>
      <c r="K93" s="13" t="str">
        <f t="shared" si="50"/>
        <v>011</v>
      </c>
      <c r="L93" s="6" t="s">
        <v>1004</v>
      </c>
      <c r="M93" s="13" t="s">
        <v>1026</v>
      </c>
      <c r="N93" s="13" t="s">
        <v>1027</v>
      </c>
      <c r="O93" s="3"/>
      <c r="P93" s="7" t="s">
        <v>1361</v>
      </c>
      <c r="Q93" s="7" t="s">
        <v>1590</v>
      </c>
      <c r="R93" s="7" t="s">
        <v>1475</v>
      </c>
      <c r="S93" s="7" t="str">
        <f t="shared" si="46"/>
        <v>No</v>
      </c>
      <c r="T93" s="306">
        <v>320</v>
      </c>
      <c r="U93" s="306">
        <v>16</v>
      </c>
      <c r="V93" s="306">
        <v>1305</v>
      </c>
      <c r="W93" s="306">
        <v>1300</v>
      </c>
      <c r="X93" s="8">
        <v>65</v>
      </c>
      <c r="Y93" s="16">
        <f t="shared" si="53"/>
        <v>25.590551181102363</v>
      </c>
      <c r="Z93" s="8">
        <v>65</v>
      </c>
      <c r="AA93" s="16">
        <f t="shared" si="53"/>
        <v>25.590551181102363</v>
      </c>
      <c r="AB93" s="16" t="str">
        <f t="shared" si="52"/>
        <v>Y</v>
      </c>
      <c r="AC93" s="8">
        <v>91.5</v>
      </c>
      <c r="AD93" s="306">
        <v>14</v>
      </c>
      <c r="AE93" s="3"/>
      <c r="AF93" s="5" t="s">
        <v>992</v>
      </c>
      <c r="AG93" s="10">
        <v>0.98264956607999987</v>
      </c>
      <c r="AH93" s="10">
        <v>1.0394456217599999</v>
      </c>
      <c r="AI93" s="10">
        <v>0.94763829887999995</v>
      </c>
      <c r="AJ93" s="10">
        <v>1.0398346358399999</v>
      </c>
      <c r="AK93" s="10">
        <v>0.98498365055999992</v>
      </c>
      <c r="AL93" s="10">
        <v>1.2783002668800001</v>
      </c>
      <c r="AM93" s="10">
        <v>1.2012754790399998</v>
      </c>
      <c r="AN93" s="10">
        <v>1.2234492816</v>
      </c>
      <c r="AO93" s="10">
        <v>1.1234726630399998</v>
      </c>
      <c r="AP93" s="10">
        <v>1.0421687203199999</v>
      </c>
      <c r="AQ93" s="10">
        <v>1.01610477696</v>
      </c>
      <c r="AR93" s="10">
        <v>1.0145487206399999</v>
      </c>
      <c r="AS93" s="11">
        <v>2.9697334867199996</v>
      </c>
      <c r="AT93" s="11">
        <v>3.30311855328</v>
      </c>
      <c r="AU93" s="11">
        <v>3.5481974236799996</v>
      </c>
      <c r="AV93" s="11">
        <v>3.0728222179199998</v>
      </c>
      <c r="AW93" s="29">
        <v>12.8938716816</v>
      </c>
      <c r="AX93" s="45">
        <f t="shared" si="47"/>
        <v>1.0744893068000001</v>
      </c>
      <c r="AY93" s="45">
        <f t="shared" si="48"/>
        <v>0.10669170389087748</v>
      </c>
    </row>
    <row r="94" spans="1:51" ht="15" customHeight="1">
      <c r="A94" s="385">
        <v>973</v>
      </c>
      <c r="B94" s="23" t="s">
        <v>356</v>
      </c>
      <c r="C94" s="23" t="s">
        <v>579</v>
      </c>
      <c r="D94" s="23" t="s">
        <v>442</v>
      </c>
      <c r="E94" s="23" t="s">
        <v>1206</v>
      </c>
      <c r="F94" s="25" t="s">
        <v>907</v>
      </c>
      <c r="G94" s="24" t="s">
        <v>922</v>
      </c>
      <c r="H94" s="394">
        <v>425</v>
      </c>
      <c r="I94" s="23" t="s">
        <v>443</v>
      </c>
      <c r="J94" s="42" t="s">
        <v>998</v>
      </c>
      <c r="K94" s="13" t="str">
        <f t="shared" si="50"/>
        <v>011</v>
      </c>
      <c r="L94" s="6" t="s">
        <v>1004</v>
      </c>
      <c r="M94" s="13" t="s">
        <v>1026</v>
      </c>
      <c r="N94" s="13" t="s">
        <v>1027</v>
      </c>
      <c r="O94" s="3"/>
      <c r="P94" s="7" t="s">
        <v>1360</v>
      </c>
      <c r="Q94" s="7" t="s">
        <v>1590</v>
      </c>
      <c r="R94" s="7" t="s">
        <v>1482</v>
      </c>
      <c r="S94" s="7" t="str">
        <f t="shared" si="46"/>
        <v>No</v>
      </c>
      <c r="T94" s="306">
        <v>430</v>
      </c>
      <c r="U94" s="306">
        <v>23</v>
      </c>
      <c r="V94" s="306">
        <v>912</v>
      </c>
      <c r="W94" s="306">
        <v>860</v>
      </c>
      <c r="X94" s="8">
        <v>86</v>
      </c>
      <c r="Y94" s="16">
        <f t="shared" si="53"/>
        <v>33.85826771653543</v>
      </c>
      <c r="Z94" s="8">
        <v>86</v>
      </c>
      <c r="AA94" s="16">
        <f t="shared" si="53"/>
        <v>33.85826771653543</v>
      </c>
      <c r="AB94" s="16" t="str">
        <f t="shared" si="52"/>
        <v>Y</v>
      </c>
      <c r="AC94" s="8">
        <v>104.2</v>
      </c>
      <c r="AD94" s="306">
        <v>24</v>
      </c>
      <c r="AE94" s="3"/>
      <c r="AF94" s="5" t="s">
        <v>992</v>
      </c>
      <c r="AG94" s="10">
        <v>0.3851450995056</v>
      </c>
      <c r="AH94" s="10">
        <v>0.40719839763679999</v>
      </c>
      <c r="AI94" s="10">
        <v>0.37096797927839997</v>
      </c>
      <c r="AJ94" s="10">
        <v>0.40719839763679999</v>
      </c>
      <c r="AK94" s="10">
        <v>0.38593271729599998</v>
      </c>
      <c r="AL94" s="10">
        <v>0.50092491469439993</v>
      </c>
      <c r="AM94" s="10">
        <v>0.47020782086879997</v>
      </c>
      <c r="AN94" s="10">
        <v>0.47887161656319999</v>
      </c>
      <c r="AO94" s="10">
        <v>0.44027834483360001</v>
      </c>
      <c r="AP94" s="10">
        <v>0.40798601542719998</v>
      </c>
      <c r="AQ94" s="10">
        <v>0.39774698415199999</v>
      </c>
      <c r="AR94" s="10">
        <v>0.39774698415199999</v>
      </c>
      <c r="AS94" s="11">
        <v>1.1633114764207999</v>
      </c>
      <c r="AT94" s="11">
        <v>1.2940560296271999</v>
      </c>
      <c r="AU94" s="11">
        <v>1.3893577822656</v>
      </c>
      <c r="AV94" s="11">
        <v>1.2034799837312</v>
      </c>
      <c r="AW94" s="29">
        <v>5.0502052720448001</v>
      </c>
      <c r="AX94" s="45">
        <f t="shared" si="47"/>
        <v>0.42085043933706651</v>
      </c>
      <c r="AY94" s="45">
        <f t="shared" si="48"/>
        <v>4.1757025354819267E-2</v>
      </c>
    </row>
    <row r="95" spans="1:51" ht="15" customHeight="1">
      <c r="A95" s="385">
        <v>977</v>
      </c>
      <c r="B95" s="23" t="s">
        <v>356</v>
      </c>
      <c r="C95" s="23" t="s">
        <v>417</v>
      </c>
      <c r="D95" s="23" t="s">
        <v>417</v>
      </c>
      <c r="E95" s="23" t="s">
        <v>1206</v>
      </c>
      <c r="F95" s="25" t="s">
        <v>923</v>
      </c>
      <c r="G95" s="24" t="s">
        <v>914</v>
      </c>
      <c r="H95" s="394">
        <v>200</v>
      </c>
      <c r="I95" s="23" t="s">
        <v>418</v>
      </c>
      <c r="J95" s="42" t="s">
        <v>998</v>
      </c>
      <c r="K95" s="13" t="str">
        <f t="shared" si="50"/>
        <v>011</v>
      </c>
      <c r="L95" s="6" t="s">
        <v>1004</v>
      </c>
      <c r="M95" s="13" t="s">
        <v>1026</v>
      </c>
      <c r="N95" s="13" t="s">
        <v>1027</v>
      </c>
      <c r="O95" s="3"/>
      <c r="P95" s="7" t="s">
        <v>1401</v>
      </c>
      <c r="Q95" s="7" t="s">
        <v>1590</v>
      </c>
      <c r="R95" s="7" t="s">
        <v>1373</v>
      </c>
      <c r="S95" s="7" t="str">
        <f t="shared" si="46"/>
        <v>No</v>
      </c>
      <c r="T95" s="306">
        <v>380</v>
      </c>
      <c r="U95" s="306">
        <v>20</v>
      </c>
      <c r="V95" s="306">
        <v>1466</v>
      </c>
      <c r="W95" s="306">
        <v>1420</v>
      </c>
      <c r="X95" s="8">
        <v>142</v>
      </c>
      <c r="Y95" s="16">
        <f t="shared" si="53"/>
        <v>55.905511811023622</v>
      </c>
      <c r="Z95" s="8">
        <v>71</v>
      </c>
      <c r="AA95" s="16">
        <f t="shared" si="53"/>
        <v>27.952755905511811</v>
      </c>
      <c r="AB95" s="16" t="str">
        <f t="shared" si="52"/>
        <v>N</v>
      </c>
      <c r="AC95" s="8">
        <v>91</v>
      </c>
      <c r="AD95" s="306">
        <v>12</v>
      </c>
      <c r="AE95" s="3"/>
      <c r="AF95" s="5" t="s">
        <v>992</v>
      </c>
      <c r="AG95" s="10">
        <v>3.1028692509359996</v>
      </c>
      <c r="AH95" s="10">
        <v>3.2835312160559993</v>
      </c>
      <c r="AI95" s="10">
        <v>2.9924647166959994</v>
      </c>
      <c r="AJ95" s="10">
        <v>3.2840330548479995</v>
      </c>
      <c r="AK95" s="10">
        <v>3.1114005103999993</v>
      </c>
      <c r="AL95" s="10">
        <v>4.0377949204319998</v>
      </c>
      <c r="AM95" s="10">
        <v>3.7944031063119992</v>
      </c>
      <c r="AN95" s="10">
        <v>3.8646605371919995</v>
      </c>
      <c r="AO95" s="10">
        <v>3.5485020982319995</v>
      </c>
      <c r="AP95" s="10">
        <v>3.2915606367279993</v>
      </c>
      <c r="AQ95" s="10">
        <v>3.2092590748399998</v>
      </c>
      <c r="AR95" s="10">
        <v>3.2047425257119997</v>
      </c>
      <c r="AS95" s="11">
        <v>9.3788651836879993</v>
      </c>
      <c r="AT95" s="11">
        <v>10.433228485679997</v>
      </c>
      <c r="AU95" s="11">
        <v>11.207565741735998</v>
      </c>
      <c r="AV95" s="11">
        <v>9.7055622372799988</v>
      </c>
      <c r="AW95" s="29">
        <v>40.725221648383993</v>
      </c>
      <c r="AX95" s="45">
        <f t="shared" si="47"/>
        <v>3.3937684706986659</v>
      </c>
      <c r="AY95" s="45">
        <f t="shared" si="48"/>
        <v>0.33720425657695768</v>
      </c>
    </row>
    <row r="96" spans="1:51" ht="15" customHeight="1">
      <c r="A96" s="385">
        <v>980</v>
      </c>
      <c r="B96" s="23" t="s">
        <v>356</v>
      </c>
      <c r="C96" s="23" t="s">
        <v>417</v>
      </c>
      <c r="D96" s="23" t="s">
        <v>417</v>
      </c>
      <c r="E96" s="23" t="s">
        <v>1206</v>
      </c>
      <c r="F96" s="25" t="s">
        <v>923</v>
      </c>
      <c r="G96" s="24" t="s">
        <v>914</v>
      </c>
      <c r="H96" s="394">
        <v>275</v>
      </c>
      <c r="I96" s="23" t="s">
        <v>879</v>
      </c>
      <c r="J96" s="42" t="s">
        <v>998</v>
      </c>
      <c r="K96" s="13" t="str">
        <f t="shared" si="50"/>
        <v>011</v>
      </c>
      <c r="L96" s="6" t="s">
        <v>1004</v>
      </c>
      <c r="M96" s="13" t="s">
        <v>1026</v>
      </c>
      <c r="N96" s="13" t="s">
        <v>1027</v>
      </c>
      <c r="O96" s="3"/>
      <c r="P96" s="7" t="s">
        <v>1368</v>
      </c>
      <c r="Q96" s="7" t="s">
        <v>1590</v>
      </c>
      <c r="R96" s="7" t="s">
        <v>1368</v>
      </c>
      <c r="S96" s="7" t="str">
        <f t="shared" si="46"/>
        <v>Yes</v>
      </c>
      <c r="T96" s="306">
        <v>380</v>
      </c>
      <c r="U96" s="306">
        <v>20</v>
      </c>
      <c r="V96" s="306">
        <v>1330</v>
      </c>
      <c r="W96" s="306">
        <v>1330</v>
      </c>
      <c r="X96" s="8">
        <v>133</v>
      </c>
      <c r="Y96" s="16">
        <f t="shared" si="53"/>
        <v>52.362204724409445</v>
      </c>
      <c r="Z96" s="8">
        <v>66.5</v>
      </c>
      <c r="AA96" s="16">
        <f t="shared" si="53"/>
        <v>26.181102362204722</v>
      </c>
      <c r="AB96" s="16" t="str">
        <f t="shared" si="52"/>
        <v>N</v>
      </c>
      <c r="AC96" s="8">
        <v>100.5</v>
      </c>
      <c r="AD96" s="306">
        <v>10</v>
      </c>
      <c r="AE96" s="3"/>
      <c r="AF96" s="5" t="s">
        <v>992</v>
      </c>
      <c r="AG96" s="10">
        <v>4.7637934927380003</v>
      </c>
      <c r="AH96" s="10">
        <v>5.0404745357400005</v>
      </c>
      <c r="AI96" s="10">
        <v>4.594047336900001</v>
      </c>
      <c r="AJ96" s="10">
        <v>5.0420318399220001</v>
      </c>
      <c r="AK96" s="10">
        <v>4.776251926194</v>
      </c>
      <c r="AL96" s="10">
        <v>6.1991088471480005</v>
      </c>
      <c r="AM96" s="10">
        <v>5.8253558434680004</v>
      </c>
      <c r="AN96" s="10">
        <v>5.9328098320260008</v>
      </c>
      <c r="AO96" s="10">
        <v>5.447450028636001</v>
      </c>
      <c r="AP96" s="10">
        <v>5.0534520705900006</v>
      </c>
      <c r="AQ96" s="10">
        <v>4.9273104318480012</v>
      </c>
      <c r="AR96" s="10">
        <v>4.9200430123320009</v>
      </c>
      <c r="AS96" s="11">
        <v>14.398315365378002</v>
      </c>
      <c r="AT96" s="11">
        <v>16.017392613264001</v>
      </c>
      <c r="AU96" s="11">
        <v>17.205615704130004</v>
      </c>
      <c r="AV96" s="11">
        <v>14.900805514770003</v>
      </c>
      <c r="AW96" s="29">
        <v>62.522129197542014</v>
      </c>
      <c r="AX96" s="45">
        <f t="shared" si="47"/>
        <v>5.2101774331285</v>
      </c>
      <c r="AY96" s="45">
        <f t="shared" si="48"/>
        <v>0.51768001047392387</v>
      </c>
    </row>
    <row r="97" spans="1:51" ht="15" customHeight="1">
      <c r="A97" s="385">
        <v>981</v>
      </c>
      <c r="B97" s="23" t="s">
        <v>356</v>
      </c>
      <c r="C97" s="23" t="s">
        <v>580</v>
      </c>
      <c r="D97" s="23" t="s">
        <v>357</v>
      </c>
      <c r="E97" s="23" t="s">
        <v>1206</v>
      </c>
      <c r="F97" s="25" t="s">
        <v>923</v>
      </c>
      <c r="G97" s="24" t="s">
        <v>914</v>
      </c>
      <c r="H97" s="394">
        <v>200</v>
      </c>
      <c r="I97" s="23" t="s">
        <v>359</v>
      </c>
      <c r="J97" s="42" t="s">
        <v>998</v>
      </c>
      <c r="K97" s="13" t="str">
        <f t="shared" si="50"/>
        <v>011</v>
      </c>
      <c r="L97" s="6" t="s">
        <v>1004</v>
      </c>
      <c r="M97" s="13" t="s">
        <v>1026</v>
      </c>
      <c r="N97" s="13" t="s">
        <v>1027</v>
      </c>
      <c r="O97" s="3"/>
      <c r="P97" s="7" t="s">
        <v>1336</v>
      </c>
      <c r="Q97" s="7" t="s">
        <v>1590</v>
      </c>
      <c r="R97" s="7" t="s">
        <v>1483</v>
      </c>
      <c r="S97" s="7" t="str">
        <f t="shared" si="46"/>
        <v>No</v>
      </c>
      <c r="T97" s="306">
        <v>350</v>
      </c>
      <c r="U97" s="306">
        <v>18</v>
      </c>
      <c r="V97" s="306">
        <v>988</v>
      </c>
      <c r="W97" s="306">
        <v>950</v>
      </c>
      <c r="X97" s="8">
        <v>95</v>
      </c>
      <c r="Y97" s="16">
        <f t="shared" ref="Y97:AA103" si="54">X97/2.54</f>
        <v>37.401574803149607</v>
      </c>
      <c r="Z97" s="8">
        <v>95</v>
      </c>
      <c r="AA97" s="16">
        <f t="shared" si="54"/>
        <v>37.401574803149607</v>
      </c>
      <c r="AB97" s="16" t="str">
        <f t="shared" si="52"/>
        <v>Y</v>
      </c>
      <c r="AC97" s="8">
        <v>58</v>
      </c>
      <c r="AD97" s="306">
        <v>9</v>
      </c>
      <c r="AE97" s="3"/>
      <c r="AF97" s="5" t="s">
        <v>992</v>
      </c>
      <c r="AG97" s="10">
        <v>1.1119970134000001</v>
      </c>
      <c r="AH97" s="10">
        <v>1.1766434190000001</v>
      </c>
      <c r="AI97" s="10">
        <v>1.0721842880000001</v>
      </c>
      <c r="AJ97" s="10">
        <v>1.1766434190000001</v>
      </c>
      <c r="AK97" s="10">
        <v>1.1147563111999998</v>
      </c>
      <c r="AL97" s="10">
        <v>1.446660418</v>
      </c>
      <c r="AM97" s="10">
        <v>1.3595454445999999</v>
      </c>
      <c r="AN97" s="10">
        <v>1.3847733101999999</v>
      </c>
      <c r="AO97" s="10">
        <v>1.2716421004</v>
      </c>
      <c r="AP97" s="10">
        <v>1.1794027167999999</v>
      </c>
      <c r="AQ97" s="10">
        <v>1.1498388117999998</v>
      </c>
      <c r="AR97" s="10">
        <v>1.1482620701999999</v>
      </c>
      <c r="AS97" s="11">
        <v>3.3608247204000001</v>
      </c>
      <c r="AT97" s="11">
        <v>3.7380601482000002</v>
      </c>
      <c r="AU97" s="11">
        <v>4.0159608552000003</v>
      </c>
      <c r="AV97" s="11">
        <v>3.4775035987999998</v>
      </c>
      <c r="AW97" s="29">
        <v>14.592349322600002</v>
      </c>
      <c r="AX97" s="45">
        <f t="shared" si="47"/>
        <v>1.2160291102166667</v>
      </c>
      <c r="AY97" s="45">
        <f t="shared" si="48"/>
        <v>0.12080894883099985</v>
      </c>
    </row>
    <row r="98" spans="1:51" ht="15" customHeight="1">
      <c r="A98" s="385">
        <v>982</v>
      </c>
      <c r="B98" s="23" t="s">
        <v>356</v>
      </c>
      <c r="C98" s="23" t="s">
        <v>580</v>
      </c>
      <c r="D98" s="23" t="s">
        <v>357</v>
      </c>
      <c r="E98" s="23" t="s">
        <v>1206</v>
      </c>
      <c r="F98" s="25" t="s">
        <v>923</v>
      </c>
      <c r="G98" s="24" t="s">
        <v>914</v>
      </c>
      <c r="H98" s="394">
        <v>113</v>
      </c>
      <c r="I98" s="23" t="s">
        <v>358</v>
      </c>
      <c r="J98" s="42" t="s">
        <v>998</v>
      </c>
      <c r="K98" s="13" t="str">
        <f t="shared" si="50"/>
        <v>011</v>
      </c>
      <c r="L98" s="6" t="s">
        <v>1004</v>
      </c>
      <c r="M98" s="13" t="s">
        <v>1026</v>
      </c>
      <c r="N98" s="13" t="s">
        <v>1027</v>
      </c>
      <c r="O98" s="3"/>
      <c r="P98" s="7" t="s">
        <v>1374</v>
      </c>
      <c r="Q98" s="7" t="s">
        <v>1590</v>
      </c>
      <c r="R98" s="7" t="s">
        <v>1484</v>
      </c>
      <c r="S98" s="7" t="str">
        <f t="shared" si="46"/>
        <v>No</v>
      </c>
      <c r="T98" s="306">
        <v>350</v>
      </c>
      <c r="U98" s="306">
        <v>18</v>
      </c>
      <c r="V98" s="306">
        <v>1512</v>
      </c>
      <c r="W98" s="306">
        <v>1450</v>
      </c>
      <c r="X98" s="8">
        <v>145</v>
      </c>
      <c r="Y98" s="16">
        <f t="shared" si="54"/>
        <v>57.086614173228348</v>
      </c>
      <c r="Z98" s="8">
        <v>72.5</v>
      </c>
      <c r="AA98" s="16">
        <f t="shared" si="54"/>
        <v>28.543307086614174</v>
      </c>
      <c r="AB98" s="16" t="str">
        <f t="shared" si="52"/>
        <v>N</v>
      </c>
      <c r="AC98" s="8">
        <v>93.5</v>
      </c>
      <c r="AD98" s="306">
        <v>14</v>
      </c>
      <c r="AE98" s="3"/>
      <c r="AF98" s="5" t="s">
        <v>992</v>
      </c>
      <c r="AG98" s="10">
        <v>1.7589200879250002</v>
      </c>
      <c r="AH98" s="10">
        <v>1.8607599606750003</v>
      </c>
      <c r="AI98" s="10">
        <v>1.6958763571750002</v>
      </c>
      <c r="AJ98" s="10">
        <v>1.8612449124500001</v>
      </c>
      <c r="AK98" s="10">
        <v>1.7632846539</v>
      </c>
      <c r="AL98" s="10">
        <v>2.2884874262250001</v>
      </c>
      <c r="AM98" s="10">
        <v>2.150761122125</v>
      </c>
      <c r="AN98" s="10">
        <v>2.1900422159000001</v>
      </c>
      <c r="AO98" s="10">
        <v>2.0110950109250001</v>
      </c>
      <c r="AP98" s="10">
        <v>1.8656094784250001</v>
      </c>
      <c r="AQ98" s="10">
        <v>1.819054108025</v>
      </c>
      <c r="AR98" s="10">
        <v>1.8166293491500001</v>
      </c>
      <c r="AS98" s="11">
        <v>5.3155564057750002</v>
      </c>
      <c r="AT98" s="11">
        <v>5.9130169925750007</v>
      </c>
      <c r="AU98" s="11">
        <v>6.3518983489499998</v>
      </c>
      <c r="AV98" s="11">
        <v>5.5012929356000004</v>
      </c>
      <c r="AW98" s="29">
        <v>23.081764682900001</v>
      </c>
      <c r="AX98" s="45">
        <f t="shared" si="47"/>
        <v>1.9234803902416668</v>
      </c>
      <c r="AY98" s="45">
        <f t="shared" si="48"/>
        <v>0.19108368033232517</v>
      </c>
    </row>
    <row r="99" spans="1:51" ht="15" customHeight="1">
      <c r="A99" s="385">
        <v>988</v>
      </c>
      <c r="B99" s="23" t="s">
        <v>356</v>
      </c>
      <c r="C99" s="23" t="s">
        <v>904</v>
      </c>
      <c r="D99" s="23" t="s">
        <v>433</v>
      </c>
      <c r="E99" s="23" t="s">
        <v>1206</v>
      </c>
      <c r="F99" s="25" t="s">
        <v>923</v>
      </c>
      <c r="G99" s="24" t="s">
        <v>921</v>
      </c>
      <c r="H99" s="394">
        <v>380</v>
      </c>
      <c r="I99" s="23" t="s">
        <v>434</v>
      </c>
      <c r="J99" s="42" t="s">
        <v>998</v>
      </c>
      <c r="K99" s="13" t="str">
        <f t="shared" si="50"/>
        <v>011</v>
      </c>
      <c r="L99" s="6" t="s">
        <v>1004</v>
      </c>
      <c r="M99" s="13" t="s">
        <v>1026</v>
      </c>
      <c r="N99" s="13" t="s">
        <v>1027</v>
      </c>
      <c r="O99" s="3"/>
      <c r="P99" s="7" t="s">
        <v>1375</v>
      </c>
      <c r="Q99" s="7" t="s">
        <v>1587</v>
      </c>
      <c r="R99" s="7" t="s">
        <v>1485</v>
      </c>
      <c r="S99" s="7" t="str">
        <f t="shared" si="46"/>
        <v>No</v>
      </c>
      <c r="T99" s="306">
        <v>430</v>
      </c>
      <c r="U99" s="306">
        <v>23</v>
      </c>
      <c r="V99" s="306">
        <v>1010</v>
      </c>
      <c r="W99" s="306">
        <v>980</v>
      </c>
      <c r="X99" s="8">
        <v>98</v>
      </c>
      <c r="Y99" s="16">
        <f t="shared" si="54"/>
        <v>38.582677165354333</v>
      </c>
      <c r="Z99" s="8">
        <v>98</v>
      </c>
      <c r="AA99" s="16">
        <f t="shared" si="54"/>
        <v>38.582677165354333</v>
      </c>
      <c r="AB99" s="16" t="str">
        <f t="shared" si="52"/>
        <v>Y</v>
      </c>
      <c r="AC99" s="8">
        <v>116</v>
      </c>
      <c r="AD99" s="306">
        <v>8</v>
      </c>
      <c r="AE99" s="3"/>
      <c r="AF99" s="5" t="s">
        <v>992</v>
      </c>
      <c r="AG99" s="10">
        <v>0.48858740918400001</v>
      </c>
      <c r="AH99" s="10">
        <v>0.51656378435200001</v>
      </c>
      <c r="AI99" s="10">
        <v>0.47060259657600001</v>
      </c>
      <c r="AJ99" s="10">
        <v>0.51656378435200001</v>
      </c>
      <c r="AK99" s="10">
        <v>0.48958656544000001</v>
      </c>
      <c r="AL99" s="10">
        <v>0.63546337881600001</v>
      </c>
      <c r="AM99" s="10">
        <v>0.59649628483200001</v>
      </c>
      <c r="AN99" s="10">
        <v>0.60748700364800001</v>
      </c>
      <c r="AO99" s="10">
        <v>0.55852834710400001</v>
      </c>
      <c r="AP99" s="10">
        <v>0.51756294060800001</v>
      </c>
      <c r="AQ99" s="10">
        <v>0.50457390928000001</v>
      </c>
      <c r="AR99" s="10">
        <v>0.50457390928000001</v>
      </c>
      <c r="AS99" s="11">
        <v>1.4757537901119999</v>
      </c>
      <c r="AT99" s="11">
        <v>1.6416137286080001</v>
      </c>
      <c r="AU99" s="11">
        <v>1.762511635584</v>
      </c>
      <c r="AV99" s="11">
        <v>1.526710759168</v>
      </c>
      <c r="AW99" s="29">
        <v>6.4065899134719997</v>
      </c>
      <c r="AX99" s="45">
        <f t="shared" si="47"/>
        <v>0.53388249278933342</v>
      </c>
      <c r="AY99" s="45">
        <f t="shared" si="48"/>
        <v>5.2972131437038071E-2</v>
      </c>
    </row>
    <row r="100" spans="1:51" ht="15" customHeight="1">
      <c r="A100" s="385">
        <v>989</v>
      </c>
      <c r="B100" s="23" t="s">
        <v>356</v>
      </c>
      <c r="C100" s="23" t="s">
        <v>904</v>
      </c>
      <c r="D100" s="23" t="s">
        <v>433</v>
      </c>
      <c r="E100" s="23" t="s">
        <v>1206</v>
      </c>
      <c r="F100" s="25" t="s">
        <v>923</v>
      </c>
      <c r="G100" s="24" t="s">
        <v>917</v>
      </c>
      <c r="H100" s="394">
        <v>500</v>
      </c>
      <c r="I100" s="23" t="s">
        <v>550</v>
      </c>
      <c r="J100" s="42" t="s">
        <v>998</v>
      </c>
      <c r="K100" s="13" t="str">
        <f t="shared" si="50"/>
        <v>011</v>
      </c>
      <c r="L100" s="6" t="s">
        <v>1004</v>
      </c>
      <c r="M100" s="13" t="s">
        <v>1026</v>
      </c>
      <c r="N100" s="13" t="s">
        <v>1027</v>
      </c>
      <c r="O100" s="3"/>
      <c r="P100" s="7" t="s">
        <v>1375</v>
      </c>
      <c r="Q100" s="7" t="s">
        <v>1587</v>
      </c>
      <c r="R100" s="7" t="s">
        <v>1375</v>
      </c>
      <c r="S100" s="7" t="str">
        <f t="shared" si="46"/>
        <v>Yes</v>
      </c>
      <c r="T100" s="306">
        <v>430</v>
      </c>
      <c r="U100" s="306">
        <v>23</v>
      </c>
      <c r="V100" s="306">
        <v>1010</v>
      </c>
      <c r="W100" s="306">
        <v>1010</v>
      </c>
      <c r="X100" s="8">
        <v>101</v>
      </c>
      <c r="Y100" s="16">
        <f t="shared" si="54"/>
        <v>39.763779527559052</v>
      </c>
      <c r="Z100" s="8">
        <v>101</v>
      </c>
      <c r="AA100" s="16">
        <f t="shared" si="54"/>
        <v>39.763779527559052</v>
      </c>
      <c r="AB100" s="16" t="str">
        <f t="shared" si="52"/>
        <v>Y</v>
      </c>
      <c r="AC100" s="8">
        <v>125</v>
      </c>
      <c r="AD100" s="306">
        <v>10</v>
      </c>
      <c r="AE100" s="3"/>
      <c r="AF100" s="5" t="s">
        <v>992</v>
      </c>
      <c r="AG100" s="10">
        <v>4.3331305325000002</v>
      </c>
      <c r="AH100" s="10">
        <v>4.5850180180000004</v>
      </c>
      <c r="AI100" s="10">
        <v>4.1788910589999997</v>
      </c>
      <c r="AJ100" s="10">
        <v>4.5861276544999994</v>
      </c>
      <c r="AK100" s="10">
        <v>4.3453365340000003</v>
      </c>
      <c r="AL100" s="10">
        <v>5.6391726929999999</v>
      </c>
      <c r="AM100" s="10">
        <v>5.2996239239999996</v>
      </c>
      <c r="AN100" s="10">
        <v>5.3972719359999992</v>
      </c>
      <c r="AO100" s="10">
        <v>4.9556366089999999</v>
      </c>
      <c r="AP100" s="10">
        <v>4.5972240194999996</v>
      </c>
      <c r="AQ100" s="10">
        <v>4.4818218234999989</v>
      </c>
      <c r="AR100" s="10">
        <v>4.4762736410000006</v>
      </c>
      <c r="AS100" s="11">
        <v>13.097039609499999</v>
      </c>
      <c r="AT100" s="11">
        <v>14.5706368815</v>
      </c>
      <c r="AU100" s="11">
        <v>15.652532468999997</v>
      </c>
      <c r="AV100" s="11">
        <v>13.555319484</v>
      </c>
      <c r="AW100" s="29">
        <v>56.875528444000004</v>
      </c>
      <c r="AX100" s="45">
        <f t="shared" si="47"/>
        <v>4.7396273703333325</v>
      </c>
      <c r="AY100" s="45">
        <f t="shared" si="48"/>
        <v>0.47103640689954202</v>
      </c>
    </row>
    <row r="101" spans="1:51" ht="15" customHeight="1">
      <c r="A101" s="385">
        <v>990</v>
      </c>
      <c r="B101" s="23" t="s">
        <v>356</v>
      </c>
      <c r="C101" s="23" t="s">
        <v>581</v>
      </c>
      <c r="D101" s="23" t="s">
        <v>582</v>
      </c>
      <c r="E101" s="23" t="s">
        <v>1206</v>
      </c>
      <c r="F101" s="25" t="s">
        <v>926</v>
      </c>
      <c r="G101" s="24" t="s">
        <v>933</v>
      </c>
      <c r="H101" s="394">
        <v>440</v>
      </c>
      <c r="I101" s="23" t="s">
        <v>430</v>
      </c>
      <c r="J101" s="42" t="s">
        <v>998</v>
      </c>
      <c r="K101" s="13" t="str">
        <f t="shared" si="50"/>
        <v>011</v>
      </c>
      <c r="L101" s="6" t="s">
        <v>1004</v>
      </c>
      <c r="M101" s="13" t="s">
        <v>1026</v>
      </c>
      <c r="N101" s="13" t="s">
        <v>1027</v>
      </c>
      <c r="O101" s="3"/>
      <c r="P101" s="7" t="s">
        <v>1579</v>
      </c>
      <c r="Q101" s="7" t="s">
        <v>1591</v>
      </c>
      <c r="R101" s="7" t="s">
        <v>1376</v>
      </c>
      <c r="S101" s="7" t="str">
        <f t="shared" si="46"/>
        <v>No</v>
      </c>
      <c r="T101" s="306">
        <v>380</v>
      </c>
      <c r="U101" s="306">
        <v>20</v>
      </c>
      <c r="V101" s="306">
        <v>1015</v>
      </c>
      <c r="W101" s="306">
        <v>1015</v>
      </c>
      <c r="X101" s="8">
        <v>101.5</v>
      </c>
      <c r="Y101" s="16">
        <f t="shared" si="54"/>
        <v>39.960629921259844</v>
      </c>
      <c r="Z101" s="8">
        <v>101</v>
      </c>
      <c r="AA101" s="16">
        <f t="shared" si="54"/>
        <v>39.763779527559052</v>
      </c>
      <c r="AB101" s="16" t="str">
        <f t="shared" si="52"/>
        <v>N</v>
      </c>
      <c r="AC101" s="8">
        <v>130</v>
      </c>
      <c r="AD101" s="306">
        <v>4</v>
      </c>
      <c r="AE101" s="3"/>
      <c r="AF101" s="5" t="s">
        <v>992</v>
      </c>
      <c r="AG101" s="10">
        <v>31.179365315280002</v>
      </c>
      <c r="AH101" s="10">
        <v>32.990589362640002</v>
      </c>
      <c r="AI101" s="10">
        <v>30.06774695288</v>
      </c>
      <c r="AJ101" s="10">
        <v>32.998748029520002</v>
      </c>
      <c r="AK101" s="10">
        <v>31.260951984080002</v>
      </c>
      <c r="AL101" s="10">
        <v>40.573050394239999</v>
      </c>
      <c r="AM101" s="10">
        <v>38.127489996960001</v>
      </c>
      <c r="AN101" s="10">
        <v>38.829135348640001</v>
      </c>
      <c r="AO101" s="10">
        <v>35.654394098959997</v>
      </c>
      <c r="AP101" s="10">
        <v>33.075235531520001</v>
      </c>
      <c r="AQ101" s="10">
        <v>32.247130843200004</v>
      </c>
      <c r="AR101" s="10">
        <v>32.202258175360001</v>
      </c>
      <c r="AS101" s="11">
        <v>94.237701630800004</v>
      </c>
      <c r="AT101" s="11">
        <v>104.83275040784</v>
      </c>
      <c r="AU101" s="11">
        <v>112.61101944456</v>
      </c>
      <c r="AV101" s="11">
        <v>97.524624550080006</v>
      </c>
      <c r="AW101" s="29">
        <v>409.20609603328001</v>
      </c>
      <c r="AX101" s="45">
        <f t="shared" si="47"/>
        <v>34.100508002773331</v>
      </c>
      <c r="AY101" s="45">
        <f t="shared" si="48"/>
        <v>3.3882084244943371</v>
      </c>
    </row>
    <row r="102" spans="1:51" ht="15" customHeight="1">
      <c r="A102" s="385">
        <v>994</v>
      </c>
      <c r="B102" s="23" t="s">
        <v>356</v>
      </c>
      <c r="C102" s="23" t="s">
        <v>581</v>
      </c>
      <c r="D102" s="23" t="s">
        <v>582</v>
      </c>
      <c r="E102" s="23" t="s">
        <v>1206</v>
      </c>
      <c r="F102" s="25" t="s">
        <v>1007</v>
      </c>
      <c r="G102" s="24" t="s">
        <v>914</v>
      </c>
      <c r="H102" s="394">
        <v>440</v>
      </c>
      <c r="I102" s="23" t="s">
        <v>448</v>
      </c>
      <c r="J102" s="42" t="s">
        <v>998</v>
      </c>
      <c r="K102" s="13" t="str">
        <f t="shared" si="50"/>
        <v>011</v>
      </c>
      <c r="L102" s="6" t="s">
        <v>1004</v>
      </c>
      <c r="M102" s="13" t="s">
        <v>1026</v>
      </c>
      <c r="N102" s="13" t="s">
        <v>1027</v>
      </c>
      <c r="O102" s="3"/>
      <c r="P102" s="7" t="s">
        <v>1349</v>
      </c>
      <c r="Q102" s="7" t="s">
        <v>1591</v>
      </c>
      <c r="R102" s="7" t="s">
        <v>1349</v>
      </c>
      <c r="S102" s="7" t="str">
        <f t="shared" si="46"/>
        <v>Yes</v>
      </c>
      <c r="T102" s="306">
        <v>380</v>
      </c>
      <c r="U102" s="306">
        <v>20</v>
      </c>
      <c r="V102" s="306">
        <v>1000</v>
      </c>
      <c r="W102" s="306">
        <v>1000</v>
      </c>
      <c r="X102" s="8">
        <v>100</v>
      </c>
      <c r="Y102" s="16">
        <f t="shared" si="54"/>
        <v>39.370078740157481</v>
      </c>
      <c r="Z102" s="8">
        <v>100</v>
      </c>
      <c r="AA102" s="16">
        <f t="shared" si="54"/>
        <v>39.370078740157481</v>
      </c>
      <c r="AB102" s="16" t="str">
        <f t="shared" si="52"/>
        <v>Y</v>
      </c>
      <c r="AC102" s="8">
        <v>116.5</v>
      </c>
      <c r="AD102" s="306">
        <v>8</v>
      </c>
      <c r="AE102" s="3"/>
      <c r="AF102" s="5" t="s">
        <v>992</v>
      </c>
      <c r="AG102" s="10">
        <v>32.275217038400001</v>
      </c>
      <c r="AH102" s="10">
        <v>34.1510307908</v>
      </c>
      <c r="AI102" s="10">
        <v>31.124211204799998</v>
      </c>
      <c r="AJ102" s="10">
        <v>34.159174699999994</v>
      </c>
      <c r="AK102" s="10">
        <v>32.359370766799998</v>
      </c>
      <c r="AL102" s="10">
        <v>41.999949502</v>
      </c>
      <c r="AM102" s="10">
        <v>39.468098619599999</v>
      </c>
      <c r="AN102" s="10">
        <v>40.194716295999996</v>
      </c>
      <c r="AO102" s="10">
        <v>36.908196494399995</v>
      </c>
      <c r="AP102" s="10">
        <v>34.237899155599997</v>
      </c>
      <c r="AQ102" s="10">
        <v>33.380978931999998</v>
      </c>
      <c r="AR102" s="10">
        <v>33.333925234399999</v>
      </c>
      <c r="AS102" s="11">
        <v>97.550459033999999</v>
      </c>
      <c r="AT102" s="11">
        <v>108.51849496879998</v>
      </c>
      <c r="AU102" s="11">
        <v>116.57101140999998</v>
      </c>
      <c r="AV102" s="11">
        <v>100.95280332199999</v>
      </c>
      <c r="AW102" s="29">
        <v>423.59276873479996</v>
      </c>
      <c r="AX102" s="45">
        <f t="shared" si="47"/>
        <v>35.299397394566668</v>
      </c>
      <c r="AY102" s="45">
        <f t="shared" si="48"/>
        <v>3.5076344738984062</v>
      </c>
    </row>
    <row r="103" spans="1:51" ht="15" customHeight="1">
      <c r="A103" s="385">
        <v>996</v>
      </c>
      <c r="B103" s="23" t="s">
        <v>356</v>
      </c>
      <c r="C103" s="23" t="s">
        <v>581</v>
      </c>
      <c r="D103" s="23" t="s">
        <v>582</v>
      </c>
      <c r="E103" s="23" t="s">
        <v>1206</v>
      </c>
      <c r="F103" s="25" t="s">
        <v>1007</v>
      </c>
      <c r="G103" s="24" t="s">
        <v>914</v>
      </c>
      <c r="H103" s="394">
        <v>500</v>
      </c>
      <c r="I103" s="23" t="s">
        <v>446</v>
      </c>
      <c r="J103" s="42" t="s">
        <v>998</v>
      </c>
      <c r="K103" s="13" t="str">
        <f t="shared" si="50"/>
        <v>011</v>
      </c>
      <c r="L103" s="6" t="s">
        <v>1004</v>
      </c>
      <c r="M103" s="13" t="s">
        <v>1026</v>
      </c>
      <c r="N103" s="13" t="s">
        <v>1027</v>
      </c>
      <c r="O103" s="3"/>
      <c r="P103" s="7" t="s">
        <v>1349</v>
      </c>
      <c r="Q103" s="7" t="s">
        <v>1591</v>
      </c>
      <c r="R103" s="7" t="s">
        <v>1349</v>
      </c>
      <c r="S103" s="7" t="str">
        <f t="shared" si="46"/>
        <v>Yes</v>
      </c>
      <c r="T103" s="306">
        <v>380</v>
      </c>
      <c r="U103" s="306">
        <v>20</v>
      </c>
      <c r="V103" s="306">
        <v>1000</v>
      </c>
      <c r="W103" s="306">
        <v>1000</v>
      </c>
      <c r="X103" s="8">
        <v>100</v>
      </c>
      <c r="Y103" s="16">
        <f t="shared" si="54"/>
        <v>39.370078740157481</v>
      </c>
      <c r="Z103" s="8">
        <v>100</v>
      </c>
      <c r="AA103" s="16">
        <f t="shared" si="54"/>
        <v>39.370078740157481</v>
      </c>
      <c r="AB103" s="16" t="str">
        <f t="shared" si="52"/>
        <v>Y</v>
      </c>
      <c r="AC103" s="8">
        <v>123</v>
      </c>
      <c r="AD103" s="306">
        <v>8</v>
      </c>
      <c r="AE103" s="3"/>
      <c r="AF103" s="5" t="s">
        <v>992</v>
      </c>
      <c r="AG103" s="10">
        <v>27.991256714400002</v>
      </c>
      <c r="AH103" s="10">
        <v>29.6172889656</v>
      </c>
      <c r="AI103" s="10">
        <v>26.992899662399999</v>
      </c>
      <c r="AJ103" s="10">
        <v>29.624931890399999</v>
      </c>
      <c r="AK103" s="10">
        <v>28.063864500000001</v>
      </c>
      <c r="AL103" s="10">
        <v>36.424268865599998</v>
      </c>
      <c r="AM103" s="10">
        <v>34.228838716799999</v>
      </c>
      <c r="AN103" s="10">
        <v>34.859380012799996</v>
      </c>
      <c r="AO103" s="10">
        <v>32.008569062399999</v>
      </c>
      <c r="AP103" s="10">
        <v>29.6937182136</v>
      </c>
      <c r="AQ103" s="10">
        <v>28.949488411199997</v>
      </c>
      <c r="AR103" s="10">
        <v>28.909363056</v>
      </c>
      <c r="AS103" s="11">
        <v>84.601445342400012</v>
      </c>
      <c r="AT103" s="11">
        <v>94.113065255999999</v>
      </c>
      <c r="AU103" s="11">
        <v>101.09678779199999</v>
      </c>
      <c r="AV103" s="11">
        <v>87.552569680800005</v>
      </c>
      <c r="AW103" s="29">
        <v>367.36386807119999</v>
      </c>
      <c r="AX103" s="45">
        <f t="shared" si="47"/>
        <v>30.6136556726</v>
      </c>
      <c r="AY103" s="45">
        <f t="shared" si="48"/>
        <v>3.0418847375610238</v>
      </c>
    </row>
    <row r="104" spans="1:51" ht="15" customHeight="1">
      <c r="A104" s="385">
        <v>998</v>
      </c>
      <c r="B104" s="23" t="s">
        <v>356</v>
      </c>
      <c r="C104" s="23" t="s">
        <v>581</v>
      </c>
      <c r="D104" s="23" t="s">
        <v>582</v>
      </c>
      <c r="E104" s="23" t="s">
        <v>1206</v>
      </c>
      <c r="F104" s="25" t="s">
        <v>926</v>
      </c>
      <c r="G104" s="24" t="s">
        <v>931</v>
      </c>
      <c r="H104" s="394">
        <v>330</v>
      </c>
      <c r="I104" s="23" t="s">
        <v>447</v>
      </c>
      <c r="J104" s="42" t="s">
        <v>998</v>
      </c>
      <c r="K104" s="13" t="str">
        <f t="shared" si="50"/>
        <v>011</v>
      </c>
      <c r="L104" s="6" t="s">
        <v>1004</v>
      </c>
      <c r="M104" s="13" t="s">
        <v>1026</v>
      </c>
      <c r="N104" s="13" t="s">
        <v>1027</v>
      </c>
      <c r="O104" s="3"/>
      <c r="P104" s="7" t="s">
        <v>1358</v>
      </c>
      <c r="Q104" s="7" t="s">
        <v>1590</v>
      </c>
      <c r="R104" s="7" t="s">
        <v>1358</v>
      </c>
      <c r="S104" s="7" t="str">
        <f t="shared" si="46"/>
        <v>Yes</v>
      </c>
      <c r="T104" s="306">
        <v>415</v>
      </c>
      <c r="U104" s="306">
        <v>22</v>
      </c>
      <c r="V104" s="306">
        <v>880</v>
      </c>
      <c r="W104" s="306">
        <v>880</v>
      </c>
      <c r="X104" s="8">
        <v>88</v>
      </c>
      <c r="Y104" s="16">
        <f t="shared" ref="Y104:AA112" si="55">X104/2.54</f>
        <v>34.645669291338585</v>
      </c>
      <c r="Z104" s="8">
        <v>88</v>
      </c>
      <c r="AA104" s="16">
        <f t="shared" si="55"/>
        <v>34.645669291338585</v>
      </c>
      <c r="AB104" s="16" t="str">
        <f t="shared" si="52"/>
        <v>Y</v>
      </c>
      <c r="AC104" s="8">
        <v>130.5</v>
      </c>
      <c r="AD104" s="306">
        <v>4</v>
      </c>
      <c r="AE104" s="3"/>
      <c r="AF104" s="5" t="s">
        <v>992</v>
      </c>
      <c r="AG104" s="10">
        <v>0.49681230984000002</v>
      </c>
      <c r="AH104" s="10">
        <v>0.52603656336000004</v>
      </c>
      <c r="AI104" s="10">
        <v>0.47927775772800008</v>
      </c>
      <c r="AJ104" s="10">
        <v>0.52603656336000004</v>
      </c>
      <c r="AK104" s="10">
        <v>0.49778645162400004</v>
      </c>
      <c r="AL104" s="10">
        <v>0.64683014457600008</v>
      </c>
      <c r="AM104" s="10">
        <v>0.60786447321600001</v>
      </c>
      <c r="AN104" s="10">
        <v>0.61858003284000007</v>
      </c>
      <c r="AO104" s="10">
        <v>0.56792466007200004</v>
      </c>
      <c r="AP104" s="10">
        <v>0.52701070514400006</v>
      </c>
      <c r="AQ104" s="10">
        <v>0.51337272016800006</v>
      </c>
      <c r="AR104" s="10">
        <v>0.51337272016800006</v>
      </c>
      <c r="AS104" s="11">
        <v>1.5021266309280001</v>
      </c>
      <c r="AT104" s="11">
        <v>1.67065315956</v>
      </c>
      <c r="AU104" s="11">
        <v>1.7943691661280001</v>
      </c>
      <c r="AV104" s="11">
        <v>1.5537561454800002</v>
      </c>
      <c r="AW104" s="29">
        <v>6.5209051020960009</v>
      </c>
      <c r="AX104" s="45">
        <f t="shared" si="47"/>
        <v>0.54340875850800008</v>
      </c>
      <c r="AY104" s="45">
        <f t="shared" si="48"/>
        <v>5.4057621634732267E-2</v>
      </c>
    </row>
    <row r="105" spans="1:51" ht="15" customHeight="1">
      <c r="A105" s="385">
        <v>1002</v>
      </c>
      <c r="B105" s="23" t="s">
        <v>356</v>
      </c>
      <c r="C105" s="23" t="s">
        <v>583</v>
      </c>
      <c r="D105" s="23" t="s">
        <v>583</v>
      </c>
      <c r="E105" s="23" t="s">
        <v>1206</v>
      </c>
      <c r="F105" s="25" t="s">
        <v>923</v>
      </c>
      <c r="G105" s="24" t="s">
        <v>914</v>
      </c>
      <c r="H105" s="394">
        <v>330</v>
      </c>
      <c r="I105" s="23" t="s">
        <v>436</v>
      </c>
      <c r="J105" s="42" t="s">
        <v>998</v>
      </c>
      <c r="K105" s="13" t="str">
        <f t="shared" si="50"/>
        <v>011</v>
      </c>
      <c r="L105" s="6" t="s">
        <v>1004</v>
      </c>
      <c r="M105" s="13" t="s">
        <v>1026</v>
      </c>
      <c r="N105" s="13" t="s">
        <v>1027</v>
      </c>
      <c r="O105" s="3"/>
      <c r="P105" s="7" t="s">
        <v>1349</v>
      </c>
      <c r="Q105" s="7" t="s">
        <v>1591</v>
      </c>
      <c r="R105" s="7" t="s">
        <v>1349</v>
      </c>
      <c r="S105" s="7" t="str">
        <f t="shared" si="46"/>
        <v>Yes</v>
      </c>
      <c r="T105" s="306">
        <v>380</v>
      </c>
      <c r="U105" s="306">
        <v>20</v>
      </c>
      <c r="V105" s="306">
        <v>1000</v>
      </c>
      <c r="W105" s="306">
        <v>1000</v>
      </c>
      <c r="X105" s="8">
        <v>100</v>
      </c>
      <c r="Y105" s="16">
        <f t="shared" si="55"/>
        <v>39.370078740157481</v>
      </c>
      <c r="Z105" s="8">
        <v>100</v>
      </c>
      <c r="AA105" s="16">
        <f t="shared" si="55"/>
        <v>39.370078740157481</v>
      </c>
      <c r="AB105" s="16" t="str">
        <f t="shared" si="52"/>
        <v>Y</v>
      </c>
      <c r="AC105" s="8">
        <v>68.5</v>
      </c>
      <c r="AD105" s="306">
        <v>8</v>
      </c>
      <c r="AE105" s="3"/>
      <c r="AF105" s="5" t="s">
        <v>992</v>
      </c>
      <c r="AG105" s="10">
        <v>0.26017401480000002</v>
      </c>
      <c r="AH105" s="10">
        <v>0.2750715044</v>
      </c>
      <c r="AI105" s="10">
        <v>0.25059705719999997</v>
      </c>
      <c r="AJ105" s="10">
        <v>0.2750715044</v>
      </c>
      <c r="AK105" s="10">
        <v>0.26070606800000001</v>
      </c>
      <c r="AL105" s="10">
        <v>0.33838583519999998</v>
      </c>
      <c r="AM105" s="10">
        <v>0.31763576039999997</v>
      </c>
      <c r="AN105" s="10">
        <v>0.3234883456</v>
      </c>
      <c r="AO105" s="10">
        <v>0.2974177388</v>
      </c>
      <c r="AP105" s="10">
        <v>0.27560355759999999</v>
      </c>
      <c r="AQ105" s="10">
        <v>0.26868686600000002</v>
      </c>
      <c r="AR105" s="10">
        <v>0.26868686600000002</v>
      </c>
      <c r="AS105" s="11">
        <v>0.7858425764000001</v>
      </c>
      <c r="AT105" s="11">
        <v>0.8741634076</v>
      </c>
      <c r="AU105" s="11">
        <v>0.93854184479999991</v>
      </c>
      <c r="AV105" s="11">
        <v>0.81297728960000004</v>
      </c>
      <c r="AW105" s="29">
        <v>3.4115251184000002</v>
      </c>
      <c r="AX105" s="45">
        <f t="shared" si="47"/>
        <v>0.28429375986666666</v>
      </c>
      <c r="AY105" s="45">
        <f t="shared" si="48"/>
        <v>2.8207792197316429E-2</v>
      </c>
    </row>
    <row r="106" spans="1:51" ht="15" customHeight="1">
      <c r="A106" s="385">
        <v>1006</v>
      </c>
      <c r="B106" s="23" t="s">
        <v>356</v>
      </c>
      <c r="C106" s="23" t="s">
        <v>567</v>
      </c>
      <c r="D106" s="23" t="s">
        <v>584</v>
      </c>
      <c r="E106" s="23" t="s">
        <v>1213</v>
      </c>
      <c r="F106" s="25" t="s">
        <v>923</v>
      </c>
      <c r="G106" s="24" t="s">
        <v>914</v>
      </c>
      <c r="H106" s="394">
        <v>275</v>
      </c>
      <c r="I106" s="26" t="s">
        <v>962</v>
      </c>
      <c r="J106" s="42" t="s">
        <v>998</v>
      </c>
      <c r="K106" s="13" t="str">
        <f t="shared" si="50"/>
        <v>011</v>
      </c>
      <c r="L106" s="6" t="s">
        <v>1004</v>
      </c>
      <c r="M106" s="13" t="s">
        <v>1026</v>
      </c>
      <c r="N106" s="13" t="s">
        <v>1027</v>
      </c>
      <c r="O106" s="3"/>
      <c r="P106" s="7" t="s">
        <v>1372</v>
      </c>
      <c r="Q106" s="7" t="s">
        <v>1590</v>
      </c>
      <c r="R106" s="7" t="s">
        <v>1372</v>
      </c>
      <c r="S106" s="7" t="str">
        <f t="shared" si="46"/>
        <v>Yes</v>
      </c>
      <c r="T106" s="306">
        <v>380</v>
      </c>
      <c r="U106" s="306">
        <v>20</v>
      </c>
      <c r="V106" s="306">
        <v>940</v>
      </c>
      <c r="W106" s="306">
        <v>940</v>
      </c>
      <c r="X106" s="8">
        <v>94</v>
      </c>
      <c r="Y106" s="16">
        <f t="shared" si="55"/>
        <v>37.00787401574803</v>
      </c>
      <c r="Z106" s="8">
        <v>94</v>
      </c>
      <c r="AA106" s="16">
        <f t="shared" si="55"/>
        <v>37.00787401574803</v>
      </c>
      <c r="AB106" s="16" t="str">
        <f t="shared" si="52"/>
        <v>Y</v>
      </c>
      <c r="AC106" s="8">
        <v>65</v>
      </c>
      <c r="AD106" s="306">
        <v>8</v>
      </c>
      <c r="AE106" s="3"/>
      <c r="AF106" s="5" t="s">
        <v>992</v>
      </c>
      <c r="AG106" s="10">
        <v>1.3900328696799999</v>
      </c>
      <c r="AH106" s="10">
        <v>1.47071077608</v>
      </c>
      <c r="AI106" s="10">
        <v>1.340676974</v>
      </c>
      <c r="AJ106" s="10">
        <v>1.471185352</v>
      </c>
      <c r="AK106" s="10">
        <v>1.3938294770399999</v>
      </c>
      <c r="AL106" s="10">
        <v>1.8090834070399999</v>
      </c>
      <c r="AM106" s="10">
        <v>1.69993094544</v>
      </c>
      <c r="AN106" s="10">
        <v>1.7312529561599999</v>
      </c>
      <c r="AO106" s="10">
        <v>1.5898293319999999</v>
      </c>
      <c r="AP106" s="10">
        <v>1.47450738344</v>
      </c>
      <c r="AQ106" s="10">
        <v>1.4379650375999999</v>
      </c>
      <c r="AR106" s="10">
        <v>1.435592158</v>
      </c>
      <c r="AS106" s="11">
        <v>4.2014206197600004</v>
      </c>
      <c r="AT106" s="11">
        <v>4.6740982360799999</v>
      </c>
      <c r="AU106" s="11">
        <v>5.0210132335999997</v>
      </c>
      <c r="AV106" s="11">
        <v>4.3480645790399999</v>
      </c>
      <c r="AW106" s="29">
        <v>18.24459666848</v>
      </c>
      <c r="AX106" s="45">
        <f t="shared" si="47"/>
        <v>1.5203830557066667</v>
      </c>
      <c r="AY106" s="45">
        <f t="shared" si="48"/>
        <v>0.15110202622146418</v>
      </c>
    </row>
    <row r="107" spans="1:51" ht="15" customHeight="1">
      <c r="A107" s="385">
        <v>1007</v>
      </c>
      <c r="B107" s="23" t="s">
        <v>356</v>
      </c>
      <c r="C107" s="23" t="s">
        <v>567</v>
      </c>
      <c r="D107" s="23" t="s">
        <v>584</v>
      </c>
      <c r="E107" s="23" t="s">
        <v>1213</v>
      </c>
      <c r="F107" s="25" t="s">
        <v>923</v>
      </c>
      <c r="G107" s="24" t="s">
        <v>917</v>
      </c>
      <c r="H107" s="394">
        <v>275</v>
      </c>
      <c r="I107" s="26" t="s">
        <v>963</v>
      </c>
      <c r="J107" s="42" t="s">
        <v>998</v>
      </c>
      <c r="K107" s="13" t="str">
        <f t="shared" si="50"/>
        <v>011</v>
      </c>
      <c r="L107" s="6" t="s">
        <v>1004</v>
      </c>
      <c r="M107" s="13" t="s">
        <v>1026</v>
      </c>
      <c r="N107" s="13" t="s">
        <v>1027</v>
      </c>
      <c r="O107" s="3"/>
      <c r="P107" s="7" t="s">
        <v>1357</v>
      </c>
      <c r="Q107" s="7" t="s">
        <v>1590</v>
      </c>
      <c r="R107" s="7" t="s">
        <v>1357</v>
      </c>
      <c r="S107" s="7" t="str">
        <f t="shared" si="46"/>
        <v>Yes</v>
      </c>
      <c r="T107" s="306">
        <v>380</v>
      </c>
      <c r="U107" s="306">
        <v>20</v>
      </c>
      <c r="V107" s="306">
        <v>880</v>
      </c>
      <c r="W107" s="306">
        <v>880</v>
      </c>
      <c r="X107" s="8">
        <v>88</v>
      </c>
      <c r="Y107" s="16">
        <f t="shared" si="55"/>
        <v>34.645669291338585</v>
      </c>
      <c r="Z107" s="8">
        <v>88</v>
      </c>
      <c r="AA107" s="16">
        <f t="shared" si="55"/>
        <v>34.645669291338585</v>
      </c>
      <c r="AB107" s="16" t="str">
        <f t="shared" si="52"/>
        <v>Y</v>
      </c>
      <c r="AC107" s="8">
        <v>65</v>
      </c>
      <c r="AD107" s="306">
        <v>5</v>
      </c>
      <c r="AE107" s="3"/>
      <c r="AF107" s="5" t="s">
        <v>992</v>
      </c>
      <c r="AG107" s="10">
        <v>2.0819140742399997</v>
      </c>
      <c r="AH107" s="10">
        <v>2.2032035625600002</v>
      </c>
      <c r="AI107" s="10">
        <v>2.0077186729599998</v>
      </c>
      <c r="AJ107" s="10">
        <v>2.2036478464</v>
      </c>
      <c r="AK107" s="10">
        <v>2.0876897641599999</v>
      </c>
      <c r="AL107" s="10">
        <v>2.7092428563199999</v>
      </c>
      <c r="AM107" s="10">
        <v>2.5461906870399997</v>
      </c>
      <c r="AN107" s="10">
        <v>2.59284049024</v>
      </c>
      <c r="AO107" s="10">
        <v>2.3809170985599999</v>
      </c>
      <c r="AP107" s="10">
        <v>2.20853496864</v>
      </c>
      <c r="AQ107" s="10">
        <v>2.1534437724799997</v>
      </c>
      <c r="AR107" s="10">
        <v>2.1503337856</v>
      </c>
      <c r="AS107" s="11">
        <v>6.2928363097600002</v>
      </c>
      <c r="AT107" s="11">
        <v>7.0005804668799989</v>
      </c>
      <c r="AU107" s="11">
        <v>7.5199482758399991</v>
      </c>
      <c r="AV107" s="11">
        <v>6.5123125267199997</v>
      </c>
      <c r="AW107" s="29">
        <v>27.325677579199997</v>
      </c>
      <c r="AX107" s="45">
        <f t="shared" si="47"/>
        <v>2.2771397982666666</v>
      </c>
      <c r="AY107" s="45">
        <f t="shared" si="48"/>
        <v>0.22625105890967145</v>
      </c>
    </row>
    <row r="108" spans="1:51" ht="15" customHeight="1">
      <c r="A108" s="385">
        <v>1008</v>
      </c>
      <c r="B108" s="23" t="s">
        <v>356</v>
      </c>
      <c r="C108" s="23" t="s">
        <v>567</v>
      </c>
      <c r="D108" s="23" t="s">
        <v>584</v>
      </c>
      <c r="E108" s="23" t="s">
        <v>1213</v>
      </c>
      <c r="F108" s="25" t="s">
        <v>923</v>
      </c>
      <c r="G108" s="24" t="s">
        <v>914</v>
      </c>
      <c r="H108" s="394">
        <v>200</v>
      </c>
      <c r="I108" s="26" t="s">
        <v>964</v>
      </c>
      <c r="J108" s="42" t="s">
        <v>998</v>
      </c>
      <c r="K108" s="13" t="str">
        <f t="shared" si="50"/>
        <v>011</v>
      </c>
      <c r="L108" s="6" t="s">
        <v>1004</v>
      </c>
      <c r="M108" s="13" t="s">
        <v>1026</v>
      </c>
      <c r="N108" s="13" t="s">
        <v>1027</v>
      </c>
      <c r="O108" s="3"/>
      <c r="P108" s="7" t="s">
        <v>1368</v>
      </c>
      <c r="Q108" s="7" t="s">
        <v>1590</v>
      </c>
      <c r="R108" s="7" t="s">
        <v>1368</v>
      </c>
      <c r="S108" s="7" t="str">
        <f t="shared" si="46"/>
        <v>Yes</v>
      </c>
      <c r="T108" s="306">
        <v>380</v>
      </c>
      <c r="U108" s="306">
        <v>20</v>
      </c>
      <c r="V108" s="306">
        <v>1330</v>
      </c>
      <c r="W108" s="306">
        <v>1330</v>
      </c>
      <c r="X108" s="8">
        <v>133</v>
      </c>
      <c r="Y108" s="16">
        <f t="shared" si="55"/>
        <v>52.362204724409445</v>
      </c>
      <c r="Z108" s="8">
        <v>66.5</v>
      </c>
      <c r="AA108" s="16">
        <f t="shared" si="55"/>
        <v>26.181102362204722</v>
      </c>
      <c r="AB108" s="16" t="str">
        <f t="shared" si="52"/>
        <v>N</v>
      </c>
      <c r="AC108" s="8">
        <v>96</v>
      </c>
      <c r="AD108" s="306">
        <v>12</v>
      </c>
      <c r="AE108" s="3"/>
      <c r="AF108" s="5" t="s">
        <v>992</v>
      </c>
      <c r="AG108" s="10">
        <v>0.48445331289600002</v>
      </c>
      <c r="AH108" s="10">
        <v>0.51222136358400006</v>
      </c>
      <c r="AI108" s="10">
        <v>0.467098281216</v>
      </c>
      <c r="AJ108" s="10">
        <v>0.51271722163199995</v>
      </c>
      <c r="AK108" s="10">
        <v>0.48544502899199998</v>
      </c>
      <c r="AL108" s="10">
        <v>0.63023557900799998</v>
      </c>
      <c r="AM108" s="10">
        <v>0.5920545093120001</v>
      </c>
      <c r="AN108" s="10">
        <v>0.60296338636799995</v>
      </c>
      <c r="AO108" s="10">
        <v>0.553873439616</v>
      </c>
      <c r="AP108" s="10">
        <v>0.51370893772800008</v>
      </c>
      <c r="AQ108" s="10">
        <v>0.50081662847999997</v>
      </c>
      <c r="AR108" s="10">
        <v>0.50032077043199996</v>
      </c>
      <c r="AS108" s="11">
        <v>1.4637729576960001</v>
      </c>
      <c r="AT108" s="11">
        <v>1.6283978296320001</v>
      </c>
      <c r="AU108" s="11">
        <v>1.7488913352959998</v>
      </c>
      <c r="AV108" s="11">
        <v>1.5148463366399998</v>
      </c>
      <c r="AW108" s="29">
        <v>6.3559084592640005</v>
      </c>
      <c r="AX108" s="45">
        <f t="shared" si="47"/>
        <v>0.529659038272</v>
      </c>
      <c r="AY108" s="45">
        <f t="shared" si="48"/>
        <v>5.2586816962884038E-2</v>
      </c>
    </row>
    <row r="109" spans="1:51">
      <c r="A109" s="385">
        <v>1009</v>
      </c>
      <c r="B109" s="23" t="s">
        <v>356</v>
      </c>
      <c r="C109" s="23" t="s">
        <v>806</v>
      </c>
      <c r="D109" s="23" t="s">
        <v>380</v>
      </c>
      <c r="E109" s="23" t="s">
        <v>1213</v>
      </c>
      <c r="F109" s="25" t="s">
        <v>906</v>
      </c>
      <c r="G109" s="24" t="s">
        <v>914</v>
      </c>
      <c r="H109" s="394">
        <v>330</v>
      </c>
      <c r="I109" s="23" t="s">
        <v>381</v>
      </c>
      <c r="J109" s="42" t="s">
        <v>998</v>
      </c>
      <c r="K109" s="13" t="str">
        <f t="shared" si="50"/>
        <v>011</v>
      </c>
      <c r="L109" s="6" t="s">
        <v>1004</v>
      </c>
      <c r="M109" s="13" t="s">
        <v>1026</v>
      </c>
      <c r="N109" s="13" t="s">
        <v>1027</v>
      </c>
      <c r="O109" s="3"/>
      <c r="P109" s="7" t="s">
        <v>1352</v>
      </c>
      <c r="Q109" s="7" t="s">
        <v>1590</v>
      </c>
      <c r="R109" s="7" t="s">
        <v>1472</v>
      </c>
      <c r="S109" s="7" t="str">
        <f t="shared" si="46"/>
        <v>No</v>
      </c>
      <c r="T109" s="306">
        <v>380</v>
      </c>
      <c r="U109" s="306">
        <v>20</v>
      </c>
      <c r="V109" s="306">
        <v>1401</v>
      </c>
      <c r="W109" s="306">
        <v>1400</v>
      </c>
      <c r="X109" s="8">
        <v>140</v>
      </c>
      <c r="Y109" s="16">
        <f t="shared" si="55"/>
        <v>55.118110236220474</v>
      </c>
      <c r="Z109" s="8">
        <v>140</v>
      </c>
      <c r="AA109" s="16">
        <f t="shared" si="55"/>
        <v>55.118110236220474</v>
      </c>
      <c r="AB109" s="16" t="str">
        <f t="shared" si="52"/>
        <v>Y</v>
      </c>
      <c r="AC109" s="8">
        <v>71</v>
      </c>
      <c r="AD109" s="306">
        <v>5</v>
      </c>
      <c r="AE109" s="3"/>
      <c r="AF109" s="5" t="s">
        <v>992</v>
      </c>
      <c r="AG109" s="10">
        <v>0.25246351536</v>
      </c>
      <c r="AH109" s="10">
        <v>0.26713264927999997</v>
      </c>
      <c r="AI109" s="10">
        <v>0.24319879920000001</v>
      </c>
      <c r="AJ109" s="10">
        <v>0.26713264927999997</v>
      </c>
      <c r="AK109" s="10">
        <v>0.25246351536</v>
      </c>
      <c r="AL109" s="10">
        <v>0.32812536400000003</v>
      </c>
      <c r="AM109" s="10">
        <v>0.30805181232000001</v>
      </c>
      <c r="AN109" s="10">
        <v>0.31422828976000006</v>
      </c>
      <c r="AO109" s="10">
        <v>0.28797826063999998</v>
      </c>
      <c r="AP109" s="10">
        <v>0.26713264927999997</v>
      </c>
      <c r="AQ109" s="10">
        <v>0.26095617184000003</v>
      </c>
      <c r="AR109" s="10">
        <v>0.26018411216000004</v>
      </c>
      <c r="AS109" s="11">
        <v>0.76279496384000001</v>
      </c>
      <c r="AT109" s="11">
        <v>0.84772152864000005</v>
      </c>
      <c r="AU109" s="11">
        <v>0.91025836272000005</v>
      </c>
      <c r="AV109" s="11">
        <v>0.78827293328000003</v>
      </c>
      <c r="AW109" s="29">
        <v>3.30904778848</v>
      </c>
      <c r="AX109" s="45">
        <f t="shared" si="47"/>
        <v>0.27575398237333337</v>
      </c>
      <c r="AY109" s="45">
        <f t="shared" si="48"/>
        <v>2.7377373882262517E-2</v>
      </c>
    </row>
    <row r="110" spans="1:51" ht="15" customHeight="1">
      <c r="A110" s="385">
        <v>1010</v>
      </c>
      <c r="B110" s="23" t="s">
        <v>356</v>
      </c>
      <c r="C110" s="23" t="s">
        <v>902</v>
      </c>
      <c r="D110" s="23" t="s">
        <v>374</v>
      </c>
      <c r="E110" s="23" t="s">
        <v>1213</v>
      </c>
      <c r="F110" s="25" t="s">
        <v>923</v>
      </c>
      <c r="G110" s="24" t="s">
        <v>914</v>
      </c>
      <c r="H110" s="394">
        <v>330</v>
      </c>
      <c r="I110" s="23" t="s">
        <v>375</v>
      </c>
      <c r="J110" s="42" t="s">
        <v>998</v>
      </c>
      <c r="K110" s="13" t="str">
        <f t="shared" si="50"/>
        <v>011</v>
      </c>
      <c r="L110" s="6" t="s">
        <v>1004</v>
      </c>
      <c r="M110" s="13" t="s">
        <v>1026</v>
      </c>
      <c r="N110" s="13" t="s">
        <v>1027</v>
      </c>
      <c r="O110" s="3"/>
      <c r="P110" s="7" t="s">
        <v>1377</v>
      </c>
      <c r="Q110" s="7" t="s">
        <v>1591</v>
      </c>
      <c r="R110" s="7" t="s">
        <v>1486</v>
      </c>
      <c r="S110" s="7" t="str">
        <f t="shared" si="46"/>
        <v>No</v>
      </c>
      <c r="T110" s="306">
        <v>350</v>
      </c>
      <c r="U110" s="306">
        <v>18</v>
      </c>
      <c r="V110" s="306">
        <v>1020</v>
      </c>
      <c r="W110" s="306">
        <v>1000</v>
      </c>
      <c r="X110" s="8">
        <v>100</v>
      </c>
      <c r="Y110" s="16">
        <f t="shared" si="55"/>
        <v>39.370078740157481</v>
      </c>
      <c r="Z110" s="8">
        <v>100</v>
      </c>
      <c r="AA110" s="16">
        <f t="shared" si="55"/>
        <v>39.370078740157481</v>
      </c>
      <c r="AB110" s="16" t="str">
        <f t="shared" si="52"/>
        <v>Y</v>
      </c>
      <c r="AC110" s="8">
        <v>135.5</v>
      </c>
      <c r="AD110" s="306">
        <v>16</v>
      </c>
      <c r="AE110" s="3"/>
      <c r="AF110" s="5" t="s">
        <v>992</v>
      </c>
      <c r="AG110" s="10">
        <v>1.6130266879999999</v>
      </c>
      <c r="AH110" s="10">
        <v>1.70608592</v>
      </c>
      <c r="AI110" s="10">
        <v>1.5548646680000002</v>
      </c>
      <c r="AJ110" s="10">
        <v>1.707055287</v>
      </c>
      <c r="AK110" s="10">
        <v>1.6169041559999999</v>
      </c>
      <c r="AL110" s="10">
        <v>2.0986795549999999</v>
      </c>
      <c r="AM110" s="10">
        <v>1.971692478</v>
      </c>
      <c r="AN110" s="10">
        <v>2.0085284240000001</v>
      </c>
      <c r="AO110" s="10">
        <v>1.843736034</v>
      </c>
      <c r="AP110" s="10">
        <v>1.710932755</v>
      </c>
      <c r="AQ110" s="10">
        <v>1.6673112400000001</v>
      </c>
      <c r="AR110" s="10">
        <v>1.6653725060000002</v>
      </c>
      <c r="AS110" s="11">
        <v>4.8739772760000006</v>
      </c>
      <c r="AT110" s="11">
        <v>5.422638998</v>
      </c>
      <c r="AU110" s="11">
        <v>5.8239569360000001</v>
      </c>
      <c r="AV110" s="11">
        <v>5.0436165010000007</v>
      </c>
      <c r="AW110" s="29">
        <v>21.164189711000006</v>
      </c>
      <c r="AX110" s="45">
        <f t="shared" si="47"/>
        <v>1.7636824759166665</v>
      </c>
      <c r="AY110" s="45">
        <f t="shared" si="48"/>
        <v>0.17528004426194094</v>
      </c>
    </row>
    <row r="111" spans="1:51" ht="15" customHeight="1">
      <c r="A111" s="385">
        <v>1011</v>
      </c>
      <c r="B111" s="23" t="s">
        <v>356</v>
      </c>
      <c r="C111" s="23" t="s">
        <v>902</v>
      </c>
      <c r="D111" s="23" t="s">
        <v>374</v>
      </c>
      <c r="E111" s="23" t="s">
        <v>1213</v>
      </c>
      <c r="F111" s="25" t="s">
        <v>923</v>
      </c>
      <c r="G111" s="24" t="s">
        <v>917</v>
      </c>
      <c r="H111" s="394">
        <v>330</v>
      </c>
      <c r="I111" s="23" t="s">
        <v>377</v>
      </c>
      <c r="J111" s="42" t="s">
        <v>998</v>
      </c>
      <c r="K111" s="13" t="str">
        <f t="shared" si="50"/>
        <v>011</v>
      </c>
      <c r="L111" s="6" t="s">
        <v>1004</v>
      </c>
      <c r="M111" s="13" t="s">
        <v>1026</v>
      </c>
      <c r="N111" s="13" t="s">
        <v>1027</v>
      </c>
      <c r="O111" s="3"/>
      <c r="P111" s="7" t="s">
        <v>1371</v>
      </c>
      <c r="Q111" s="7" t="s">
        <v>1590</v>
      </c>
      <c r="R111" s="7" t="s">
        <v>1480</v>
      </c>
      <c r="S111" s="7" t="str">
        <f t="shared" si="46"/>
        <v>No</v>
      </c>
      <c r="T111" s="306">
        <v>350</v>
      </c>
      <c r="U111" s="306">
        <v>18</v>
      </c>
      <c r="V111" s="306">
        <v>933</v>
      </c>
      <c r="W111" s="306">
        <v>930</v>
      </c>
      <c r="X111" s="8">
        <v>930</v>
      </c>
      <c r="Y111" s="16">
        <f t="shared" si="55"/>
        <v>366.14173228346453</v>
      </c>
      <c r="Z111" s="8">
        <v>93</v>
      </c>
      <c r="AA111" s="16">
        <f t="shared" si="55"/>
        <v>36.614173228346459</v>
      </c>
      <c r="AB111" s="16" t="str">
        <f t="shared" si="52"/>
        <v>N</v>
      </c>
      <c r="AC111" s="8">
        <v>136</v>
      </c>
      <c r="AD111" s="306">
        <v>10</v>
      </c>
      <c r="AE111" s="3"/>
      <c r="AF111" s="5" t="s">
        <v>992</v>
      </c>
      <c r="AG111" s="10">
        <v>30.981650380799998</v>
      </c>
      <c r="AH111" s="10">
        <v>32.782277841599999</v>
      </c>
      <c r="AI111" s="10">
        <v>29.8777481184</v>
      </c>
      <c r="AJ111" s="10">
        <v>32.791326220800002</v>
      </c>
      <c r="AK111" s="10">
        <v>31.063085793599999</v>
      </c>
      <c r="AL111" s="10">
        <v>40.319577715199998</v>
      </c>
      <c r="AM111" s="10">
        <v>37.8855637104</v>
      </c>
      <c r="AN111" s="10">
        <v>38.582288908800003</v>
      </c>
      <c r="AO111" s="10">
        <v>35.433452947199996</v>
      </c>
      <c r="AP111" s="10">
        <v>32.863713254399997</v>
      </c>
      <c r="AQ111" s="10">
        <v>32.040310747200003</v>
      </c>
      <c r="AR111" s="10">
        <v>32.004117230399999</v>
      </c>
      <c r="AS111" s="11">
        <v>93.641676340799989</v>
      </c>
      <c r="AT111" s="11">
        <v>104.1739897296</v>
      </c>
      <c r="AU111" s="11">
        <v>111.9013055664</v>
      </c>
      <c r="AV111" s="11">
        <v>96.908141231999991</v>
      </c>
      <c r="AW111" s="29">
        <v>406.62511286879993</v>
      </c>
      <c r="AX111" s="45">
        <f t="shared" si="47"/>
        <v>33.885426072400001</v>
      </c>
      <c r="AY111" s="45">
        <f t="shared" si="48"/>
        <v>3.3671808791644748</v>
      </c>
    </row>
    <row r="112" spans="1:51" ht="15" customHeight="1">
      <c r="A112" s="385">
        <v>1012</v>
      </c>
      <c r="B112" s="23" t="s">
        <v>356</v>
      </c>
      <c r="C112" s="23" t="s">
        <v>585</v>
      </c>
      <c r="D112" s="23" t="s">
        <v>360</v>
      </c>
      <c r="E112" s="23" t="s">
        <v>1213</v>
      </c>
      <c r="F112" s="24" t="s">
        <v>923</v>
      </c>
      <c r="G112" s="24" t="s">
        <v>918</v>
      </c>
      <c r="H112" s="394">
        <v>420</v>
      </c>
      <c r="I112" s="23" t="s">
        <v>361</v>
      </c>
      <c r="J112" s="42" t="s">
        <v>998</v>
      </c>
      <c r="K112" s="13" t="str">
        <f t="shared" si="50"/>
        <v>011</v>
      </c>
      <c r="L112" s="6" t="s">
        <v>1004</v>
      </c>
      <c r="M112" s="13" t="s">
        <v>1026</v>
      </c>
      <c r="N112" s="13" t="s">
        <v>1027</v>
      </c>
      <c r="O112" s="3"/>
      <c r="P112" s="7" t="s">
        <v>1378</v>
      </c>
      <c r="Q112" s="7" t="s">
        <v>1590</v>
      </c>
      <c r="R112" s="7" t="s">
        <v>1487</v>
      </c>
      <c r="S112" s="7" t="str">
        <f t="shared" si="46"/>
        <v>No</v>
      </c>
      <c r="T112" s="306">
        <v>380</v>
      </c>
      <c r="U112" s="306">
        <v>20</v>
      </c>
      <c r="V112" s="306">
        <v>914</v>
      </c>
      <c r="W112" s="306">
        <v>900</v>
      </c>
      <c r="X112" s="8">
        <v>90</v>
      </c>
      <c r="Y112" s="16">
        <f t="shared" si="55"/>
        <v>35.433070866141733</v>
      </c>
      <c r="Z112" s="8">
        <v>90</v>
      </c>
      <c r="AA112" s="16">
        <f t="shared" si="55"/>
        <v>35.433070866141733</v>
      </c>
      <c r="AB112" s="16" t="str">
        <f t="shared" ref="AB112:AB119" si="56">IF(Y112=AA112, "Y", "N")</f>
        <v>Y</v>
      </c>
      <c r="AC112" s="8">
        <v>81</v>
      </c>
      <c r="AD112" s="306">
        <v>12</v>
      </c>
      <c r="AE112" s="3"/>
      <c r="AF112" s="5" t="s">
        <v>992</v>
      </c>
      <c r="AG112" s="10">
        <v>1.41500597112</v>
      </c>
      <c r="AH112" s="10">
        <v>1.4971091587200001</v>
      </c>
      <c r="AI112" s="10">
        <v>1.3646116008000002</v>
      </c>
      <c r="AJ112" s="10">
        <v>1.4976753876000002</v>
      </c>
      <c r="AK112" s="10">
        <v>1.4189695732800001</v>
      </c>
      <c r="AL112" s="10">
        <v>1.84137631776</v>
      </c>
      <c r="AM112" s="10">
        <v>1.73039545728</v>
      </c>
      <c r="AN112" s="10">
        <v>1.76210427456</v>
      </c>
      <c r="AO112" s="10">
        <v>1.61828213904</v>
      </c>
      <c r="AP112" s="10">
        <v>1.5010727608800001</v>
      </c>
      <c r="AQ112" s="10">
        <v>1.4637016548000001</v>
      </c>
      <c r="AR112" s="10">
        <v>1.4614367392800001</v>
      </c>
      <c r="AS112" s="11">
        <v>4.2767267306400001</v>
      </c>
      <c r="AT112" s="11">
        <v>4.7580212786400002</v>
      </c>
      <c r="AU112" s="11">
        <v>5.1107818708799995</v>
      </c>
      <c r="AV112" s="11">
        <v>4.4262111549599998</v>
      </c>
      <c r="AW112" s="29">
        <v>18.571741035120002</v>
      </c>
      <c r="AX112" s="45">
        <f t="shared" si="47"/>
        <v>1.5476450862600002</v>
      </c>
      <c r="AY112" s="45">
        <f t="shared" si="48"/>
        <v>0.15374360636099235</v>
      </c>
    </row>
    <row r="113" spans="1:51" ht="15" customHeight="1">
      <c r="A113" s="385">
        <v>1013</v>
      </c>
      <c r="B113" s="23" t="s">
        <v>356</v>
      </c>
      <c r="C113" s="23" t="s">
        <v>585</v>
      </c>
      <c r="D113" s="23" t="s">
        <v>360</v>
      </c>
      <c r="E113" s="23" t="s">
        <v>1213</v>
      </c>
      <c r="F113" s="24" t="s">
        <v>923</v>
      </c>
      <c r="G113" s="24" t="s">
        <v>922</v>
      </c>
      <c r="H113" s="394">
        <v>420</v>
      </c>
      <c r="I113" s="23" t="s">
        <v>363</v>
      </c>
      <c r="J113" s="42" t="s">
        <v>998</v>
      </c>
      <c r="K113" s="13" t="str">
        <f t="shared" ref="K113:K175" si="57">LEFT(J113,3)</f>
        <v>011</v>
      </c>
      <c r="L113" s="6" t="s">
        <v>1004</v>
      </c>
      <c r="M113" s="13" t="s">
        <v>1026</v>
      </c>
      <c r="N113" s="13" t="s">
        <v>1027</v>
      </c>
      <c r="O113" s="3"/>
      <c r="P113" s="7" t="s">
        <v>1352</v>
      </c>
      <c r="Q113" s="7" t="s">
        <v>1590</v>
      </c>
      <c r="R113" s="7" t="s">
        <v>1472</v>
      </c>
      <c r="S113" s="7" t="str">
        <f t="shared" si="46"/>
        <v>No</v>
      </c>
      <c r="T113" s="306">
        <v>380</v>
      </c>
      <c r="U113" s="306">
        <v>20</v>
      </c>
      <c r="V113" s="306">
        <v>1401</v>
      </c>
      <c r="W113" s="306">
        <v>1400</v>
      </c>
      <c r="X113" s="8">
        <v>140</v>
      </c>
      <c r="Y113" s="16">
        <f t="shared" ref="Y113:AA128" si="58">X113/2.54</f>
        <v>55.118110236220474</v>
      </c>
      <c r="Z113" s="8">
        <v>70</v>
      </c>
      <c r="AA113" s="16">
        <f t="shared" si="58"/>
        <v>27.559055118110237</v>
      </c>
      <c r="AB113" s="16" t="str">
        <f t="shared" si="56"/>
        <v>N</v>
      </c>
      <c r="AC113" s="8">
        <v>80</v>
      </c>
      <c r="AD113" s="306">
        <v>6</v>
      </c>
      <c r="AE113" s="3"/>
      <c r="AF113" s="5" t="s">
        <v>992</v>
      </c>
      <c r="AG113" s="10">
        <v>0.75118144639999995</v>
      </c>
      <c r="AH113" s="10">
        <v>0.7951127295999999</v>
      </c>
      <c r="AI113" s="10">
        <v>0.72464869119999997</v>
      </c>
      <c r="AJ113" s="10">
        <v>0.7951127295999999</v>
      </c>
      <c r="AK113" s="10">
        <v>0.75335626239999998</v>
      </c>
      <c r="AL113" s="10">
        <v>0.97779727360000002</v>
      </c>
      <c r="AM113" s="10">
        <v>0.91864227840000001</v>
      </c>
      <c r="AN113" s="10">
        <v>0.93560584319999995</v>
      </c>
      <c r="AO113" s="10">
        <v>0.85905231999999998</v>
      </c>
      <c r="AP113" s="10">
        <v>0.79685258240000001</v>
      </c>
      <c r="AQ113" s="10">
        <v>0.77684427519999999</v>
      </c>
      <c r="AR113" s="10">
        <v>0.77597434880000005</v>
      </c>
      <c r="AS113" s="11">
        <v>2.2709428672</v>
      </c>
      <c r="AT113" s="11">
        <v>2.5262662655999999</v>
      </c>
      <c r="AU113" s="11">
        <v>2.7133004415999999</v>
      </c>
      <c r="AV113" s="11">
        <v>2.3496712064</v>
      </c>
      <c r="AW113" s="29">
        <v>9.8601807808000004</v>
      </c>
      <c r="AX113" s="45">
        <f t="shared" si="47"/>
        <v>0.82168173173333336</v>
      </c>
      <c r="AY113" s="45">
        <f t="shared" si="48"/>
        <v>8.1648146323257786E-2</v>
      </c>
    </row>
    <row r="114" spans="1:51" ht="15" customHeight="1">
      <c r="A114" s="385">
        <v>1014</v>
      </c>
      <c r="B114" s="23" t="s">
        <v>356</v>
      </c>
      <c r="C114" s="23" t="s">
        <v>585</v>
      </c>
      <c r="D114" s="23" t="s">
        <v>360</v>
      </c>
      <c r="E114" s="23" t="s">
        <v>1213</v>
      </c>
      <c r="F114" s="24" t="s">
        <v>923</v>
      </c>
      <c r="G114" s="24" t="s">
        <v>914</v>
      </c>
      <c r="H114" s="394">
        <v>420</v>
      </c>
      <c r="I114" s="23" t="s">
        <v>365</v>
      </c>
      <c r="J114" s="42" t="s">
        <v>998</v>
      </c>
      <c r="K114" s="13" t="str">
        <f t="shared" si="57"/>
        <v>011</v>
      </c>
      <c r="L114" s="6" t="s">
        <v>1004</v>
      </c>
      <c r="M114" s="13" t="s">
        <v>1026</v>
      </c>
      <c r="N114" s="13" t="s">
        <v>1027</v>
      </c>
      <c r="O114" s="3"/>
      <c r="P114" s="7" t="s">
        <v>1350</v>
      </c>
      <c r="Q114" s="7" t="s">
        <v>1590</v>
      </c>
      <c r="R114" s="7" t="s">
        <v>1350</v>
      </c>
      <c r="S114" s="7" t="str">
        <f t="shared" si="46"/>
        <v>Yes</v>
      </c>
      <c r="T114" s="306">
        <v>380</v>
      </c>
      <c r="U114" s="306">
        <v>20</v>
      </c>
      <c r="V114" s="306">
        <v>935</v>
      </c>
      <c r="W114" s="306">
        <v>935</v>
      </c>
      <c r="X114" s="8">
        <v>93.5</v>
      </c>
      <c r="Y114" s="16">
        <f t="shared" si="58"/>
        <v>36.811023622047244</v>
      </c>
      <c r="Z114" s="8">
        <v>93.5</v>
      </c>
      <c r="AA114" s="16">
        <f t="shared" si="58"/>
        <v>36.811023622047244</v>
      </c>
      <c r="AB114" s="16" t="str">
        <f t="shared" si="56"/>
        <v>Y</v>
      </c>
      <c r="AC114" s="8">
        <v>107.5</v>
      </c>
      <c r="AD114" s="306">
        <v>12</v>
      </c>
      <c r="AE114" s="3"/>
      <c r="AF114" s="5" t="s">
        <v>992</v>
      </c>
      <c r="AG114" s="10">
        <v>2.5817771818300002</v>
      </c>
      <c r="AH114" s="10">
        <v>2.73167171431</v>
      </c>
      <c r="AI114" s="10">
        <v>2.4896545004099999</v>
      </c>
      <c r="AJ114" s="10">
        <v>2.732452415</v>
      </c>
      <c r="AK114" s="10">
        <v>2.5880227873500004</v>
      </c>
      <c r="AL114" s="10">
        <v>3.3593550690699998</v>
      </c>
      <c r="AM114" s="10">
        <v>3.1571535903600001</v>
      </c>
      <c r="AN114" s="10">
        <v>3.2149254414200001</v>
      </c>
      <c r="AO114" s="10">
        <v>2.9518293088900003</v>
      </c>
      <c r="AP114" s="10">
        <v>2.7386980205200002</v>
      </c>
      <c r="AQ114" s="10">
        <v>2.6699963597999998</v>
      </c>
      <c r="AR114" s="10">
        <v>2.6660928563500002</v>
      </c>
      <c r="AS114" s="11">
        <v>7.8031033965500001</v>
      </c>
      <c r="AT114" s="11">
        <v>8.6798302714200002</v>
      </c>
      <c r="AU114" s="11">
        <v>9.3239083406700001</v>
      </c>
      <c r="AV114" s="11">
        <v>8.0747872366699998</v>
      </c>
      <c r="AW114" s="29">
        <v>33.881629245310002</v>
      </c>
      <c r="AX114" s="45">
        <f t="shared" si="47"/>
        <v>2.8234691037758335</v>
      </c>
      <c r="AY114" s="45">
        <f t="shared" si="48"/>
        <v>0.28054067193379584</v>
      </c>
    </row>
    <row r="115" spans="1:51" ht="15" customHeight="1">
      <c r="A115" s="385">
        <v>1016</v>
      </c>
      <c r="B115" s="23" t="s">
        <v>356</v>
      </c>
      <c r="C115" s="23" t="s">
        <v>585</v>
      </c>
      <c r="D115" s="23" t="s">
        <v>360</v>
      </c>
      <c r="E115" s="23" t="s">
        <v>1213</v>
      </c>
      <c r="F115" s="24" t="s">
        <v>923</v>
      </c>
      <c r="G115" s="24" t="s">
        <v>914</v>
      </c>
      <c r="H115" s="394">
        <v>225</v>
      </c>
      <c r="I115" s="23" t="s">
        <v>364</v>
      </c>
      <c r="J115" s="42" t="s">
        <v>998</v>
      </c>
      <c r="K115" s="13" t="str">
        <f t="shared" si="57"/>
        <v>011</v>
      </c>
      <c r="L115" s="6" t="s">
        <v>1004</v>
      </c>
      <c r="M115" s="13" t="s">
        <v>1026</v>
      </c>
      <c r="N115" s="13" t="s">
        <v>1027</v>
      </c>
      <c r="O115" s="3"/>
      <c r="P115" s="7" t="s">
        <v>1352</v>
      </c>
      <c r="Q115" s="7" t="s">
        <v>1590</v>
      </c>
      <c r="R115" s="7" t="s">
        <v>1472</v>
      </c>
      <c r="S115" s="7" t="str">
        <f t="shared" si="46"/>
        <v>No</v>
      </c>
      <c r="T115" s="306">
        <v>380</v>
      </c>
      <c r="U115" s="306">
        <v>20</v>
      </c>
      <c r="V115" s="306">
        <v>1401</v>
      </c>
      <c r="W115" s="306">
        <v>1400</v>
      </c>
      <c r="X115" s="8">
        <v>140</v>
      </c>
      <c r="Y115" s="16">
        <f t="shared" si="58"/>
        <v>55.118110236220474</v>
      </c>
      <c r="Z115" s="8">
        <v>70</v>
      </c>
      <c r="AA115" s="16">
        <f t="shared" si="58"/>
        <v>27.559055118110237</v>
      </c>
      <c r="AB115" s="16" t="str">
        <f t="shared" si="56"/>
        <v>N</v>
      </c>
      <c r="AC115" s="8">
        <v>89</v>
      </c>
      <c r="AD115" s="306">
        <v>10</v>
      </c>
      <c r="AE115" s="3"/>
      <c r="AF115" s="5" t="s">
        <v>992</v>
      </c>
      <c r="AG115" s="10">
        <v>0.21049500360000001</v>
      </c>
      <c r="AH115" s="10">
        <v>0.22259241760000001</v>
      </c>
      <c r="AI115" s="10">
        <v>0.2032365552</v>
      </c>
      <c r="AJ115" s="10">
        <v>0.22259241760000001</v>
      </c>
      <c r="AK115" s="10">
        <v>0.21097890016000001</v>
      </c>
      <c r="AL115" s="10">
        <v>0.27388545296</v>
      </c>
      <c r="AM115" s="10">
        <v>0.25743296992000003</v>
      </c>
      <c r="AN115" s="10">
        <v>0.26227193552</v>
      </c>
      <c r="AO115" s="10">
        <v>0.24049659032000001</v>
      </c>
      <c r="AP115" s="10">
        <v>0.22307631416000001</v>
      </c>
      <c r="AQ115" s="10">
        <v>0.21775345200000001</v>
      </c>
      <c r="AR115" s="10">
        <v>0.21726955544000001</v>
      </c>
      <c r="AS115" s="11">
        <v>0.63632397639999994</v>
      </c>
      <c r="AT115" s="11">
        <v>0.70745677072000002</v>
      </c>
      <c r="AU115" s="11">
        <v>0.76020149576000007</v>
      </c>
      <c r="AV115" s="11">
        <v>0.65809932160000006</v>
      </c>
      <c r="AW115" s="29">
        <v>2.7620815644799999</v>
      </c>
      <c r="AX115" s="45">
        <f t="shared" si="47"/>
        <v>0.23017346370666669</v>
      </c>
      <c r="AY115" s="45">
        <f t="shared" si="48"/>
        <v>2.2879226807296035E-2</v>
      </c>
    </row>
    <row r="116" spans="1:51" ht="15" customHeight="1">
      <c r="A116" s="385">
        <v>1017</v>
      </c>
      <c r="B116" s="23" t="s">
        <v>356</v>
      </c>
      <c r="C116" s="23" t="s">
        <v>585</v>
      </c>
      <c r="D116" s="23" t="s">
        <v>360</v>
      </c>
      <c r="E116" s="23" t="s">
        <v>1213</v>
      </c>
      <c r="F116" s="24" t="s">
        <v>923</v>
      </c>
      <c r="G116" s="24" t="s">
        <v>922</v>
      </c>
      <c r="H116" s="394">
        <v>225</v>
      </c>
      <c r="I116" s="23" t="s">
        <v>362</v>
      </c>
      <c r="J116" s="42" t="s">
        <v>998</v>
      </c>
      <c r="K116" s="13" t="str">
        <f t="shared" si="57"/>
        <v>011</v>
      </c>
      <c r="L116" s="6" t="s">
        <v>1004</v>
      </c>
      <c r="M116" s="13" t="s">
        <v>1026</v>
      </c>
      <c r="N116" s="13" t="s">
        <v>1027</v>
      </c>
      <c r="O116" s="3"/>
      <c r="P116" s="7" t="s">
        <v>1379</v>
      </c>
      <c r="Q116" s="7" t="s">
        <v>1590</v>
      </c>
      <c r="R116" s="7" t="s">
        <v>1488</v>
      </c>
      <c r="S116" s="7" t="str">
        <f t="shared" si="46"/>
        <v>No</v>
      </c>
      <c r="T116" s="306">
        <v>320</v>
      </c>
      <c r="U116" s="306">
        <v>16</v>
      </c>
      <c r="V116" s="306">
        <v>845</v>
      </c>
      <c r="W116" s="306">
        <v>830</v>
      </c>
      <c r="X116" s="8">
        <v>83</v>
      </c>
      <c r="Y116" s="16">
        <f t="shared" si="58"/>
        <v>32.677165354330711</v>
      </c>
      <c r="Z116" s="8">
        <v>83</v>
      </c>
      <c r="AA116" s="16">
        <f t="shared" si="58"/>
        <v>32.677165354330711</v>
      </c>
      <c r="AB116" s="16" t="str">
        <f t="shared" si="56"/>
        <v>Y</v>
      </c>
      <c r="AC116" s="8">
        <v>123</v>
      </c>
      <c r="AD116" s="306">
        <v>16</v>
      </c>
      <c r="AE116" s="3"/>
      <c r="AF116" s="5" t="s">
        <v>992</v>
      </c>
      <c r="AG116" s="10">
        <v>3.193181800704</v>
      </c>
      <c r="AH116" s="10">
        <v>3.378148626048</v>
      </c>
      <c r="AI116" s="10">
        <v>3.0789965041919998</v>
      </c>
      <c r="AJ116" s="10">
        <v>3.3794841265920001</v>
      </c>
      <c r="AK116" s="10">
        <v>3.2011948039680003</v>
      </c>
      <c r="AL116" s="10">
        <v>4.1547421923840009</v>
      </c>
      <c r="AM116" s="10">
        <v>3.9043358403839998</v>
      </c>
      <c r="AN116" s="10">
        <v>3.9764528697600001</v>
      </c>
      <c r="AO116" s="10">
        <v>3.6512584872959999</v>
      </c>
      <c r="AP116" s="10">
        <v>3.3868293795840003</v>
      </c>
      <c r="AQ116" s="10">
        <v>3.3020250950399999</v>
      </c>
      <c r="AR116" s="10">
        <v>3.298018593408</v>
      </c>
      <c r="AS116" s="11">
        <v>9.6503269309440007</v>
      </c>
      <c r="AT116" s="11">
        <v>10.735421122944</v>
      </c>
      <c r="AU116" s="11">
        <v>11.532047197439999</v>
      </c>
      <c r="AV116" s="11">
        <v>9.9868730680320006</v>
      </c>
      <c r="AW116" s="29">
        <v>41.904668319359999</v>
      </c>
      <c r="AX116" s="45">
        <f t="shared" si="47"/>
        <v>3.4920556932800006</v>
      </c>
      <c r="AY116" s="45">
        <f t="shared" si="48"/>
        <v>0.34695294459050835</v>
      </c>
    </row>
    <row r="117" spans="1:51" ht="15" customHeight="1">
      <c r="A117" s="385">
        <v>1020</v>
      </c>
      <c r="B117" s="23" t="s">
        <v>356</v>
      </c>
      <c r="C117" s="23" t="s">
        <v>576</v>
      </c>
      <c r="D117" s="23" t="s">
        <v>422</v>
      </c>
      <c r="E117" s="23" t="s">
        <v>1205</v>
      </c>
      <c r="F117" s="25" t="s">
        <v>926</v>
      </c>
      <c r="G117" s="24" t="s">
        <v>917</v>
      </c>
      <c r="H117" s="394">
        <v>568</v>
      </c>
      <c r="I117" s="23" t="s">
        <v>425</v>
      </c>
      <c r="J117" s="42" t="s">
        <v>1000</v>
      </c>
      <c r="K117" s="13" t="str">
        <f t="shared" si="57"/>
        <v>01A</v>
      </c>
      <c r="L117" s="6" t="s">
        <v>1004</v>
      </c>
      <c r="M117" s="13" t="s">
        <v>1026</v>
      </c>
      <c r="N117" s="13" t="s">
        <v>1028</v>
      </c>
      <c r="O117" s="3"/>
      <c r="P117" s="7" t="s">
        <v>1359</v>
      </c>
      <c r="Q117" s="7" t="s">
        <v>1590</v>
      </c>
      <c r="R117" s="7" t="s">
        <v>1359</v>
      </c>
      <c r="S117" s="7" t="str">
        <f t="shared" si="46"/>
        <v>Yes</v>
      </c>
      <c r="T117" s="306">
        <v>415</v>
      </c>
      <c r="U117" s="306">
        <v>22</v>
      </c>
      <c r="V117" s="306">
        <v>935</v>
      </c>
      <c r="W117" s="306">
        <v>935</v>
      </c>
      <c r="X117" s="8">
        <v>93.5</v>
      </c>
      <c r="Y117" s="16">
        <f t="shared" si="58"/>
        <v>36.811023622047244</v>
      </c>
      <c r="Z117" s="8">
        <v>93.5</v>
      </c>
      <c r="AA117" s="16">
        <f t="shared" si="58"/>
        <v>36.811023622047244</v>
      </c>
      <c r="AB117" s="16" t="str">
        <f t="shared" si="56"/>
        <v>Y</v>
      </c>
      <c r="AC117" s="8">
        <v>70</v>
      </c>
      <c r="AD117" s="306">
        <v>2</v>
      </c>
      <c r="AE117" s="3"/>
      <c r="AF117" s="5" t="s">
        <v>992</v>
      </c>
      <c r="AG117" s="10">
        <v>0.56628989340000002</v>
      </c>
      <c r="AH117" s="10">
        <v>0.59904587742999993</v>
      </c>
      <c r="AI117" s="10">
        <v>0.54574800510999999</v>
      </c>
      <c r="AJ117" s="10">
        <v>0.59904587742999993</v>
      </c>
      <c r="AK117" s="10">
        <v>0.56740026574000002</v>
      </c>
      <c r="AL117" s="10">
        <v>0.73673204758999999</v>
      </c>
      <c r="AM117" s="10">
        <v>0.69231715399000004</v>
      </c>
      <c r="AN117" s="10">
        <v>0.70508643589999997</v>
      </c>
      <c r="AO117" s="10">
        <v>0.64734707422000004</v>
      </c>
      <c r="AP117" s="10">
        <v>0.60071143593999998</v>
      </c>
      <c r="AQ117" s="10">
        <v>0.58516622318</v>
      </c>
      <c r="AR117" s="10">
        <v>0.58461103700999995</v>
      </c>
      <c r="AS117" s="11">
        <v>1.7110837759400002</v>
      </c>
      <c r="AT117" s="11">
        <v>1.9031781907599998</v>
      </c>
      <c r="AU117" s="11">
        <v>2.0447506641100004</v>
      </c>
      <c r="AV117" s="11">
        <v>1.7704886961299999</v>
      </c>
      <c r="AW117" s="29">
        <v>7.4295013269400005</v>
      </c>
      <c r="AX117" s="45">
        <f t="shared" si="47"/>
        <v>0.61912511057833342</v>
      </c>
      <c r="AY117" s="45">
        <f t="shared" si="48"/>
        <v>6.1581695050767021E-2</v>
      </c>
    </row>
    <row r="118" spans="1:51" ht="15" customHeight="1">
      <c r="A118" s="385">
        <v>1022</v>
      </c>
      <c r="B118" s="23" t="s">
        <v>356</v>
      </c>
      <c r="C118" s="23" t="s">
        <v>576</v>
      </c>
      <c r="D118" s="23" t="s">
        <v>422</v>
      </c>
      <c r="E118" s="23" t="s">
        <v>1205</v>
      </c>
      <c r="F118" s="25" t="s">
        <v>923</v>
      </c>
      <c r="G118" s="24" t="s">
        <v>917</v>
      </c>
      <c r="H118" s="394">
        <v>275</v>
      </c>
      <c r="I118" s="23" t="s">
        <v>423</v>
      </c>
      <c r="J118" s="42" t="s">
        <v>1000</v>
      </c>
      <c r="K118" s="13" t="str">
        <f t="shared" si="57"/>
        <v>01A</v>
      </c>
      <c r="L118" s="6" t="s">
        <v>1004</v>
      </c>
      <c r="M118" s="13" t="s">
        <v>1026</v>
      </c>
      <c r="N118" s="13" t="s">
        <v>1028</v>
      </c>
      <c r="O118" s="3"/>
      <c r="P118" s="7" t="s">
        <v>1350</v>
      </c>
      <c r="Q118" s="7" t="s">
        <v>1590</v>
      </c>
      <c r="R118" s="7" t="s">
        <v>1350</v>
      </c>
      <c r="S118" s="7" t="str">
        <f t="shared" si="46"/>
        <v>Yes</v>
      </c>
      <c r="T118" s="306">
        <v>380</v>
      </c>
      <c r="U118" s="306">
        <v>20</v>
      </c>
      <c r="V118" s="306">
        <v>935</v>
      </c>
      <c r="W118" s="306">
        <v>935</v>
      </c>
      <c r="X118" s="8">
        <v>93.5</v>
      </c>
      <c r="Y118" s="16">
        <f t="shared" si="58"/>
        <v>36.811023622047244</v>
      </c>
      <c r="Z118" s="8">
        <v>93.5</v>
      </c>
      <c r="AA118" s="16">
        <f t="shared" si="58"/>
        <v>36.811023622047244</v>
      </c>
      <c r="AB118" s="16" t="str">
        <f t="shared" si="56"/>
        <v>Y</v>
      </c>
      <c r="AC118" s="8">
        <v>122</v>
      </c>
      <c r="AD118" s="306">
        <v>10</v>
      </c>
      <c r="AE118" s="3"/>
      <c r="AF118" s="5" t="s">
        <v>992</v>
      </c>
      <c r="AG118" s="10">
        <v>1.038397278688</v>
      </c>
      <c r="AH118" s="10">
        <v>1.0986455849600001</v>
      </c>
      <c r="AI118" s="10">
        <v>1.0011850895200001</v>
      </c>
      <c r="AJ118" s="10">
        <v>1.0986455849600001</v>
      </c>
      <c r="AK118" s="10">
        <v>1.0410552922</v>
      </c>
      <c r="AL118" s="10">
        <v>1.3511568686000002</v>
      </c>
      <c r="AM118" s="10">
        <v>1.269644454232</v>
      </c>
      <c r="AN118" s="10">
        <v>1.2926805713360001</v>
      </c>
      <c r="AO118" s="10">
        <v>1.1872460353600001</v>
      </c>
      <c r="AP118" s="10">
        <v>1.1013035984720001</v>
      </c>
      <c r="AQ118" s="10">
        <v>1.0738374588480002</v>
      </c>
      <c r="AR118" s="10">
        <v>1.07206544984</v>
      </c>
      <c r="AS118" s="11">
        <v>3.1382279531680002</v>
      </c>
      <c r="AT118" s="11">
        <v>3.4908577457600005</v>
      </c>
      <c r="AU118" s="11">
        <v>3.749571060928</v>
      </c>
      <c r="AV118" s="11">
        <v>3.2472065071600005</v>
      </c>
      <c r="AW118" s="29">
        <v>13.625863267016001</v>
      </c>
      <c r="AX118" s="45">
        <f t="shared" si="47"/>
        <v>1.1354886055846667</v>
      </c>
      <c r="AY118" s="45">
        <f t="shared" si="48"/>
        <v>0.11281011379630936</v>
      </c>
    </row>
    <row r="119" spans="1:51" ht="15" customHeight="1">
      <c r="A119" s="385">
        <v>1024</v>
      </c>
      <c r="B119" s="23" t="s">
        <v>356</v>
      </c>
      <c r="C119" s="23" t="s">
        <v>576</v>
      </c>
      <c r="D119" s="23" t="s">
        <v>422</v>
      </c>
      <c r="E119" s="23" t="s">
        <v>1205</v>
      </c>
      <c r="F119" s="25" t="s">
        <v>926</v>
      </c>
      <c r="G119" s="24" t="s">
        <v>931</v>
      </c>
      <c r="H119" s="394">
        <v>440</v>
      </c>
      <c r="I119" s="23" t="s">
        <v>1048</v>
      </c>
      <c r="J119" s="42" t="s">
        <v>998</v>
      </c>
      <c r="K119" s="13" t="str">
        <f t="shared" si="57"/>
        <v>011</v>
      </c>
      <c r="L119" s="6" t="s">
        <v>1004</v>
      </c>
      <c r="M119" s="13" t="s">
        <v>1026</v>
      </c>
      <c r="N119" s="13" t="s">
        <v>1027</v>
      </c>
      <c r="O119" s="3"/>
      <c r="P119" s="7" t="s">
        <v>1582</v>
      </c>
      <c r="Q119" s="7" t="s">
        <v>1591</v>
      </c>
      <c r="R119" s="7" t="s">
        <v>1368</v>
      </c>
      <c r="S119" s="7" t="str">
        <f t="shared" si="46"/>
        <v>No</v>
      </c>
      <c r="T119" s="306">
        <v>380</v>
      </c>
      <c r="U119" s="306">
        <v>20</v>
      </c>
      <c r="V119" s="306">
        <v>1270</v>
      </c>
      <c r="W119" s="306">
        <v>1270</v>
      </c>
      <c r="X119" s="8">
        <v>127</v>
      </c>
      <c r="Y119" s="16">
        <f t="shared" si="58"/>
        <v>50</v>
      </c>
      <c r="Z119" s="8">
        <v>133</v>
      </c>
      <c r="AA119" s="16">
        <f t="shared" si="58"/>
        <v>52.362204724409445</v>
      </c>
      <c r="AB119" s="16" t="str">
        <f t="shared" si="56"/>
        <v>N</v>
      </c>
      <c r="AC119" s="8">
        <v>74.5</v>
      </c>
      <c r="AD119" s="306">
        <v>3</v>
      </c>
      <c r="AE119" s="3"/>
      <c r="AF119" s="5" t="s">
        <v>992</v>
      </c>
      <c r="AG119" s="10">
        <v>104.571937618512</v>
      </c>
      <c r="AH119" s="10">
        <v>110.649571574276</v>
      </c>
      <c r="AI119" s="10">
        <v>100.84393218838399</v>
      </c>
      <c r="AJ119" s="10">
        <v>110.67727764270801</v>
      </c>
      <c r="AK119" s="10">
        <v>104.845919850784</v>
      </c>
      <c r="AL119" s="10">
        <v>136.07989432979201</v>
      </c>
      <c r="AM119" s="10">
        <v>127.87658923488399</v>
      </c>
      <c r="AN119" s="10">
        <v>130.23160505160399</v>
      </c>
      <c r="AO119" s="10">
        <v>119.58323941757199</v>
      </c>
      <c r="AP119" s="10">
        <v>110.93278916269199</v>
      </c>
      <c r="AQ119" s="10">
        <v>108.15448618937199</v>
      </c>
      <c r="AR119" s="10">
        <v>108.00364203901999</v>
      </c>
      <c r="AS119" s="11">
        <v>316.06544138117198</v>
      </c>
      <c r="AT119" s="11">
        <v>351.60309182328399</v>
      </c>
      <c r="AU119" s="11">
        <v>377.69143370405999</v>
      </c>
      <c r="AV119" s="11">
        <v>327.09091739108396</v>
      </c>
      <c r="AW119" s="29">
        <v>1372.4508842996001</v>
      </c>
      <c r="AX119" s="45">
        <f t="shared" si="47"/>
        <v>114.37090702496666</v>
      </c>
      <c r="AY119" s="45">
        <f t="shared" si="48"/>
        <v>11.364361376039758</v>
      </c>
    </row>
    <row r="120" spans="1:51" ht="15" customHeight="1">
      <c r="A120" s="385">
        <v>1026</v>
      </c>
      <c r="B120" s="23" t="s">
        <v>356</v>
      </c>
      <c r="C120" s="23" t="s">
        <v>576</v>
      </c>
      <c r="D120" s="23" t="s">
        <v>422</v>
      </c>
      <c r="E120" s="23" t="s">
        <v>1205</v>
      </c>
      <c r="F120" s="25" t="s">
        <v>926</v>
      </c>
      <c r="G120" s="24" t="s">
        <v>933</v>
      </c>
      <c r="H120" s="394">
        <v>440</v>
      </c>
      <c r="I120" s="23" t="s">
        <v>430</v>
      </c>
      <c r="J120" s="42" t="s">
        <v>998</v>
      </c>
      <c r="K120" s="13" t="str">
        <f t="shared" si="57"/>
        <v>011</v>
      </c>
      <c r="L120" s="6" t="s">
        <v>1004</v>
      </c>
      <c r="M120" s="13" t="s">
        <v>1026</v>
      </c>
      <c r="N120" s="13" t="s">
        <v>1027</v>
      </c>
      <c r="O120" s="3"/>
      <c r="P120" s="7" t="s">
        <v>1579</v>
      </c>
      <c r="Q120" s="7" t="s">
        <v>1591</v>
      </c>
      <c r="R120" s="7" t="s">
        <v>1376</v>
      </c>
      <c r="S120" s="7" t="str">
        <f t="shared" si="46"/>
        <v>No</v>
      </c>
      <c r="T120" s="306">
        <v>380</v>
      </c>
      <c r="U120" s="306">
        <v>20</v>
      </c>
      <c r="V120" s="306">
        <v>1015</v>
      </c>
      <c r="W120" s="306">
        <v>1015</v>
      </c>
      <c r="X120" s="8">
        <v>101.5</v>
      </c>
      <c r="Y120" s="16">
        <f t="shared" si="58"/>
        <v>39.960629921259844</v>
      </c>
      <c r="Z120" s="8">
        <v>101</v>
      </c>
      <c r="AA120" s="16">
        <f t="shared" ref="AA120:AA183" si="59">Z120/2.54</f>
        <v>39.763779527559052</v>
      </c>
      <c r="AB120" s="16" t="str">
        <f t="shared" ref="AB120:AB183" si="60">IF(Y120=AA120, "Y", "N")</f>
        <v>N</v>
      </c>
      <c r="AC120" s="8">
        <v>130</v>
      </c>
      <c r="AD120" s="306">
        <v>4</v>
      </c>
      <c r="AE120" s="3"/>
      <c r="AF120" s="5" t="s">
        <v>992</v>
      </c>
      <c r="AG120" s="10">
        <v>145.49962547120001</v>
      </c>
      <c r="AH120" s="10">
        <v>153.95506385896002</v>
      </c>
      <c r="AI120" s="10">
        <v>140.31173316888001</v>
      </c>
      <c r="AJ120" s="10">
        <v>153.99381752663999</v>
      </c>
      <c r="AK120" s="10">
        <v>145.88104314784002</v>
      </c>
      <c r="AL120" s="10">
        <v>189.33920211752002</v>
      </c>
      <c r="AM120" s="10">
        <v>177.92522715240003</v>
      </c>
      <c r="AN120" s="10">
        <v>181.20195173808</v>
      </c>
      <c r="AO120" s="10">
        <v>166.385812684</v>
      </c>
      <c r="AP120" s="10">
        <v>154.34973936928003</v>
      </c>
      <c r="AQ120" s="10">
        <v>150.48457093488003</v>
      </c>
      <c r="AR120" s="10">
        <v>150.27346542936002</v>
      </c>
      <c r="AS120" s="11">
        <v>439.76642249904</v>
      </c>
      <c r="AT120" s="11">
        <v>489.21406279200005</v>
      </c>
      <c r="AU120" s="11">
        <v>525.51299157448</v>
      </c>
      <c r="AV120" s="11">
        <v>455.10777573352004</v>
      </c>
      <c r="AW120" s="29">
        <v>1909.60125259904</v>
      </c>
      <c r="AX120" s="45">
        <f t="shared" si="47"/>
        <v>159.13343771658666</v>
      </c>
      <c r="AY120" s="45">
        <f t="shared" si="48"/>
        <v>15.812297269074035</v>
      </c>
    </row>
    <row r="121" spans="1:51" ht="15" customHeight="1">
      <c r="A121" s="385">
        <v>1027</v>
      </c>
      <c r="B121" s="23" t="s">
        <v>356</v>
      </c>
      <c r="C121" s="23" t="s">
        <v>576</v>
      </c>
      <c r="D121" s="23" t="s">
        <v>422</v>
      </c>
      <c r="E121" s="23" t="s">
        <v>1205</v>
      </c>
      <c r="F121" s="25" t="s">
        <v>908</v>
      </c>
      <c r="G121" s="24" t="s">
        <v>933</v>
      </c>
      <c r="H121" s="394">
        <v>500</v>
      </c>
      <c r="I121" s="23" t="s">
        <v>1049</v>
      </c>
      <c r="J121" s="42" t="s">
        <v>998</v>
      </c>
      <c r="K121" s="13" t="str">
        <f t="shared" si="57"/>
        <v>011</v>
      </c>
      <c r="L121" s="6" t="s">
        <v>1004</v>
      </c>
      <c r="M121" s="13" t="s">
        <v>1026</v>
      </c>
      <c r="N121" s="13" t="s">
        <v>1027</v>
      </c>
      <c r="O121" s="3"/>
      <c r="P121" s="7" t="s">
        <v>1370</v>
      </c>
      <c r="Q121" s="7" t="s">
        <v>1590</v>
      </c>
      <c r="R121" s="7" t="s">
        <v>1370</v>
      </c>
      <c r="S121" s="7" t="str">
        <f t="shared" si="46"/>
        <v>Yes</v>
      </c>
      <c r="T121" s="306">
        <v>380</v>
      </c>
      <c r="U121" s="306">
        <v>20</v>
      </c>
      <c r="V121" s="306">
        <v>1085</v>
      </c>
      <c r="W121" s="306">
        <v>1085</v>
      </c>
      <c r="X121" s="8">
        <v>108.5</v>
      </c>
      <c r="Y121" s="16">
        <f t="shared" si="58"/>
        <v>42.716535433070867</v>
      </c>
      <c r="Z121" s="8">
        <v>108.5</v>
      </c>
      <c r="AA121" s="16">
        <f t="shared" si="59"/>
        <v>42.716535433070867</v>
      </c>
      <c r="AB121" s="16" t="str">
        <f t="shared" si="60"/>
        <v>Y</v>
      </c>
      <c r="AC121" s="8">
        <v>65</v>
      </c>
      <c r="AD121" s="306">
        <v>2</v>
      </c>
      <c r="AE121" s="3"/>
      <c r="AF121" s="5" t="s">
        <v>992</v>
      </c>
      <c r="AG121" s="10">
        <v>22.32922869814</v>
      </c>
      <c r="AH121" s="10">
        <v>23.626923734960002</v>
      </c>
      <c r="AI121" s="10">
        <v>21.533301771799998</v>
      </c>
      <c r="AJ121" s="10">
        <v>23.632949334539997</v>
      </c>
      <c r="AK121" s="10">
        <v>22.387841348599999</v>
      </c>
      <c r="AL121" s="10">
        <v>29.057084520099998</v>
      </c>
      <c r="AM121" s="10">
        <v>27.30582616944</v>
      </c>
      <c r="AN121" s="10">
        <v>27.80868984348</v>
      </c>
      <c r="AO121" s="10">
        <v>25.5348476747</v>
      </c>
      <c r="AP121" s="10">
        <v>23.68772751254</v>
      </c>
      <c r="AQ121" s="10">
        <v>23.094479844799999</v>
      </c>
      <c r="AR121" s="10">
        <v>23.06216071978</v>
      </c>
      <c r="AS121" s="11">
        <v>67.489454204899999</v>
      </c>
      <c r="AT121" s="11">
        <v>75.077875203239984</v>
      </c>
      <c r="AU121" s="11">
        <v>80.649363687619996</v>
      </c>
      <c r="AV121" s="11">
        <v>69.844368077119995</v>
      </c>
      <c r="AW121" s="29">
        <v>293.06106117287999</v>
      </c>
      <c r="AX121" s="45">
        <f t="shared" si="47"/>
        <v>24.421755097740004</v>
      </c>
      <c r="AY121" s="45">
        <f t="shared" si="48"/>
        <v>2.4266701041493257</v>
      </c>
    </row>
    <row r="122" spans="1:51" ht="15" customHeight="1">
      <c r="A122" s="385">
        <v>1028</v>
      </c>
      <c r="B122" s="23" t="s">
        <v>356</v>
      </c>
      <c r="C122" s="23" t="s">
        <v>576</v>
      </c>
      <c r="D122" s="23" t="s">
        <v>422</v>
      </c>
      <c r="E122" s="23" t="s">
        <v>1205</v>
      </c>
      <c r="F122" s="25" t="s">
        <v>926</v>
      </c>
      <c r="G122" s="24" t="s">
        <v>943</v>
      </c>
      <c r="H122" s="394">
        <v>440</v>
      </c>
      <c r="I122" s="23" t="s">
        <v>428</v>
      </c>
      <c r="J122" s="42" t="s">
        <v>1000</v>
      </c>
      <c r="K122" s="13" t="str">
        <f t="shared" si="57"/>
        <v>01A</v>
      </c>
      <c r="L122" s="6" t="s">
        <v>1004</v>
      </c>
      <c r="M122" s="13" t="s">
        <v>1026</v>
      </c>
      <c r="N122" s="13" t="s">
        <v>1028</v>
      </c>
      <c r="O122" s="3"/>
      <c r="P122" s="7" t="s">
        <v>1580</v>
      </c>
      <c r="Q122" s="7" t="s">
        <v>1591</v>
      </c>
      <c r="R122" s="7" t="s">
        <v>1380</v>
      </c>
      <c r="S122" s="7" t="str">
        <f t="shared" si="46"/>
        <v>No</v>
      </c>
      <c r="T122" s="306">
        <v>380</v>
      </c>
      <c r="U122" s="306">
        <v>20</v>
      </c>
      <c r="V122" s="306">
        <v>1143</v>
      </c>
      <c r="W122" s="306">
        <v>1143</v>
      </c>
      <c r="X122" s="8">
        <v>114.3</v>
      </c>
      <c r="Y122" s="16">
        <f t="shared" si="58"/>
        <v>45</v>
      </c>
      <c r="Z122" s="8">
        <v>116.8</v>
      </c>
      <c r="AA122" s="16">
        <f t="shared" si="59"/>
        <v>45.984251968503933</v>
      </c>
      <c r="AB122" s="16" t="str">
        <f t="shared" si="60"/>
        <v>N</v>
      </c>
      <c r="AC122" s="8">
        <v>74</v>
      </c>
      <c r="AD122" s="306">
        <v>2</v>
      </c>
      <c r="AE122" s="3"/>
      <c r="AF122" s="5" t="s">
        <v>992</v>
      </c>
      <c r="AG122" s="10">
        <v>191.55795210370562</v>
      </c>
      <c r="AH122" s="10">
        <v>202.69069427962881</v>
      </c>
      <c r="AI122" s="10">
        <v>184.7284649086464</v>
      </c>
      <c r="AJ122" s="10">
        <v>202.7417157115392</v>
      </c>
      <c r="AK122" s="10">
        <v>192.06011040724482</v>
      </c>
      <c r="AL122" s="10">
        <v>249.27527561771518</v>
      </c>
      <c r="AM122" s="10">
        <v>234.24879258547199</v>
      </c>
      <c r="AN122" s="10">
        <v>238.56278892042241</v>
      </c>
      <c r="AO122" s="10">
        <v>219.05648989951999</v>
      </c>
      <c r="AP122" s="10">
        <v>203.21030728355842</v>
      </c>
      <c r="AQ122" s="10">
        <v>198.12091945049599</v>
      </c>
      <c r="AR122" s="10">
        <v>197.8436582481408</v>
      </c>
      <c r="AS122" s="11">
        <v>578.9771112919808</v>
      </c>
      <c r="AT122" s="11">
        <v>644.07710173649912</v>
      </c>
      <c r="AU122" s="11">
        <v>691.86807140541441</v>
      </c>
      <c r="AV122" s="11">
        <v>599.17488498219518</v>
      </c>
      <c r="AW122" s="29">
        <v>2514.0971694160894</v>
      </c>
      <c r="AX122" s="45">
        <f t="shared" si="47"/>
        <v>209.50809745134083</v>
      </c>
      <c r="AY122" s="45">
        <f t="shared" si="48"/>
        <v>20.817819163982751</v>
      </c>
    </row>
    <row r="123" spans="1:51" ht="15" customHeight="1">
      <c r="A123" s="385">
        <v>1029</v>
      </c>
      <c r="B123" s="23" t="s">
        <v>356</v>
      </c>
      <c r="C123" s="23" t="s">
        <v>576</v>
      </c>
      <c r="D123" s="23" t="s">
        <v>422</v>
      </c>
      <c r="E123" s="23" t="s">
        <v>1205</v>
      </c>
      <c r="F123" s="25" t="s">
        <v>926</v>
      </c>
      <c r="G123" s="24" t="s">
        <v>943</v>
      </c>
      <c r="H123" s="394">
        <v>500</v>
      </c>
      <c r="I123" s="23" t="s">
        <v>429</v>
      </c>
      <c r="J123" s="42" t="s">
        <v>1000</v>
      </c>
      <c r="K123" s="13" t="str">
        <f t="shared" si="57"/>
        <v>01A</v>
      </c>
      <c r="L123" s="6" t="s">
        <v>1004</v>
      </c>
      <c r="M123" s="13" t="s">
        <v>1026</v>
      </c>
      <c r="N123" s="13" t="s">
        <v>1028</v>
      </c>
      <c r="O123" s="3"/>
      <c r="P123" s="7" t="s">
        <v>1381</v>
      </c>
      <c r="Q123" s="7" t="s">
        <v>1589</v>
      </c>
      <c r="R123" s="7" t="s">
        <v>1381</v>
      </c>
      <c r="S123" s="7" t="str">
        <f t="shared" si="46"/>
        <v>Yes</v>
      </c>
      <c r="T123" s="306">
        <v>380</v>
      </c>
      <c r="U123" s="306">
        <v>20</v>
      </c>
      <c r="V123" s="306">
        <v>1230</v>
      </c>
      <c r="W123" s="306">
        <v>1230</v>
      </c>
      <c r="X123" s="8">
        <v>123</v>
      </c>
      <c r="Y123" s="16">
        <f t="shared" si="58"/>
        <v>48.425196850393704</v>
      </c>
      <c r="Z123" s="8">
        <v>123</v>
      </c>
      <c r="AA123" s="16">
        <f t="shared" si="59"/>
        <v>48.425196850393704</v>
      </c>
      <c r="AB123" s="16" t="str">
        <f t="shared" si="60"/>
        <v>Y</v>
      </c>
      <c r="AC123" s="8">
        <v>77.5</v>
      </c>
      <c r="AD123" s="306">
        <v>2</v>
      </c>
      <c r="AE123" s="3"/>
      <c r="AF123" s="5" t="s">
        <v>992</v>
      </c>
      <c r="AG123" s="10">
        <v>24.14545637574</v>
      </c>
      <c r="AH123" s="10">
        <v>25.54853018004</v>
      </c>
      <c r="AI123" s="10">
        <v>23.284361476319997</v>
      </c>
      <c r="AJ123" s="10">
        <v>25.554453446759997</v>
      </c>
      <c r="AK123" s="10">
        <v>24.208391084639999</v>
      </c>
      <c r="AL123" s="10">
        <v>31.419968316240002</v>
      </c>
      <c r="AM123" s="10">
        <v>29.526003782519997</v>
      </c>
      <c r="AN123" s="10">
        <v>30.070203912419998</v>
      </c>
      <c r="AO123" s="10">
        <v>27.61130781528</v>
      </c>
      <c r="AP123" s="10">
        <v>25.61368611396</v>
      </c>
      <c r="AQ123" s="10">
        <v>24.972492491519997</v>
      </c>
      <c r="AR123" s="10">
        <v>24.937693299539998</v>
      </c>
      <c r="AS123" s="11">
        <v>72.978348032100001</v>
      </c>
      <c r="AT123" s="11">
        <v>81.182812847639994</v>
      </c>
      <c r="AU123" s="11">
        <v>87.207515510219991</v>
      </c>
      <c r="AV123" s="11">
        <v>75.523871905020002</v>
      </c>
      <c r="AW123" s="29">
        <v>316.89254829497997</v>
      </c>
      <c r="AX123" s="45">
        <f t="shared" si="47"/>
        <v>26.407712357914999</v>
      </c>
      <c r="AY123" s="45">
        <f t="shared" si="48"/>
        <v>2.6239562269609715</v>
      </c>
    </row>
    <row r="124" spans="1:51" ht="15" customHeight="1">
      <c r="A124" s="385">
        <v>1030</v>
      </c>
      <c r="B124" s="23" t="s">
        <v>356</v>
      </c>
      <c r="C124" s="23" t="s">
        <v>576</v>
      </c>
      <c r="D124" s="23" t="s">
        <v>422</v>
      </c>
      <c r="E124" s="23" t="s">
        <v>1205</v>
      </c>
      <c r="F124" s="25" t="s">
        <v>926</v>
      </c>
      <c r="G124" s="24" t="s">
        <v>921</v>
      </c>
      <c r="H124" s="394">
        <v>440</v>
      </c>
      <c r="I124" s="23" t="s">
        <v>426</v>
      </c>
      <c r="J124" s="42" t="s">
        <v>1000</v>
      </c>
      <c r="K124" s="13" t="str">
        <f t="shared" si="57"/>
        <v>01A</v>
      </c>
      <c r="L124" s="6" t="s">
        <v>1004</v>
      </c>
      <c r="M124" s="13" t="s">
        <v>1026</v>
      </c>
      <c r="N124" s="13" t="s">
        <v>1028</v>
      </c>
      <c r="O124" s="3"/>
      <c r="P124" s="7" t="s">
        <v>1378</v>
      </c>
      <c r="Q124" s="7" t="s">
        <v>1590</v>
      </c>
      <c r="R124" s="7" t="s">
        <v>1487</v>
      </c>
      <c r="S124" s="7" t="str">
        <f t="shared" si="46"/>
        <v>No</v>
      </c>
      <c r="T124" s="306">
        <v>380</v>
      </c>
      <c r="U124" s="306">
        <v>20</v>
      </c>
      <c r="V124" s="306">
        <v>914</v>
      </c>
      <c r="W124" s="306">
        <v>900</v>
      </c>
      <c r="X124" s="8">
        <v>90</v>
      </c>
      <c r="Y124" s="16">
        <f t="shared" si="58"/>
        <v>35.433070866141733</v>
      </c>
      <c r="Z124" s="8">
        <v>90</v>
      </c>
      <c r="AA124" s="16">
        <f t="shared" si="59"/>
        <v>35.433070866141733</v>
      </c>
      <c r="AB124" s="16" t="str">
        <f t="shared" si="60"/>
        <v>Y</v>
      </c>
      <c r="AC124" s="8">
        <v>61.5</v>
      </c>
      <c r="AD124" s="306">
        <v>2</v>
      </c>
      <c r="AE124" s="3"/>
      <c r="AF124" s="5" t="s">
        <v>992</v>
      </c>
      <c r="AG124" s="10">
        <v>4.3812588733200002</v>
      </c>
      <c r="AH124" s="10">
        <v>4.6357682691600006</v>
      </c>
      <c r="AI124" s="10">
        <v>4.22519990256</v>
      </c>
      <c r="AJ124" s="10">
        <v>4.6370580127199998</v>
      </c>
      <c r="AK124" s="10">
        <v>4.3928665653599994</v>
      </c>
      <c r="AL124" s="10">
        <v>5.7015263642400003</v>
      </c>
      <c r="AM124" s="10">
        <v>5.3575947482400004</v>
      </c>
      <c r="AN124" s="10">
        <v>5.4564750878400003</v>
      </c>
      <c r="AO124" s="10">
        <v>5.0102238160799999</v>
      </c>
      <c r="AP124" s="10">
        <v>4.6478058757199996</v>
      </c>
      <c r="AQ124" s="10">
        <v>4.5312990408000005</v>
      </c>
      <c r="AR124" s="10">
        <v>4.5252802375199996</v>
      </c>
      <c r="AS124" s="11">
        <v>13.24222704504</v>
      </c>
      <c r="AT124" s="11">
        <v>14.731450942319999</v>
      </c>
      <c r="AU124" s="11">
        <v>15.824293652160001</v>
      </c>
      <c r="AV124" s="11">
        <v>13.704385154040001</v>
      </c>
      <c r="AW124" s="29">
        <v>57.502356793559997</v>
      </c>
      <c r="AX124" s="45">
        <f t="shared" si="47"/>
        <v>4.7918630661299995</v>
      </c>
      <c r="AY124" s="45">
        <f t="shared" si="48"/>
        <v>0.47614684904742016</v>
      </c>
    </row>
    <row r="125" spans="1:51" ht="15" customHeight="1">
      <c r="A125" s="385">
        <v>1031</v>
      </c>
      <c r="B125" s="23" t="s">
        <v>356</v>
      </c>
      <c r="C125" s="23" t="s">
        <v>576</v>
      </c>
      <c r="D125" s="23" t="s">
        <v>422</v>
      </c>
      <c r="E125" s="23" t="s">
        <v>1205</v>
      </c>
      <c r="F125" s="25" t="s">
        <v>926</v>
      </c>
      <c r="G125" s="24" t="s">
        <v>921</v>
      </c>
      <c r="H125" s="394">
        <v>500</v>
      </c>
      <c r="I125" s="23" t="s">
        <v>427</v>
      </c>
      <c r="J125" s="42" t="s">
        <v>1000</v>
      </c>
      <c r="K125" s="13" t="str">
        <f t="shared" si="57"/>
        <v>01A</v>
      </c>
      <c r="L125" s="6" t="s">
        <v>1004</v>
      </c>
      <c r="M125" s="13" t="s">
        <v>1026</v>
      </c>
      <c r="N125" s="13" t="s">
        <v>1028</v>
      </c>
      <c r="O125" s="3"/>
      <c r="P125" s="7" t="s">
        <v>1356</v>
      </c>
      <c r="Q125" s="7" t="s">
        <v>1591</v>
      </c>
      <c r="R125" s="7" t="s">
        <v>1356</v>
      </c>
      <c r="S125" s="7" t="str">
        <f t="shared" si="46"/>
        <v>Yes</v>
      </c>
      <c r="T125" s="306">
        <v>380</v>
      </c>
      <c r="U125" s="306">
        <v>20</v>
      </c>
      <c r="V125" s="306">
        <v>950</v>
      </c>
      <c r="W125" s="306">
        <v>950</v>
      </c>
      <c r="X125" s="8">
        <v>95</v>
      </c>
      <c r="Y125" s="16">
        <f t="shared" si="58"/>
        <v>37.401574803149607</v>
      </c>
      <c r="Z125" s="8">
        <v>95</v>
      </c>
      <c r="AA125" s="16">
        <f t="shared" si="59"/>
        <v>37.401574803149607</v>
      </c>
      <c r="AB125" s="16" t="str">
        <f t="shared" si="60"/>
        <v>Y</v>
      </c>
      <c r="AC125" s="8">
        <v>65</v>
      </c>
      <c r="AD125" s="306">
        <v>2</v>
      </c>
      <c r="AE125" s="3"/>
      <c r="AF125" s="5" t="s">
        <v>992</v>
      </c>
      <c r="AG125" s="10">
        <v>7.3320212601999994</v>
      </c>
      <c r="AH125" s="10">
        <v>7.7579279049999998</v>
      </c>
      <c r="AI125" s="10">
        <v>7.0706258531999993</v>
      </c>
      <c r="AJ125" s="10">
        <v>7.7598464033999992</v>
      </c>
      <c r="AK125" s="10">
        <v>7.3512062442000001</v>
      </c>
      <c r="AL125" s="10">
        <v>9.5406925432000005</v>
      </c>
      <c r="AM125" s="10">
        <v>8.9656226478000001</v>
      </c>
      <c r="AN125" s="10">
        <v>9.1306135101999981</v>
      </c>
      <c r="AO125" s="10">
        <v>8.3843176326000002</v>
      </c>
      <c r="AP125" s="10">
        <v>7.7775925135999993</v>
      </c>
      <c r="AQ125" s="10">
        <v>7.5828649259999992</v>
      </c>
      <c r="AR125" s="10">
        <v>7.5723131847999996</v>
      </c>
      <c r="AS125" s="11">
        <v>22.160575018399999</v>
      </c>
      <c r="AT125" s="11">
        <v>24.6517451908</v>
      </c>
      <c r="AU125" s="11">
        <v>26.480553790599998</v>
      </c>
      <c r="AV125" s="11">
        <v>22.932770624399996</v>
      </c>
      <c r="AW125" s="29">
        <v>96.225644624199987</v>
      </c>
      <c r="AX125" s="45">
        <f t="shared" si="47"/>
        <v>8.0188037186833316</v>
      </c>
      <c r="AY125" s="45">
        <f t="shared" si="48"/>
        <v>0.7966649384029254</v>
      </c>
    </row>
    <row r="126" spans="1:51" ht="15" customHeight="1">
      <c r="A126" s="385">
        <v>1033</v>
      </c>
      <c r="B126" s="23" t="s">
        <v>356</v>
      </c>
      <c r="C126" s="23" t="s">
        <v>576</v>
      </c>
      <c r="D126" s="23" t="s">
        <v>422</v>
      </c>
      <c r="E126" s="23" t="s">
        <v>1205</v>
      </c>
      <c r="F126" s="25" t="s">
        <v>926</v>
      </c>
      <c r="G126" s="24" t="s">
        <v>933</v>
      </c>
      <c r="H126" s="394">
        <v>500</v>
      </c>
      <c r="I126" s="23" t="s">
        <v>1050</v>
      </c>
      <c r="J126" s="42" t="s">
        <v>998</v>
      </c>
      <c r="K126" s="13" t="str">
        <f t="shared" si="57"/>
        <v>011</v>
      </c>
      <c r="L126" s="6" t="s">
        <v>1004</v>
      </c>
      <c r="M126" s="13" t="s">
        <v>1026</v>
      </c>
      <c r="N126" s="13" t="s">
        <v>1027</v>
      </c>
      <c r="O126" s="3"/>
      <c r="P126" s="7" t="s">
        <v>1370</v>
      </c>
      <c r="Q126" s="7" t="s">
        <v>1590</v>
      </c>
      <c r="R126" s="7" t="s">
        <v>1370</v>
      </c>
      <c r="S126" s="7" t="str">
        <f t="shared" si="46"/>
        <v>Yes</v>
      </c>
      <c r="T126" s="306">
        <v>380</v>
      </c>
      <c r="U126" s="306">
        <v>20</v>
      </c>
      <c r="V126" s="306">
        <v>1085</v>
      </c>
      <c r="W126" s="306">
        <v>1085</v>
      </c>
      <c r="X126" s="8">
        <v>108.5</v>
      </c>
      <c r="Y126" s="16">
        <f t="shared" si="58"/>
        <v>42.716535433070867</v>
      </c>
      <c r="Z126" s="8">
        <v>108.5</v>
      </c>
      <c r="AA126" s="16">
        <f t="shared" si="59"/>
        <v>42.716535433070867</v>
      </c>
      <c r="AB126" s="16" t="str">
        <f t="shared" si="60"/>
        <v>Y</v>
      </c>
      <c r="AC126" s="8">
        <v>65</v>
      </c>
      <c r="AD126" s="306">
        <v>2</v>
      </c>
      <c r="AE126" s="3"/>
      <c r="AF126" s="5" t="s">
        <v>992</v>
      </c>
      <c r="AG126" s="10">
        <v>0.55873741560000001</v>
      </c>
      <c r="AH126" s="10">
        <v>0.5910565406199999</v>
      </c>
      <c r="AI126" s="10">
        <v>0.53846948973999997</v>
      </c>
      <c r="AJ126" s="10">
        <v>0.5910565406199999</v>
      </c>
      <c r="AK126" s="10">
        <v>0.55983297915999997</v>
      </c>
      <c r="AL126" s="10">
        <v>0.72690642206</v>
      </c>
      <c r="AM126" s="10">
        <v>0.68308387965999995</v>
      </c>
      <c r="AN126" s="10">
        <v>0.69568286060000006</v>
      </c>
      <c r="AO126" s="10">
        <v>0.63871355547999997</v>
      </c>
      <c r="AP126" s="10">
        <v>0.59269988596000001</v>
      </c>
      <c r="AQ126" s="10">
        <v>0.57736199612000005</v>
      </c>
      <c r="AR126" s="10">
        <v>0.57681421434000002</v>
      </c>
      <c r="AS126" s="11">
        <v>1.6882634459599999</v>
      </c>
      <c r="AT126" s="11">
        <v>1.8777959418399996</v>
      </c>
      <c r="AU126" s="11">
        <v>2.01748029574</v>
      </c>
      <c r="AV126" s="11">
        <v>1.7468760964200003</v>
      </c>
      <c r="AW126" s="29">
        <v>7.33041577996</v>
      </c>
      <c r="AX126" s="45">
        <f t="shared" si="47"/>
        <v>0.61086798166333334</v>
      </c>
      <c r="AY126" s="45">
        <f t="shared" si="48"/>
        <v>6.0760394176112759E-2</v>
      </c>
    </row>
    <row r="127" spans="1:51" ht="15" customHeight="1">
      <c r="A127" s="385">
        <v>1039</v>
      </c>
      <c r="B127" s="23" t="s">
        <v>356</v>
      </c>
      <c r="C127" s="23" t="s">
        <v>576</v>
      </c>
      <c r="D127" s="23" t="s">
        <v>422</v>
      </c>
      <c r="E127" s="23" t="s">
        <v>1205</v>
      </c>
      <c r="F127" s="25" t="s">
        <v>906</v>
      </c>
      <c r="G127" s="24" t="s">
        <v>917</v>
      </c>
      <c r="H127" s="394">
        <v>330</v>
      </c>
      <c r="I127" s="23" t="s">
        <v>397</v>
      </c>
      <c r="J127" s="42" t="s">
        <v>1000</v>
      </c>
      <c r="K127" s="13" t="str">
        <f t="shared" si="57"/>
        <v>01A</v>
      </c>
      <c r="L127" s="6" t="s">
        <v>1004</v>
      </c>
      <c r="M127" s="13" t="s">
        <v>1026</v>
      </c>
      <c r="N127" s="13" t="s">
        <v>1028</v>
      </c>
      <c r="O127" s="3"/>
      <c r="P127" s="7" t="s">
        <v>1365</v>
      </c>
      <c r="Q127" s="7" t="s">
        <v>1589</v>
      </c>
      <c r="R127" s="7" t="s">
        <v>1365</v>
      </c>
      <c r="S127" s="7" t="str">
        <f t="shared" si="46"/>
        <v>Yes</v>
      </c>
      <c r="T127" s="306">
        <v>350</v>
      </c>
      <c r="U127" s="306">
        <v>18</v>
      </c>
      <c r="V127" s="306">
        <v>1390</v>
      </c>
      <c r="W127" s="306">
        <v>1390</v>
      </c>
      <c r="X127" s="8">
        <v>139</v>
      </c>
      <c r="Y127" s="16">
        <f t="shared" si="58"/>
        <v>54.724409448818896</v>
      </c>
      <c r="Z127" s="8">
        <v>139</v>
      </c>
      <c r="AA127" s="16">
        <f t="shared" si="59"/>
        <v>54.724409448818896</v>
      </c>
      <c r="AB127" s="16" t="str">
        <f t="shared" si="60"/>
        <v>Y</v>
      </c>
      <c r="AC127" s="8">
        <v>92.5</v>
      </c>
      <c r="AD127" s="306">
        <v>6</v>
      </c>
      <c r="AE127" s="3"/>
      <c r="AF127" s="5" t="s">
        <v>992</v>
      </c>
      <c r="AG127" s="10">
        <v>3.1246473933499996</v>
      </c>
      <c r="AH127" s="10">
        <v>3.3067728522499995</v>
      </c>
      <c r="AI127" s="10">
        <v>3.0133485017999999</v>
      </c>
      <c r="AJ127" s="10">
        <v>3.3076926777999995</v>
      </c>
      <c r="AK127" s="10">
        <v>3.1329258232999999</v>
      </c>
      <c r="AL127" s="10">
        <v>4.0665487565499996</v>
      </c>
      <c r="AM127" s="10">
        <v>3.8209553346999998</v>
      </c>
      <c r="AN127" s="10">
        <v>3.89178190205</v>
      </c>
      <c r="AO127" s="10">
        <v>3.5735222617499995</v>
      </c>
      <c r="AP127" s="10">
        <v>3.3150512821999998</v>
      </c>
      <c r="AQ127" s="10">
        <v>3.2322669826999997</v>
      </c>
      <c r="AR127" s="10">
        <v>3.22766785495</v>
      </c>
      <c r="AS127" s="11">
        <v>9.4447687473999995</v>
      </c>
      <c r="AT127" s="11">
        <v>10.50716725765</v>
      </c>
      <c r="AU127" s="11">
        <v>11.2862594985</v>
      </c>
      <c r="AV127" s="11">
        <v>9.7749861198499985</v>
      </c>
      <c r="AW127" s="29">
        <v>41.013181623400001</v>
      </c>
      <c r="AX127" s="45">
        <f t="shared" si="47"/>
        <v>3.4177651352833327</v>
      </c>
      <c r="AY127" s="45">
        <f t="shared" si="48"/>
        <v>0.33959479443520785</v>
      </c>
    </row>
    <row r="128" spans="1:51" ht="15" customHeight="1">
      <c r="A128" s="385">
        <v>1041</v>
      </c>
      <c r="B128" s="23" t="s">
        <v>356</v>
      </c>
      <c r="C128" s="23" t="s">
        <v>576</v>
      </c>
      <c r="D128" s="23" t="s">
        <v>422</v>
      </c>
      <c r="E128" s="23" t="s">
        <v>1205</v>
      </c>
      <c r="F128" s="25" t="s">
        <v>923</v>
      </c>
      <c r="G128" s="24" t="s">
        <v>917</v>
      </c>
      <c r="H128" s="394">
        <v>300</v>
      </c>
      <c r="I128" s="23" t="s">
        <v>424</v>
      </c>
      <c r="J128" s="42" t="s">
        <v>1000</v>
      </c>
      <c r="K128" s="13" t="str">
        <f t="shared" si="57"/>
        <v>01A</v>
      </c>
      <c r="L128" s="6" t="s">
        <v>1004</v>
      </c>
      <c r="M128" s="13" t="s">
        <v>1026</v>
      </c>
      <c r="N128" s="13" t="s">
        <v>1028</v>
      </c>
      <c r="O128" s="3"/>
      <c r="P128" s="7" t="s">
        <v>1378</v>
      </c>
      <c r="Q128" s="7" t="s">
        <v>1590</v>
      </c>
      <c r="R128" s="7" t="s">
        <v>1487</v>
      </c>
      <c r="S128" s="7" t="str">
        <f t="shared" si="46"/>
        <v>No</v>
      </c>
      <c r="T128" s="306">
        <v>380</v>
      </c>
      <c r="U128" s="306">
        <v>20</v>
      </c>
      <c r="V128" s="306">
        <v>914</v>
      </c>
      <c r="W128" s="306">
        <v>900</v>
      </c>
      <c r="X128" s="8">
        <v>90</v>
      </c>
      <c r="Y128" s="16">
        <f t="shared" si="58"/>
        <v>35.433070866141733</v>
      </c>
      <c r="Z128" s="8">
        <v>90</v>
      </c>
      <c r="AA128" s="16">
        <f t="shared" si="59"/>
        <v>35.433070866141733</v>
      </c>
      <c r="AB128" s="16" t="str">
        <f t="shared" si="60"/>
        <v>Y</v>
      </c>
      <c r="AC128" s="8">
        <v>130</v>
      </c>
      <c r="AD128" s="306">
        <v>10</v>
      </c>
      <c r="AE128" s="3"/>
      <c r="AF128" s="5" t="s">
        <v>992</v>
      </c>
      <c r="AG128" s="10">
        <v>1.2422782008</v>
      </c>
      <c r="AH128" s="10">
        <v>1.3149791928000001</v>
      </c>
      <c r="AI128" s="10">
        <v>1.1986576056</v>
      </c>
      <c r="AJ128" s="10">
        <v>1.3149791928000001</v>
      </c>
      <c r="AK128" s="10">
        <v>1.2459132504000001</v>
      </c>
      <c r="AL128" s="10">
        <v>1.6166883096000002</v>
      </c>
      <c r="AM128" s="10">
        <v>1.5194507328</v>
      </c>
      <c r="AN128" s="10">
        <v>1.5476223672</v>
      </c>
      <c r="AO128" s="10">
        <v>1.4203956312000001</v>
      </c>
      <c r="AP128" s="10">
        <v>1.3177054800000001</v>
      </c>
      <c r="AQ128" s="10">
        <v>1.2849900336</v>
      </c>
      <c r="AR128" s="10">
        <v>1.2831725087999999</v>
      </c>
      <c r="AS128" s="11">
        <v>3.7559149991999998</v>
      </c>
      <c r="AT128" s="11">
        <v>4.1775807528000009</v>
      </c>
      <c r="AU128" s="11">
        <v>4.4874687311999999</v>
      </c>
      <c r="AV128" s="11">
        <v>3.8858680224</v>
      </c>
      <c r="AW128" s="29">
        <v>16.306832505599999</v>
      </c>
      <c r="AX128" s="45">
        <f t="shared" si="47"/>
        <v>1.3589027087999999</v>
      </c>
      <c r="AY128" s="45">
        <f t="shared" si="48"/>
        <v>0.13498345641429127</v>
      </c>
    </row>
    <row r="129" spans="1:51" ht="15" customHeight="1">
      <c r="A129" s="385">
        <v>1042</v>
      </c>
      <c r="B129" s="23" t="s">
        <v>356</v>
      </c>
      <c r="C129" s="23" t="s">
        <v>576</v>
      </c>
      <c r="D129" s="23" t="s">
        <v>422</v>
      </c>
      <c r="E129" s="23" t="s">
        <v>1205</v>
      </c>
      <c r="F129" s="25" t="s">
        <v>923</v>
      </c>
      <c r="G129" s="24" t="s">
        <v>914</v>
      </c>
      <c r="H129" s="394">
        <v>300</v>
      </c>
      <c r="I129" s="23" t="s">
        <v>431</v>
      </c>
      <c r="J129" s="42" t="s">
        <v>1000</v>
      </c>
      <c r="K129" s="13" t="str">
        <f t="shared" si="57"/>
        <v>01A</v>
      </c>
      <c r="L129" s="6" t="s">
        <v>1004</v>
      </c>
      <c r="M129" s="13" t="s">
        <v>1026</v>
      </c>
      <c r="N129" s="13" t="s">
        <v>1028</v>
      </c>
      <c r="O129" s="3"/>
      <c r="P129" s="7" t="s">
        <v>1349</v>
      </c>
      <c r="Q129" s="7" t="s">
        <v>1591</v>
      </c>
      <c r="R129" s="7" t="s">
        <v>1349</v>
      </c>
      <c r="S129" s="7" t="str">
        <f t="shared" si="46"/>
        <v>Yes</v>
      </c>
      <c r="T129" s="306">
        <v>380</v>
      </c>
      <c r="U129" s="306">
        <v>20</v>
      </c>
      <c r="V129" s="306">
        <v>1000</v>
      </c>
      <c r="W129" s="306">
        <v>1000</v>
      </c>
      <c r="X129" s="8">
        <v>100</v>
      </c>
      <c r="Y129" s="16">
        <f t="shared" ref="Y129:Y192" si="61">X129/2.54</f>
        <v>39.370078740157481</v>
      </c>
      <c r="Z129" s="8">
        <v>100</v>
      </c>
      <c r="AA129" s="16">
        <f t="shared" si="59"/>
        <v>39.370078740157481</v>
      </c>
      <c r="AB129" s="16" t="str">
        <f t="shared" si="60"/>
        <v>Y</v>
      </c>
      <c r="AC129" s="8">
        <v>130.5</v>
      </c>
      <c r="AD129" s="306">
        <v>16</v>
      </c>
      <c r="AE129" s="3"/>
      <c r="AF129" s="5" t="s">
        <v>992</v>
      </c>
      <c r="AG129" s="10">
        <v>1.2376295315999999</v>
      </c>
      <c r="AH129" s="10">
        <v>1.3095965231999998</v>
      </c>
      <c r="AI129" s="10">
        <v>1.1930302691999999</v>
      </c>
      <c r="AJ129" s="10">
        <v>1.3095965231999998</v>
      </c>
      <c r="AK129" s="10">
        <v>1.2406703904</v>
      </c>
      <c r="AL129" s="10">
        <v>1.6096279247999998</v>
      </c>
      <c r="AM129" s="10">
        <v>1.5133340627999998</v>
      </c>
      <c r="AN129" s="10">
        <v>1.5407017920000001</v>
      </c>
      <c r="AO129" s="10">
        <v>1.4150129615999998</v>
      </c>
      <c r="AP129" s="10">
        <v>1.3126373820000001</v>
      </c>
      <c r="AQ129" s="10">
        <v>1.2802015548000001</v>
      </c>
      <c r="AR129" s="10">
        <v>1.2781743156000001</v>
      </c>
      <c r="AS129" s="11">
        <v>3.7402563239999993</v>
      </c>
      <c r="AT129" s="11">
        <v>4.1598948383999996</v>
      </c>
      <c r="AU129" s="11">
        <v>4.4690488164</v>
      </c>
      <c r="AV129" s="11">
        <v>3.8710132524</v>
      </c>
      <c r="AW129" s="29">
        <v>16.240213231199998</v>
      </c>
      <c r="AX129" s="45">
        <f t="shared" si="47"/>
        <v>1.3533511025999998</v>
      </c>
      <c r="AY129" s="45">
        <f t="shared" si="48"/>
        <v>0.13431812863259263</v>
      </c>
    </row>
    <row r="130" spans="1:51" ht="15" customHeight="1">
      <c r="A130" s="385">
        <v>1046</v>
      </c>
      <c r="B130" s="23" t="s">
        <v>356</v>
      </c>
      <c r="C130" s="23" t="s">
        <v>576</v>
      </c>
      <c r="D130" s="23" t="s">
        <v>422</v>
      </c>
      <c r="E130" s="23" t="s">
        <v>1205</v>
      </c>
      <c r="F130" s="25" t="s">
        <v>903</v>
      </c>
      <c r="G130" s="24" t="s">
        <v>917</v>
      </c>
      <c r="H130" s="394">
        <v>330</v>
      </c>
      <c r="I130" s="23" t="s">
        <v>586</v>
      </c>
      <c r="J130" s="42" t="s">
        <v>1000</v>
      </c>
      <c r="K130" s="13" t="str">
        <f t="shared" si="57"/>
        <v>01A</v>
      </c>
      <c r="L130" s="6" t="s">
        <v>1004</v>
      </c>
      <c r="M130" s="13" t="s">
        <v>1026</v>
      </c>
      <c r="N130" s="13" t="s">
        <v>1028</v>
      </c>
      <c r="O130" s="3"/>
      <c r="P130" s="7" t="s">
        <v>1334</v>
      </c>
      <c r="Q130" s="7" t="s">
        <v>1590</v>
      </c>
      <c r="R130" s="7" t="s">
        <v>1473</v>
      </c>
      <c r="S130" s="7" t="str">
        <f t="shared" si="46"/>
        <v>No</v>
      </c>
      <c r="T130" s="306">
        <v>320</v>
      </c>
      <c r="U130" s="306">
        <v>16</v>
      </c>
      <c r="V130" s="306">
        <v>964</v>
      </c>
      <c r="W130" s="306">
        <v>960</v>
      </c>
      <c r="X130" s="8">
        <v>96</v>
      </c>
      <c r="Y130" s="16">
        <f t="shared" si="61"/>
        <v>37.795275590551178</v>
      </c>
      <c r="Z130" s="8">
        <v>94.6</v>
      </c>
      <c r="AA130" s="16">
        <f t="shared" si="59"/>
        <v>37.244094488188971</v>
      </c>
      <c r="AB130" s="16" t="str">
        <f t="shared" si="60"/>
        <v>N</v>
      </c>
      <c r="AC130" s="8">
        <v>108.7</v>
      </c>
      <c r="AD130" s="306">
        <v>4</v>
      </c>
      <c r="AE130" s="3"/>
      <c r="AF130" s="5" t="s">
        <v>992</v>
      </c>
      <c r="AG130" s="10">
        <v>0.69619647283199992</v>
      </c>
      <c r="AH130" s="10">
        <v>0.73646666096640001</v>
      </c>
      <c r="AI130" s="10">
        <v>0.67094228705280001</v>
      </c>
      <c r="AJ130" s="10">
        <v>0.73646666096640001</v>
      </c>
      <c r="AK130" s="10">
        <v>0.69756156395520008</v>
      </c>
      <c r="AL130" s="10">
        <v>0.90573796024319997</v>
      </c>
      <c r="AM130" s="10">
        <v>0.85113431531520001</v>
      </c>
      <c r="AN130" s="10">
        <v>0.86683286323199993</v>
      </c>
      <c r="AO130" s="10">
        <v>0.79584812482559997</v>
      </c>
      <c r="AP130" s="10">
        <v>0.73851429765120002</v>
      </c>
      <c r="AQ130" s="10">
        <v>0.71940302192640004</v>
      </c>
      <c r="AR130" s="10">
        <v>0.71872047636479997</v>
      </c>
      <c r="AS130" s="11">
        <v>2.1036054208512001</v>
      </c>
      <c r="AT130" s="11">
        <v>2.3397661851647999</v>
      </c>
      <c r="AU130" s="11">
        <v>2.5138153033727999</v>
      </c>
      <c r="AV130" s="11">
        <v>2.1766377959423999</v>
      </c>
      <c r="AW130" s="29">
        <v>9.1338247053312003</v>
      </c>
      <c r="AX130" s="45">
        <f t="shared" si="47"/>
        <v>0.76115205877759984</v>
      </c>
      <c r="AY130" s="45">
        <f t="shared" si="48"/>
        <v>7.5708500866845621E-2</v>
      </c>
    </row>
    <row r="131" spans="1:51" ht="15" customHeight="1">
      <c r="A131" s="385">
        <v>1047</v>
      </c>
      <c r="B131" s="23" t="s">
        <v>356</v>
      </c>
      <c r="C131" s="23" t="s">
        <v>576</v>
      </c>
      <c r="D131" s="23" t="s">
        <v>422</v>
      </c>
      <c r="E131" s="23" t="s">
        <v>1205</v>
      </c>
      <c r="F131" s="25" t="s">
        <v>906</v>
      </c>
      <c r="G131" s="24" t="s">
        <v>917</v>
      </c>
      <c r="H131" s="394">
        <v>330</v>
      </c>
      <c r="I131" s="23" t="s">
        <v>817</v>
      </c>
      <c r="J131" s="42" t="s">
        <v>1000</v>
      </c>
      <c r="K131" s="13" t="str">
        <f t="shared" si="57"/>
        <v>01A</v>
      </c>
      <c r="L131" s="6" t="s">
        <v>1004</v>
      </c>
      <c r="M131" s="13" t="s">
        <v>1026</v>
      </c>
      <c r="N131" s="13" t="s">
        <v>1028</v>
      </c>
      <c r="O131" s="3"/>
      <c r="P131" s="7" t="s">
        <v>1366</v>
      </c>
      <c r="Q131" s="7" t="s">
        <v>1591</v>
      </c>
      <c r="R131" s="7" t="s">
        <v>1478</v>
      </c>
      <c r="S131" s="7" t="str">
        <f t="shared" si="46"/>
        <v>No</v>
      </c>
      <c r="T131" s="306">
        <v>350</v>
      </c>
      <c r="U131" s="306">
        <v>18</v>
      </c>
      <c r="V131" s="306">
        <v>1272</v>
      </c>
      <c r="W131" s="306">
        <v>1270</v>
      </c>
      <c r="X131" s="8">
        <v>127</v>
      </c>
      <c r="Y131" s="16">
        <f t="shared" si="61"/>
        <v>50</v>
      </c>
      <c r="Z131" s="8">
        <v>125</v>
      </c>
      <c r="AA131" s="16">
        <f t="shared" si="59"/>
        <v>49.212598425196852</v>
      </c>
      <c r="AB131" s="16" t="str">
        <f t="shared" si="60"/>
        <v>N</v>
      </c>
      <c r="AC131" s="8">
        <v>90.5</v>
      </c>
      <c r="AD131" s="306">
        <v>5</v>
      </c>
      <c r="AE131" s="3"/>
      <c r="AF131" s="5" t="s">
        <v>992</v>
      </c>
      <c r="AG131" s="10">
        <v>16.758997386179999</v>
      </c>
      <c r="AH131" s="10">
        <v>17.732535454339999</v>
      </c>
      <c r="AI131" s="10">
        <v>16.161225278450001</v>
      </c>
      <c r="AJ131" s="10">
        <v>17.737468924279998</v>
      </c>
      <c r="AK131" s="10">
        <v>16.802576370650002</v>
      </c>
      <c r="AL131" s="10">
        <v>21.808403869769997</v>
      </c>
      <c r="AM131" s="10">
        <v>20.49363413076</v>
      </c>
      <c r="AN131" s="10">
        <v>20.871044581169997</v>
      </c>
      <c r="AO131" s="10">
        <v>19.164886226919997</v>
      </c>
      <c r="AP131" s="10">
        <v>17.778581173780001</v>
      </c>
      <c r="AQ131" s="10">
        <v>17.332924389199999</v>
      </c>
      <c r="AR131" s="10">
        <v>17.309079284489997</v>
      </c>
      <c r="AS131" s="11">
        <v>50.652758118969999</v>
      </c>
      <c r="AT131" s="11">
        <v>56.348449164699993</v>
      </c>
      <c r="AU131" s="11">
        <v>60.529564938849994</v>
      </c>
      <c r="AV131" s="11">
        <v>52.420584847469996</v>
      </c>
      <c r="AW131" s="29">
        <v>219.95135706999</v>
      </c>
      <c r="AX131" s="45">
        <f t="shared" si="47"/>
        <v>18.329279755832498</v>
      </c>
      <c r="AY131" s="45">
        <f t="shared" si="48"/>
        <v>1.8212821905631866</v>
      </c>
    </row>
    <row r="132" spans="1:51" ht="15" customHeight="1">
      <c r="A132" s="385">
        <v>1048</v>
      </c>
      <c r="B132" s="23" t="s">
        <v>356</v>
      </c>
      <c r="C132" s="23" t="s">
        <v>576</v>
      </c>
      <c r="D132" s="23" t="s">
        <v>422</v>
      </c>
      <c r="E132" s="23" t="s">
        <v>1205</v>
      </c>
      <c r="F132" s="25" t="s">
        <v>908</v>
      </c>
      <c r="G132" s="24" t="s">
        <v>933</v>
      </c>
      <c r="H132" s="394">
        <v>330</v>
      </c>
      <c r="I132" s="23" t="s">
        <v>432</v>
      </c>
      <c r="J132" s="42" t="s">
        <v>1000</v>
      </c>
      <c r="K132" s="13" t="str">
        <f t="shared" si="57"/>
        <v>01A</v>
      </c>
      <c r="L132" s="6" t="s">
        <v>1004</v>
      </c>
      <c r="M132" s="13" t="s">
        <v>1026</v>
      </c>
      <c r="N132" s="13" t="s">
        <v>1028</v>
      </c>
      <c r="O132" s="3"/>
      <c r="P132" s="7" t="s">
        <v>1355</v>
      </c>
      <c r="Q132" s="7" t="s">
        <v>1590</v>
      </c>
      <c r="R132" s="7" t="s">
        <v>1355</v>
      </c>
      <c r="S132" s="7" t="str">
        <f t="shared" si="46"/>
        <v>Yes</v>
      </c>
      <c r="T132" s="306">
        <v>415</v>
      </c>
      <c r="U132" s="306">
        <v>22</v>
      </c>
      <c r="V132" s="306">
        <v>1000</v>
      </c>
      <c r="W132" s="306">
        <v>1000</v>
      </c>
      <c r="X132" s="8">
        <v>100</v>
      </c>
      <c r="Y132" s="16">
        <f t="shared" si="61"/>
        <v>39.370078740157481</v>
      </c>
      <c r="Z132" s="8">
        <v>100</v>
      </c>
      <c r="AA132" s="16">
        <f t="shared" si="59"/>
        <v>39.370078740157481</v>
      </c>
      <c r="AB132" s="16" t="str">
        <f t="shared" si="60"/>
        <v>Y</v>
      </c>
      <c r="AC132" s="8">
        <v>104</v>
      </c>
      <c r="AD132" s="306">
        <v>4</v>
      </c>
      <c r="AE132" s="3"/>
      <c r="AF132" s="5" t="s">
        <v>992</v>
      </c>
      <c r="AG132" s="10">
        <v>5.3945942959999993</v>
      </c>
      <c r="AH132" s="10">
        <v>5.7077718879999999</v>
      </c>
      <c r="AI132" s="10">
        <v>5.2022767887999999</v>
      </c>
      <c r="AJ132" s="10">
        <v>5.7095362688</v>
      </c>
      <c r="AK132" s="10">
        <v>5.4087093423999999</v>
      </c>
      <c r="AL132" s="10">
        <v>7.0195890128</v>
      </c>
      <c r="AM132" s="10">
        <v>6.5970198111999991</v>
      </c>
      <c r="AN132" s="10">
        <v>6.7178798959999995</v>
      </c>
      <c r="AO132" s="10">
        <v>6.1691574671999998</v>
      </c>
      <c r="AP132" s="10">
        <v>5.7227691247999992</v>
      </c>
      <c r="AQ132" s="10">
        <v>5.5789720895999997</v>
      </c>
      <c r="AR132" s="10">
        <v>5.5719145664000003</v>
      </c>
      <c r="AS132" s="11">
        <v>16.3046429728</v>
      </c>
      <c r="AT132" s="11">
        <v>18.137834624</v>
      </c>
      <c r="AU132" s="11">
        <v>19.4840571744</v>
      </c>
      <c r="AV132" s="11">
        <v>16.8736557808</v>
      </c>
      <c r="AW132" s="29">
        <v>70.800190552000004</v>
      </c>
      <c r="AX132" s="45">
        <f t="shared" si="47"/>
        <v>5.9000158793333322</v>
      </c>
      <c r="AY132" s="45">
        <f t="shared" si="48"/>
        <v>0.58617763267914458</v>
      </c>
    </row>
    <row r="133" spans="1:51" ht="15" customHeight="1">
      <c r="A133" s="385">
        <v>1049</v>
      </c>
      <c r="B133" s="23" t="s">
        <v>356</v>
      </c>
      <c r="C133" s="23" t="s">
        <v>576</v>
      </c>
      <c r="D133" s="23" t="s">
        <v>422</v>
      </c>
      <c r="E133" s="23" t="s">
        <v>1205</v>
      </c>
      <c r="F133" s="25" t="s">
        <v>923</v>
      </c>
      <c r="G133" s="24" t="s">
        <v>914</v>
      </c>
      <c r="H133" s="394">
        <v>330</v>
      </c>
      <c r="I133" s="23" t="s">
        <v>587</v>
      </c>
      <c r="J133" s="42" t="s">
        <v>1000</v>
      </c>
      <c r="K133" s="13" t="str">
        <f t="shared" si="57"/>
        <v>01A</v>
      </c>
      <c r="L133" s="6" t="s">
        <v>1004</v>
      </c>
      <c r="M133" s="13" t="s">
        <v>1026</v>
      </c>
      <c r="N133" s="13" t="s">
        <v>1028</v>
      </c>
      <c r="O133" s="3"/>
      <c r="P133" s="7" t="s">
        <v>1349</v>
      </c>
      <c r="Q133" s="7" t="s">
        <v>1591</v>
      </c>
      <c r="R133" s="7" t="s">
        <v>1349</v>
      </c>
      <c r="S133" s="7" t="str">
        <f t="shared" ref="S133:S196" si="62">IF(P133=R133,"Yes","No")</f>
        <v>Yes</v>
      </c>
      <c r="T133" s="306">
        <v>380</v>
      </c>
      <c r="U133" s="306">
        <v>20</v>
      </c>
      <c r="V133" s="306">
        <v>1000</v>
      </c>
      <c r="W133" s="306">
        <v>1000</v>
      </c>
      <c r="X133" s="8">
        <v>100</v>
      </c>
      <c r="Y133" s="16">
        <f t="shared" si="61"/>
        <v>39.370078740157481</v>
      </c>
      <c r="Z133" s="8">
        <v>100</v>
      </c>
      <c r="AA133" s="16">
        <f t="shared" si="59"/>
        <v>39.370078740157481</v>
      </c>
      <c r="AB133" s="16" t="str">
        <f t="shared" si="60"/>
        <v>Y</v>
      </c>
      <c r="AC133" s="8">
        <v>129.5</v>
      </c>
      <c r="AD133" s="306">
        <v>16</v>
      </c>
      <c r="AE133" s="3"/>
      <c r="AF133" s="5" t="s">
        <v>992</v>
      </c>
      <c r="AG133" s="10">
        <v>2.4552857083999999</v>
      </c>
      <c r="AH133" s="10">
        <v>2.5981167491999999</v>
      </c>
      <c r="AI133" s="10">
        <v>2.3677765495999998</v>
      </c>
      <c r="AJ133" s="10">
        <v>2.5991226016</v>
      </c>
      <c r="AK133" s="10">
        <v>2.4613208227999999</v>
      </c>
      <c r="AL133" s="10">
        <v>3.1945872224</v>
      </c>
      <c r="AM133" s="10">
        <v>3.0024694140000001</v>
      </c>
      <c r="AN133" s="10">
        <v>3.057791296</v>
      </c>
      <c r="AO133" s="10">
        <v>2.8073340484</v>
      </c>
      <c r="AP133" s="10">
        <v>2.6051577159999999</v>
      </c>
      <c r="AQ133" s="10">
        <v>2.5397773099999998</v>
      </c>
      <c r="AR133" s="10">
        <v>2.5357539004</v>
      </c>
      <c r="AS133" s="11">
        <v>7.4211790071999992</v>
      </c>
      <c r="AT133" s="11">
        <v>8.2550306467999999</v>
      </c>
      <c r="AU133" s="11">
        <v>8.8675947583999992</v>
      </c>
      <c r="AV133" s="11">
        <v>7.6806889264000002</v>
      </c>
      <c r="AW133" s="29">
        <v>32.224493338800002</v>
      </c>
      <c r="AX133" s="45">
        <f t="shared" ref="AX133:AX196" si="63">AVERAGE(AG133:AR133)</f>
        <v>2.6853744449000003</v>
      </c>
      <c r="AY133" s="45">
        <f t="shared" ref="AY133:AY196" si="64">STDEV(AG133:AR133)</f>
        <v>0.26671357567805348</v>
      </c>
    </row>
    <row r="134" spans="1:51" ht="15" customHeight="1">
      <c r="A134" s="385">
        <v>1050</v>
      </c>
      <c r="B134" s="23" t="s">
        <v>356</v>
      </c>
      <c r="C134" s="23" t="s">
        <v>576</v>
      </c>
      <c r="D134" s="23" t="s">
        <v>422</v>
      </c>
      <c r="E134" s="23" t="s">
        <v>1205</v>
      </c>
      <c r="F134" s="25" t="s">
        <v>908</v>
      </c>
      <c r="G134" s="24" t="s">
        <v>933</v>
      </c>
      <c r="H134" s="394">
        <v>440</v>
      </c>
      <c r="I134" s="23" t="s">
        <v>880</v>
      </c>
      <c r="J134" s="42" t="s">
        <v>1000</v>
      </c>
      <c r="K134" s="13" t="str">
        <f t="shared" si="57"/>
        <v>01A</v>
      </c>
      <c r="L134" s="6" t="s">
        <v>1004</v>
      </c>
      <c r="M134" s="13" t="s">
        <v>1026</v>
      </c>
      <c r="N134" s="13" t="s">
        <v>1028</v>
      </c>
      <c r="O134" s="3"/>
      <c r="P134" s="7" t="s">
        <v>1346</v>
      </c>
      <c r="Q134" s="7" t="s">
        <v>1590</v>
      </c>
      <c r="R134" s="7" t="s">
        <v>1346</v>
      </c>
      <c r="S134" s="7" t="str">
        <f t="shared" si="62"/>
        <v>Yes</v>
      </c>
      <c r="T134" s="306">
        <v>415</v>
      </c>
      <c r="U134" s="306">
        <v>22</v>
      </c>
      <c r="V134" s="306">
        <v>1010</v>
      </c>
      <c r="W134" s="306">
        <v>1010</v>
      </c>
      <c r="X134" s="8">
        <v>101</v>
      </c>
      <c r="Y134" s="16">
        <f t="shared" si="61"/>
        <v>39.763779527559052</v>
      </c>
      <c r="Z134" s="8">
        <v>101</v>
      </c>
      <c r="AA134" s="16">
        <f t="shared" si="59"/>
        <v>39.763779527559052</v>
      </c>
      <c r="AB134" s="16" t="str">
        <f t="shared" si="60"/>
        <v>Y</v>
      </c>
      <c r="AC134" s="8">
        <v>130</v>
      </c>
      <c r="AD134" s="306">
        <v>4</v>
      </c>
      <c r="AE134" s="3"/>
      <c r="AF134" s="5" t="s">
        <v>992</v>
      </c>
      <c r="AG134" s="10">
        <v>56.750801172519999</v>
      </c>
      <c r="AH134" s="10">
        <v>60.048660462700006</v>
      </c>
      <c r="AI134" s="10">
        <v>54.727089477059998</v>
      </c>
      <c r="AJ134" s="10">
        <v>60.064253178020003</v>
      </c>
      <c r="AK134" s="10">
        <v>56.898931968059998</v>
      </c>
      <c r="AL134" s="10">
        <v>73.849327286280001</v>
      </c>
      <c r="AM134" s="10">
        <v>69.397607062419993</v>
      </c>
      <c r="AN134" s="10">
        <v>70.67620971865999</v>
      </c>
      <c r="AO134" s="10">
        <v>64.89688116184</v>
      </c>
      <c r="AP134" s="10">
        <v>60.20236008514</v>
      </c>
      <c r="AQ134" s="10">
        <v>58.695435526000004</v>
      </c>
      <c r="AR134" s="10">
        <v>58.613016887880001</v>
      </c>
      <c r="AS134" s="11">
        <v>171.52655111228</v>
      </c>
      <c r="AT134" s="11">
        <v>190.81251243235999</v>
      </c>
      <c r="AU134" s="11">
        <v>204.97069794291997</v>
      </c>
      <c r="AV134" s="11">
        <v>177.51081249902001</v>
      </c>
      <c r="AW134" s="29">
        <v>744.82057398658003</v>
      </c>
      <c r="AX134" s="45">
        <f t="shared" si="63"/>
        <v>62.068381165548338</v>
      </c>
      <c r="AY134" s="45">
        <f t="shared" si="64"/>
        <v>6.1673033297901707</v>
      </c>
    </row>
    <row r="135" spans="1:51" ht="15" customHeight="1">
      <c r="A135" s="385">
        <v>1053</v>
      </c>
      <c r="B135" s="23" t="s">
        <v>451</v>
      </c>
      <c r="C135" s="23" t="s">
        <v>788</v>
      </c>
      <c r="D135" s="23" t="s">
        <v>588</v>
      </c>
      <c r="E135" s="23" t="s">
        <v>1199</v>
      </c>
      <c r="F135" s="25" t="s">
        <v>907</v>
      </c>
      <c r="G135" s="24" t="s">
        <v>956</v>
      </c>
      <c r="H135" s="394">
        <v>250</v>
      </c>
      <c r="I135" s="23" t="s">
        <v>881</v>
      </c>
      <c r="J135" s="42" t="s">
        <v>1000</v>
      </c>
      <c r="K135" s="13" t="str">
        <f t="shared" si="57"/>
        <v>01A</v>
      </c>
      <c r="L135" s="6" t="s">
        <v>1004</v>
      </c>
      <c r="M135" s="13" t="s">
        <v>1026</v>
      </c>
      <c r="N135" s="13" t="s">
        <v>1028</v>
      </c>
      <c r="O135" s="3"/>
      <c r="P135" s="7" t="s">
        <v>1382</v>
      </c>
      <c r="Q135" s="7" t="s">
        <v>1590</v>
      </c>
      <c r="R135" s="7" t="s">
        <v>1489</v>
      </c>
      <c r="S135" s="7" t="str">
        <f t="shared" si="62"/>
        <v>No</v>
      </c>
      <c r="T135" s="306">
        <v>400</v>
      </c>
      <c r="U135" s="306">
        <v>21</v>
      </c>
      <c r="V135" s="306">
        <v>925</v>
      </c>
      <c r="W135" s="306">
        <v>850</v>
      </c>
      <c r="X135" s="8">
        <v>85</v>
      </c>
      <c r="Y135" s="16">
        <f t="shared" si="61"/>
        <v>33.464566929133859</v>
      </c>
      <c r="Z135" s="8">
        <v>84.6</v>
      </c>
      <c r="AA135" s="16">
        <f t="shared" si="59"/>
        <v>33.307086614173222</v>
      </c>
      <c r="AB135" s="16" t="str">
        <f t="shared" si="60"/>
        <v>N</v>
      </c>
      <c r="AC135" s="8">
        <v>100.9</v>
      </c>
      <c r="AD135" s="306">
        <v>21</v>
      </c>
      <c r="AE135" s="3"/>
      <c r="AF135" s="5" t="s">
        <v>988</v>
      </c>
      <c r="AG135" s="10">
        <v>0.40880813511999997</v>
      </c>
      <c r="AH135" s="10">
        <v>0.43264943287999996</v>
      </c>
      <c r="AI135" s="10">
        <v>0.39408262767999996</v>
      </c>
      <c r="AJ135" s="10">
        <v>0.43264943287999996</v>
      </c>
      <c r="AK135" s="10">
        <v>0.40950934975999997</v>
      </c>
      <c r="AL135" s="10">
        <v>0.53152069711999994</v>
      </c>
      <c r="AM135" s="10">
        <v>0.49996603831999992</v>
      </c>
      <c r="AN135" s="10">
        <v>0.50908182863999996</v>
      </c>
      <c r="AO135" s="10">
        <v>0.46700895023999994</v>
      </c>
      <c r="AP135" s="10">
        <v>0.43335064751999991</v>
      </c>
      <c r="AQ135" s="10">
        <v>0.42283242791999998</v>
      </c>
      <c r="AR135" s="10">
        <v>0.42213121327999997</v>
      </c>
      <c r="AS135" s="11">
        <v>1.2355401956799998</v>
      </c>
      <c r="AT135" s="11">
        <v>1.3736794797599998</v>
      </c>
      <c r="AU135" s="11">
        <v>1.4760568171999997</v>
      </c>
      <c r="AV135" s="11">
        <v>1.2783142887199999</v>
      </c>
      <c r="AW135" s="29">
        <v>5.3635907813599992</v>
      </c>
      <c r="AX135" s="45">
        <f t="shared" si="63"/>
        <v>0.44696589844666662</v>
      </c>
      <c r="AY135" s="45">
        <f t="shared" si="64"/>
        <v>4.4383425653639286E-2</v>
      </c>
    </row>
    <row r="136" spans="1:51" ht="15" customHeight="1">
      <c r="A136" s="385">
        <v>1055</v>
      </c>
      <c r="B136" s="23" t="s">
        <v>496</v>
      </c>
      <c r="C136" s="23" t="s">
        <v>576</v>
      </c>
      <c r="D136" s="23" t="s">
        <v>589</v>
      </c>
      <c r="E136" s="23" t="s">
        <v>1210</v>
      </c>
      <c r="F136" s="25" t="s">
        <v>923</v>
      </c>
      <c r="G136" s="24" t="s">
        <v>914</v>
      </c>
      <c r="H136" s="394">
        <v>330</v>
      </c>
      <c r="I136" s="23" t="s">
        <v>509</v>
      </c>
      <c r="J136" s="42" t="s">
        <v>1000</v>
      </c>
      <c r="K136" s="13" t="str">
        <f t="shared" si="57"/>
        <v>01A</v>
      </c>
      <c r="L136" s="6" t="s">
        <v>1004</v>
      </c>
      <c r="M136" s="13" t="s">
        <v>1026</v>
      </c>
      <c r="N136" s="13" t="s">
        <v>1028</v>
      </c>
      <c r="O136" s="3"/>
      <c r="P136" s="7" t="s">
        <v>1367</v>
      </c>
      <c r="Q136" s="7" t="s">
        <v>1587</v>
      </c>
      <c r="R136" s="7" t="s">
        <v>1490</v>
      </c>
      <c r="S136" s="7" t="str">
        <f t="shared" si="62"/>
        <v>No</v>
      </c>
      <c r="T136" s="306">
        <v>380</v>
      </c>
      <c r="U136" s="306">
        <v>20</v>
      </c>
      <c r="V136" s="306">
        <v>1035</v>
      </c>
      <c r="W136" s="306">
        <v>1020</v>
      </c>
      <c r="X136" s="8">
        <v>102</v>
      </c>
      <c r="Y136" s="16">
        <f t="shared" si="61"/>
        <v>40.15748031496063</v>
      </c>
      <c r="Z136" s="8">
        <v>102</v>
      </c>
      <c r="AA136" s="16">
        <f t="shared" si="59"/>
        <v>40.15748031496063</v>
      </c>
      <c r="AB136" s="16" t="str">
        <f t="shared" si="60"/>
        <v>Y</v>
      </c>
      <c r="AC136" s="8">
        <v>132.19999999999999</v>
      </c>
      <c r="AD136" s="306">
        <v>16</v>
      </c>
      <c r="AE136" s="3"/>
      <c r="AF136" s="5" t="s">
        <v>989</v>
      </c>
      <c r="AG136" s="10">
        <v>1.026413110464</v>
      </c>
      <c r="AH136" s="10">
        <v>1.0861126485215999</v>
      </c>
      <c r="AI136" s="10">
        <v>0.98975549937599994</v>
      </c>
      <c r="AJ136" s="10">
        <v>1.0861126485215999</v>
      </c>
      <c r="AK136" s="10">
        <v>1.0295551914143999</v>
      </c>
      <c r="AL136" s="10">
        <v>1.3353844039199998</v>
      </c>
      <c r="AM136" s="10">
        <v>1.2547376595263999</v>
      </c>
      <c r="AN136" s="10">
        <v>1.277779586496</v>
      </c>
      <c r="AO136" s="10">
        <v>1.1740909151327998</v>
      </c>
      <c r="AP136" s="10">
        <v>1.0892547294720001</v>
      </c>
      <c r="AQ136" s="10">
        <v>1.0620233612351999</v>
      </c>
      <c r="AR136" s="10">
        <v>1.0599286406016</v>
      </c>
      <c r="AS136" s="11">
        <v>3.1022812583615997</v>
      </c>
      <c r="AT136" s="11">
        <v>3.4510522438560001</v>
      </c>
      <c r="AU136" s="11">
        <v>3.7066081611552</v>
      </c>
      <c r="AV136" s="11">
        <v>3.2112067313088</v>
      </c>
      <c r="AW136" s="29">
        <v>13.471148394681599</v>
      </c>
      <c r="AX136" s="45">
        <f t="shared" si="63"/>
        <v>1.1225956995567998</v>
      </c>
      <c r="AY136" s="45">
        <f t="shared" si="64"/>
        <v>0.11135458778389364</v>
      </c>
    </row>
    <row r="137" spans="1:51" ht="15" customHeight="1">
      <c r="A137" s="385">
        <v>1056</v>
      </c>
      <c r="B137" s="23" t="s">
        <v>496</v>
      </c>
      <c r="C137" s="23" t="s">
        <v>975</v>
      </c>
      <c r="D137" s="23" t="s">
        <v>561</v>
      </c>
      <c r="E137" s="23" t="s">
        <v>1214</v>
      </c>
      <c r="F137" s="25" t="s">
        <v>907</v>
      </c>
      <c r="G137" s="24" t="s">
        <v>914</v>
      </c>
      <c r="H137" s="394">
        <v>100</v>
      </c>
      <c r="I137" s="23" t="s">
        <v>562</v>
      </c>
      <c r="J137" s="42" t="s">
        <v>998</v>
      </c>
      <c r="K137" s="13" t="str">
        <f t="shared" si="57"/>
        <v>011</v>
      </c>
      <c r="L137" s="6" t="s">
        <v>1004</v>
      </c>
      <c r="M137" s="13" t="s">
        <v>1026</v>
      </c>
      <c r="N137" s="13" t="s">
        <v>1027</v>
      </c>
      <c r="O137" s="3"/>
      <c r="P137" s="7" t="s">
        <v>1345</v>
      </c>
      <c r="Q137" s="7" t="s">
        <v>1591</v>
      </c>
      <c r="R137" s="7" t="s">
        <v>1345</v>
      </c>
      <c r="S137" s="7" t="str">
        <f t="shared" si="62"/>
        <v>Yes</v>
      </c>
      <c r="T137" s="306">
        <v>350</v>
      </c>
      <c r="U137" s="306">
        <v>18</v>
      </c>
      <c r="V137" s="306">
        <v>1365</v>
      </c>
      <c r="W137" s="306">
        <v>1365</v>
      </c>
      <c r="X137" s="8">
        <v>136.5</v>
      </c>
      <c r="Y137" s="16">
        <f t="shared" si="61"/>
        <v>53.740157480314963</v>
      </c>
      <c r="Z137" s="8">
        <v>132</v>
      </c>
      <c r="AA137" s="16">
        <f t="shared" si="59"/>
        <v>51.968503937007874</v>
      </c>
      <c r="AB137" s="16" t="str">
        <f t="shared" si="60"/>
        <v>N</v>
      </c>
      <c r="AC137" s="8">
        <v>98.7</v>
      </c>
      <c r="AD137" s="306">
        <v>39</v>
      </c>
      <c r="AE137" s="3"/>
      <c r="AF137" s="5" t="s">
        <v>989</v>
      </c>
      <c r="AG137" s="10">
        <v>2.2168003221000002E-2</v>
      </c>
      <c r="AH137" s="10">
        <v>2.3131829448000001E-2</v>
      </c>
      <c r="AI137" s="10">
        <v>2.1204176994000002E-2</v>
      </c>
      <c r="AJ137" s="10">
        <v>2.3131829448000001E-2</v>
      </c>
      <c r="AK137" s="10">
        <v>2.2168003221000002E-2</v>
      </c>
      <c r="AL137" s="10">
        <v>2.7950960583000003E-2</v>
      </c>
      <c r="AM137" s="10">
        <v>2.6023308129000004E-2</v>
      </c>
      <c r="AN137" s="10">
        <v>2.6987134356000003E-2</v>
      </c>
      <c r="AO137" s="10">
        <v>2.5059481902000001E-2</v>
      </c>
      <c r="AP137" s="10">
        <v>2.3131829448000001E-2</v>
      </c>
      <c r="AQ137" s="10">
        <v>2.2168003221000002E-2</v>
      </c>
      <c r="AR137" s="10">
        <v>2.2168003221000002E-2</v>
      </c>
      <c r="AS137" s="11">
        <v>6.6504009663000005E-2</v>
      </c>
      <c r="AT137" s="11">
        <v>7.3250793252000013E-2</v>
      </c>
      <c r="AU137" s="11">
        <v>7.8069924387E-2</v>
      </c>
      <c r="AV137" s="11">
        <v>6.7467835890000008E-2</v>
      </c>
      <c r="AW137" s="29">
        <v>0.28529256319200003</v>
      </c>
      <c r="AX137" s="45">
        <f t="shared" si="63"/>
        <v>2.3774380265999998E-2</v>
      </c>
      <c r="AY137" s="45">
        <f t="shared" si="64"/>
        <v>2.1875915170121731E-3</v>
      </c>
    </row>
    <row r="138" spans="1:51" ht="15" customHeight="1">
      <c r="A138" s="385">
        <v>1058</v>
      </c>
      <c r="B138" s="23" t="s">
        <v>496</v>
      </c>
      <c r="C138" s="23" t="s">
        <v>590</v>
      </c>
      <c r="D138" s="23" t="s">
        <v>590</v>
      </c>
      <c r="E138" s="23" t="s">
        <v>1216</v>
      </c>
      <c r="F138" s="25" t="s">
        <v>923</v>
      </c>
      <c r="G138" s="24" t="s">
        <v>917</v>
      </c>
      <c r="H138" s="394">
        <v>250</v>
      </c>
      <c r="I138" s="23" t="s">
        <v>517</v>
      </c>
      <c r="J138" s="42" t="s">
        <v>998</v>
      </c>
      <c r="K138" s="13" t="str">
        <f t="shared" si="57"/>
        <v>011</v>
      </c>
      <c r="L138" s="6" t="s">
        <v>1004</v>
      </c>
      <c r="M138" s="13" t="s">
        <v>1026</v>
      </c>
      <c r="N138" s="13" t="s">
        <v>1027</v>
      </c>
      <c r="O138" s="3"/>
      <c r="P138" s="7" t="s">
        <v>1336</v>
      </c>
      <c r="Q138" s="7" t="s">
        <v>1590</v>
      </c>
      <c r="R138" s="7" t="s">
        <v>1471</v>
      </c>
      <c r="S138" s="7" t="str">
        <f t="shared" si="62"/>
        <v>No</v>
      </c>
      <c r="T138" s="306">
        <v>350</v>
      </c>
      <c r="U138" s="306">
        <v>18</v>
      </c>
      <c r="V138" s="306">
        <v>988</v>
      </c>
      <c r="W138" s="306">
        <v>984</v>
      </c>
      <c r="X138" s="8">
        <v>98.4</v>
      </c>
      <c r="Y138" s="16">
        <f t="shared" si="61"/>
        <v>38.740157480314963</v>
      </c>
      <c r="Z138" s="8">
        <v>97.3</v>
      </c>
      <c r="AA138" s="16">
        <f t="shared" si="59"/>
        <v>38.30708661417323</v>
      </c>
      <c r="AB138" s="16" t="str">
        <f t="shared" si="60"/>
        <v>N</v>
      </c>
      <c r="AC138" s="8">
        <v>109</v>
      </c>
      <c r="AD138" s="306">
        <v>12</v>
      </c>
      <c r="AE138" s="3"/>
      <c r="AF138" s="5" t="s">
        <v>989</v>
      </c>
      <c r="AG138" s="10">
        <v>2.0157218568480002</v>
      </c>
      <c r="AH138" s="10">
        <v>2.132352889296</v>
      </c>
      <c r="AI138" s="10">
        <v>1.9435947709920003</v>
      </c>
      <c r="AJ138" s="10">
        <v>2.1331201987200004</v>
      </c>
      <c r="AK138" s="10">
        <v>2.0203257133919998</v>
      </c>
      <c r="AL138" s="10">
        <v>2.6226636112320003</v>
      </c>
      <c r="AM138" s="10">
        <v>2.4645978698880002</v>
      </c>
      <c r="AN138" s="10">
        <v>2.5098691259040002</v>
      </c>
      <c r="AO138" s="10">
        <v>2.3049975096960003</v>
      </c>
      <c r="AP138" s="10">
        <v>2.137724055264</v>
      </c>
      <c r="AQ138" s="10">
        <v>2.0847797050080001</v>
      </c>
      <c r="AR138" s="10">
        <v>2.0817104673120004</v>
      </c>
      <c r="AS138" s="11">
        <v>6.0916695171360002</v>
      </c>
      <c r="AT138" s="11">
        <v>6.7761095233440001</v>
      </c>
      <c r="AU138" s="11">
        <v>7.2794645054880007</v>
      </c>
      <c r="AV138" s="11">
        <v>6.3042142275839996</v>
      </c>
      <c r="AW138" s="29">
        <v>26.451457773552001</v>
      </c>
      <c r="AX138" s="45">
        <f t="shared" si="63"/>
        <v>2.2042881477960004</v>
      </c>
      <c r="AY138" s="45">
        <f t="shared" si="64"/>
        <v>0.21901839733768702</v>
      </c>
    </row>
    <row r="139" spans="1:51" ht="15" customHeight="1">
      <c r="A139" s="385">
        <v>1059</v>
      </c>
      <c r="B139" s="23" t="s">
        <v>496</v>
      </c>
      <c r="C139" s="23" t="s">
        <v>590</v>
      </c>
      <c r="D139" s="23" t="s">
        <v>590</v>
      </c>
      <c r="E139" s="23" t="s">
        <v>1216</v>
      </c>
      <c r="F139" s="25" t="s">
        <v>923</v>
      </c>
      <c r="G139" s="24" t="s">
        <v>914</v>
      </c>
      <c r="H139" s="394">
        <v>250</v>
      </c>
      <c r="I139" s="23" t="s">
        <v>516</v>
      </c>
      <c r="J139" s="42" t="s">
        <v>998</v>
      </c>
      <c r="K139" s="13" t="str">
        <f t="shared" si="57"/>
        <v>011</v>
      </c>
      <c r="L139" s="6" t="s">
        <v>1004</v>
      </c>
      <c r="M139" s="13" t="s">
        <v>1026</v>
      </c>
      <c r="N139" s="13" t="s">
        <v>1027</v>
      </c>
      <c r="O139" s="3"/>
      <c r="P139" s="7" t="s">
        <v>1336</v>
      </c>
      <c r="Q139" s="7" t="s">
        <v>1590</v>
      </c>
      <c r="R139" s="7" t="s">
        <v>1471</v>
      </c>
      <c r="S139" s="7" t="str">
        <f t="shared" si="62"/>
        <v>No</v>
      </c>
      <c r="T139" s="306">
        <v>350</v>
      </c>
      <c r="U139" s="306">
        <v>18</v>
      </c>
      <c r="V139" s="306">
        <v>988</v>
      </c>
      <c r="W139" s="306">
        <v>984</v>
      </c>
      <c r="X139" s="8">
        <v>98.4</v>
      </c>
      <c r="Y139" s="16">
        <f t="shared" si="61"/>
        <v>38.740157480314963</v>
      </c>
      <c r="Z139" s="8">
        <v>97.3</v>
      </c>
      <c r="AA139" s="16">
        <f t="shared" si="59"/>
        <v>38.30708661417323</v>
      </c>
      <c r="AB139" s="16" t="str">
        <f t="shared" si="60"/>
        <v>N</v>
      </c>
      <c r="AC139" s="8">
        <v>109</v>
      </c>
      <c r="AD139" s="306">
        <v>18</v>
      </c>
      <c r="AE139" s="3"/>
      <c r="AF139" s="5" t="s">
        <v>989</v>
      </c>
      <c r="AG139" s="10">
        <v>1.2660605496000001</v>
      </c>
      <c r="AH139" s="10">
        <v>1.3397222543040002</v>
      </c>
      <c r="AI139" s="10">
        <v>1.2215566030080001</v>
      </c>
      <c r="AJ139" s="10">
        <v>1.3404895637279999</v>
      </c>
      <c r="AK139" s="10">
        <v>1.2698970967200001</v>
      </c>
      <c r="AL139" s="10">
        <v>1.6474133333280001</v>
      </c>
      <c r="AM139" s="10">
        <v>1.5484304176320001</v>
      </c>
      <c r="AN139" s="10">
        <v>1.5768208663200001</v>
      </c>
      <c r="AO139" s="10">
        <v>1.4479128830879999</v>
      </c>
      <c r="AP139" s="10">
        <v>1.3435588014239999</v>
      </c>
      <c r="AQ139" s="10">
        <v>1.3097971867680001</v>
      </c>
      <c r="AR139" s="10">
        <v>1.307495258496</v>
      </c>
      <c r="AS139" s="11">
        <v>3.8273394069120004</v>
      </c>
      <c r="AT139" s="11">
        <v>4.2577999937760005</v>
      </c>
      <c r="AU139" s="11">
        <v>4.5731641670399998</v>
      </c>
      <c r="AV139" s="11">
        <v>3.9608512466879997</v>
      </c>
      <c r="AW139" s="29">
        <v>16.619154814416</v>
      </c>
      <c r="AX139" s="45">
        <f t="shared" si="63"/>
        <v>1.384929567868</v>
      </c>
      <c r="AY139" s="45">
        <f t="shared" si="64"/>
        <v>0.1374586101117326</v>
      </c>
    </row>
    <row r="140" spans="1:51" ht="15" customHeight="1">
      <c r="A140" s="385">
        <v>1060</v>
      </c>
      <c r="B140" s="23" t="s">
        <v>496</v>
      </c>
      <c r="C140" s="23" t="s">
        <v>975</v>
      </c>
      <c r="D140" s="23" t="s">
        <v>808</v>
      </c>
      <c r="E140" s="23" t="s">
        <v>1217</v>
      </c>
      <c r="F140" s="25" t="s">
        <v>923</v>
      </c>
      <c r="G140" s="24" t="s">
        <v>918</v>
      </c>
      <c r="H140" s="394">
        <v>200</v>
      </c>
      <c r="I140" s="23" t="s">
        <v>504</v>
      </c>
      <c r="J140" s="42" t="s">
        <v>1001</v>
      </c>
      <c r="K140" s="13" t="str">
        <f t="shared" si="57"/>
        <v>01B</v>
      </c>
      <c r="L140" s="6" t="s">
        <v>1004</v>
      </c>
      <c r="M140" s="13" t="s">
        <v>1029</v>
      </c>
      <c r="N140" s="13" t="s">
        <v>1028</v>
      </c>
      <c r="O140" s="3"/>
      <c r="P140" s="7" t="s">
        <v>1383</v>
      </c>
      <c r="Q140" s="7" t="s">
        <v>1591</v>
      </c>
      <c r="R140" s="7" t="s">
        <v>1383</v>
      </c>
      <c r="S140" s="7" t="str">
        <f t="shared" si="62"/>
        <v>Yes</v>
      </c>
      <c r="T140" s="306">
        <v>290</v>
      </c>
      <c r="U140" s="306">
        <v>14</v>
      </c>
      <c r="V140" s="306">
        <v>1339</v>
      </c>
      <c r="W140" s="306">
        <v>1339</v>
      </c>
      <c r="X140" s="8">
        <v>133.9</v>
      </c>
      <c r="Y140" s="16">
        <f t="shared" si="61"/>
        <v>52.716535433070867</v>
      </c>
      <c r="Z140" s="8">
        <v>131.4</v>
      </c>
      <c r="AA140" s="16">
        <f t="shared" si="59"/>
        <v>51.732283464566933</v>
      </c>
      <c r="AB140" s="16" t="str">
        <f t="shared" si="60"/>
        <v>N</v>
      </c>
      <c r="AC140" s="8">
        <v>91.3</v>
      </c>
      <c r="AD140" s="306">
        <v>21</v>
      </c>
      <c r="AE140" s="3"/>
      <c r="AF140" s="5" t="s">
        <v>989</v>
      </c>
      <c r="AG140" s="10">
        <v>3.5442790424241197</v>
      </c>
      <c r="AH140" s="10">
        <v>3.7500805652309999</v>
      </c>
      <c r="AI140" s="10">
        <v>3.4181893770424399</v>
      </c>
      <c r="AJ140" s="10">
        <v>3.7515298717296397</v>
      </c>
      <c r="AK140" s="10">
        <v>3.55369953466528</v>
      </c>
      <c r="AL140" s="10">
        <v>4.6124179319217999</v>
      </c>
      <c r="AM140" s="10">
        <v>4.3341510841829196</v>
      </c>
      <c r="AN140" s="10">
        <v>4.4138629416081203</v>
      </c>
      <c r="AO140" s="10">
        <v>4.0529856234467596</v>
      </c>
      <c r="AP140" s="10">
        <v>3.7595010574721597</v>
      </c>
      <c r="AQ140" s="10">
        <v>3.6660207883098797</v>
      </c>
      <c r="AR140" s="10">
        <v>3.6602235623153199</v>
      </c>
      <c r="AS140" s="11">
        <v>10.712548984697559</v>
      </c>
      <c r="AT140" s="11">
        <v>11.917647338316719</v>
      </c>
      <c r="AU140" s="11">
        <v>12.800999649237799</v>
      </c>
      <c r="AV140" s="11">
        <v>11.08574540809736</v>
      </c>
      <c r="AW140" s="29">
        <v>46.516941380349436</v>
      </c>
      <c r="AX140" s="45">
        <f t="shared" si="63"/>
        <v>3.8764117816957864</v>
      </c>
      <c r="AY140" s="45">
        <f t="shared" si="64"/>
        <v>0.38516943349945171</v>
      </c>
    </row>
    <row r="141" spans="1:51" ht="15" customHeight="1">
      <c r="A141" s="385">
        <v>1061</v>
      </c>
      <c r="B141" s="23" t="s">
        <v>496</v>
      </c>
      <c r="C141" s="23" t="s">
        <v>975</v>
      </c>
      <c r="D141" s="23" t="s">
        <v>808</v>
      </c>
      <c r="E141" s="23" t="s">
        <v>1217</v>
      </c>
      <c r="F141" s="25" t="s">
        <v>923</v>
      </c>
      <c r="G141" s="24" t="s">
        <v>922</v>
      </c>
      <c r="H141" s="394">
        <v>200</v>
      </c>
      <c r="I141" s="23" t="s">
        <v>505</v>
      </c>
      <c r="J141" s="42" t="s">
        <v>1001</v>
      </c>
      <c r="K141" s="13" t="str">
        <f t="shared" si="57"/>
        <v>01B</v>
      </c>
      <c r="L141" s="6" t="s">
        <v>1004</v>
      </c>
      <c r="M141" s="13" t="s">
        <v>1029</v>
      </c>
      <c r="N141" s="13" t="s">
        <v>1028</v>
      </c>
      <c r="O141" s="3"/>
      <c r="P141" s="7" t="s">
        <v>1384</v>
      </c>
      <c r="Q141" s="7" t="s">
        <v>1590</v>
      </c>
      <c r="R141" s="7" t="s">
        <v>1384</v>
      </c>
      <c r="S141" s="7" t="str">
        <f t="shared" si="62"/>
        <v>Yes</v>
      </c>
      <c r="T141" s="306">
        <v>290</v>
      </c>
      <c r="U141" s="306">
        <v>14</v>
      </c>
      <c r="V141" s="306">
        <v>1405</v>
      </c>
      <c r="W141" s="306">
        <v>1405</v>
      </c>
      <c r="X141" s="8">
        <v>140.5</v>
      </c>
      <c r="Y141" s="16">
        <f t="shared" si="61"/>
        <v>55.314960629921259</v>
      </c>
      <c r="Z141" s="8">
        <v>139.69999999999999</v>
      </c>
      <c r="AA141" s="16">
        <f t="shared" si="59"/>
        <v>54.999999999999993</v>
      </c>
      <c r="AB141" s="16" t="str">
        <f t="shared" si="60"/>
        <v>N</v>
      </c>
      <c r="AC141" s="8">
        <v>91.3</v>
      </c>
      <c r="AD141" s="306">
        <v>15</v>
      </c>
      <c r="AE141" s="3"/>
      <c r="AF141" s="5" t="s">
        <v>989</v>
      </c>
      <c r="AG141" s="10">
        <v>0.95046472675000004</v>
      </c>
      <c r="AH141" s="10">
        <v>1.0059718667922002</v>
      </c>
      <c r="AI141" s="10">
        <v>0.91700836836840005</v>
      </c>
      <c r="AJ141" s="10">
        <v>1.0059718667922002</v>
      </c>
      <c r="AK141" s="10">
        <v>0.9527458420942001</v>
      </c>
      <c r="AL141" s="10">
        <v>1.2371248883378001</v>
      </c>
      <c r="AM141" s="10">
        <v>1.1626084537606003</v>
      </c>
      <c r="AN141" s="10">
        <v>1.1838988636398</v>
      </c>
      <c r="AO141" s="10">
        <v>1.0865712756206003</v>
      </c>
      <c r="AP141" s="10">
        <v>1.0082529821364001</v>
      </c>
      <c r="AQ141" s="10">
        <v>0.98316071335020017</v>
      </c>
      <c r="AR141" s="10">
        <v>0.98163996978739998</v>
      </c>
      <c r="AS141" s="11">
        <v>2.8734449619106002</v>
      </c>
      <c r="AT141" s="11">
        <v>3.1958425972242006</v>
      </c>
      <c r="AU141" s="11">
        <v>3.4330785930210004</v>
      </c>
      <c r="AV141" s="11">
        <v>2.9730536652740005</v>
      </c>
      <c r="AW141" s="29">
        <v>12.475419817429803</v>
      </c>
      <c r="AX141" s="45">
        <f t="shared" si="63"/>
        <v>1.0396183181191501</v>
      </c>
      <c r="AY141" s="45">
        <f t="shared" si="64"/>
        <v>0.10334503822708736</v>
      </c>
    </row>
    <row r="142" spans="1:51" ht="15" customHeight="1">
      <c r="A142" s="385">
        <v>1067</v>
      </c>
      <c r="B142" s="23" t="s">
        <v>496</v>
      </c>
      <c r="C142" s="23" t="s">
        <v>592</v>
      </c>
      <c r="D142" s="23" t="s">
        <v>810</v>
      </c>
      <c r="E142" s="23" t="s">
        <v>1214</v>
      </c>
      <c r="F142" s="25" t="s">
        <v>1006</v>
      </c>
      <c r="G142" s="24" t="s">
        <v>914</v>
      </c>
      <c r="H142" s="394">
        <v>80</v>
      </c>
      <c r="I142" s="23" t="s">
        <v>529</v>
      </c>
      <c r="J142" s="42" t="s">
        <v>998</v>
      </c>
      <c r="K142" s="13" t="str">
        <f t="shared" si="57"/>
        <v>011</v>
      </c>
      <c r="L142" s="6" t="s">
        <v>1004</v>
      </c>
      <c r="M142" s="13" t="s">
        <v>1026</v>
      </c>
      <c r="N142" s="13" t="s">
        <v>1027</v>
      </c>
      <c r="O142" s="3"/>
      <c r="P142" s="7" t="s">
        <v>1385</v>
      </c>
      <c r="Q142" s="7" t="s">
        <v>1590</v>
      </c>
      <c r="R142" s="7" t="s">
        <v>1491</v>
      </c>
      <c r="S142" s="7" t="str">
        <f t="shared" si="62"/>
        <v>No</v>
      </c>
      <c r="T142" s="306">
        <v>320</v>
      </c>
      <c r="U142" s="306">
        <v>16</v>
      </c>
      <c r="V142" s="306">
        <v>905</v>
      </c>
      <c r="W142" s="306">
        <v>902</v>
      </c>
      <c r="X142" s="8">
        <v>90.2</v>
      </c>
      <c r="Y142" s="16">
        <f t="shared" si="61"/>
        <v>35.511811023622045</v>
      </c>
      <c r="Z142" s="8">
        <v>89.6</v>
      </c>
      <c r="AA142" s="16">
        <f t="shared" si="59"/>
        <v>35.275590551181097</v>
      </c>
      <c r="AB142" s="16" t="str">
        <f t="shared" si="60"/>
        <v>N</v>
      </c>
      <c r="AC142" s="8">
        <v>124.6</v>
      </c>
      <c r="AD142" s="306">
        <v>28</v>
      </c>
      <c r="AE142" s="3"/>
      <c r="AF142" s="5" t="s">
        <v>989</v>
      </c>
      <c r="AG142" s="10">
        <v>0.20509716294143998</v>
      </c>
      <c r="AH142" s="10">
        <v>0.21759412269056</v>
      </c>
      <c r="AI142" s="10">
        <v>0.19774601014784002</v>
      </c>
      <c r="AJ142" s="10">
        <v>0.21759412269056</v>
      </c>
      <c r="AK142" s="10">
        <v>0.2058322782208</v>
      </c>
      <c r="AL142" s="10">
        <v>0.26684684640767997</v>
      </c>
      <c r="AM142" s="10">
        <v>0.25140942554112</v>
      </c>
      <c r="AN142" s="10">
        <v>0.25582011721728004</v>
      </c>
      <c r="AO142" s="10">
        <v>0.23450177411584</v>
      </c>
      <c r="AP142" s="10">
        <v>0.21759412269056</v>
      </c>
      <c r="AQ142" s="10">
        <v>0.21244831573504</v>
      </c>
      <c r="AR142" s="10">
        <v>0.21244831573504</v>
      </c>
      <c r="AS142" s="11">
        <v>0.62043729577983997</v>
      </c>
      <c r="AT142" s="11">
        <v>0.69027324731903994</v>
      </c>
      <c r="AU142" s="11">
        <v>0.7417313168742401</v>
      </c>
      <c r="AV142" s="11">
        <v>0.64249075416063994</v>
      </c>
      <c r="AW142" s="29">
        <v>2.6949326141337604</v>
      </c>
      <c r="AX142" s="45">
        <f t="shared" si="63"/>
        <v>0.22457771784448</v>
      </c>
      <c r="AY142" s="45">
        <f t="shared" si="64"/>
        <v>2.2304860533640666E-2</v>
      </c>
    </row>
    <row r="143" spans="1:51" ht="15" customHeight="1">
      <c r="A143" s="385">
        <v>1069</v>
      </c>
      <c r="B143" s="23" t="s">
        <v>496</v>
      </c>
      <c r="C143" s="23" t="s">
        <v>593</v>
      </c>
      <c r="D143" s="23" t="s">
        <v>506</v>
      </c>
      <c r="E143" s="23" t="s">
        <v>1216</v>
      </c>
      <c r="F143" s="25" t="s">
        <v>923</v>
      </c>
      <c r="G143" s="24" t="s">
        <v>914</v>
      </c>
      <c r="H143" s="394">
        <v>140</v>
      </c>
      <c r="I143" s="23" t="s">
        <v>507</v>
      </c>
      <c r="J143" s="42" t="s">
        <v>998</v>
      </c>
      <c r="K143" s="13" t="str">
        <f t="shared" si="57"/>
        <v>011</v>
      </c>
      <c r="L143" s="6" t="s">
        <v>1004</v>
      </c>
      <c r="M143" s="13" t="s">
        <v>1026</v>
      </c>
      <c r="N143" s="13" t="s">
        <v>1027</v>
      </c>
      <c r="O143" s="3"/>
      <c r="P143" s="7" t="s">
        <v>1385</v>
      </c>
      <c r="Q143" s="7" t="s">
        <v>1590</v>
      </c>
      <c r="R143" s="7" t="s">
        <v>1491</v>
      </c>
      <c r="S143" s="7" t="str">
        <f t="shared" si="62"/>
        <v>No</v>
      </c>
      <c r="T143" s="306">
        <v>320</v>
      </c>
      <c r="U143" s="306">
        <v>16</v>
      </c>
      <c r="V143" s="306">
        <v>905</v>
      </c>
      <c r="W143" s="306">
        <v>902</v>
      </c>
      <c r="X143" s="8">
        <v>90.2</v>
      </c>
      <c r="Y143" s="16">
        <f t="shared" si="61"/>
        <v>35.511811023622045</v>
      </c>
      <c r="Z143" s="8">
        <v>90.2</v>
      </c>
      <c r="AA143" s="16">
        <f t="shared" si="59"/>
        <v>35.511811023622045</v>
      </c>
      <c r="AB143" s="16" t="str">
        <f t="shared" si="60"/>
        <v>Y</v>
      </c>
      <c r="AC143" s="8">
        <v>136.19999999999999</v>
      </c>
      <c r="AD143" s="306">
        <v>18</v>
      </c>
      <c r="AE143" s="3"/>
      <c r="AF143" s="5" t="s">
        <v>989</v>
      </c>
      <c r="AG143" s="10">
        <v>0.46204296230399999</v>
      </c>
      <c r="AH143" s="10">
        <v>0.48936376355327998</v>
      </c>
      <c r="AI143" s="10">
        <v>0.4459719027456</v>
      </c>
      <c r="AJ143" s="10">
        <v>0.48936376355327998</v>
      </c>
      <c r="AK143" s="10">
        <v>0.46365006825984001</v>
      </c>
      <c r="AL143" s="10">
        <v>0.60186118046208004</v>
      </c>
      <c r="AM143" s="10">
        <v>0.56570129645568001</v>
      </c>
      <c r="AN143" s="10">
        <v>0.57534393219072</v>
      </c>
      <c r="AO143" s="10">
        <v>0.52873785947136009</v>
      </c>
      <c r="AP143" s="10">
        <v>0.49016731653120005</v>
      </c>
      <c r="AQ143" s="10">
        <v>0.47811402186239998</v>
      </c>
      <c r="AR143" s="10">
        <v>0.47731046888447998</v>
      </c>
      <c r="AS143" s="11">
        <v>1.39737862860288</v>
      </c>
      <c r="AT143" s="11">
        <v>1.5548750122752</v>
      </c>
      <c r="AU143" s="11">
        <v>1.6697830881177602</v>
      </c>
      <c r="AV143" s="11">
        <v>1.44559180727808</v>
      </c>
      <c r="AW143" s="29">
        <v>6.0676285362739204</v>
      </c>
      <c r="AX143" s="45">
        <f t="shared" si="63"/>
        <v>0.50563571135615992</v>
      </c>
      <c r="AY143" s="45">
        <f t="shared" si="64"/>
        <v>5.0282510364614064E-2</v>
      </c>
    </row>
    <row r="144" spans="1:51" ht="15" customHeight="1">
      <c r="A144" s="385">
        <v>1070</v>
      </c>
      <c r="B144" s="23" t="s">
        <v>496</v>
      </c>
      <c r="C144" s="23" t="s">
        <v>593</v>
      </c>
      <c r="D144" s="23" t="s">
        <v>506</v>
      </c>
      <c r="E144" s="23" t="s">
        <v>1216</v>
      </c>
      <c r="F144" s="25" t="s">
        <v>923</v>
      </c>
      <c r="G144" s="24" t="s">
        <v>921</v>
      </c>
      <c r="H144" s="394">
        <v>140</v>
      </c>
      <c r="I144" s="23" t="s">
        <v>508</v>
      </c>
      <c r="J144" s="42" t="s">
        <v>998</v>
      </c>
      <c r="K144" s="13" t="str">
        <f t="shared" si="57"/>
        <v>011</v>
      </c>
      <c r="L144" s="6" t="s">
        <v>1004</v>
      </c>
      <c r="M144" s="13" t="s">
        <v>1026</v>
      </c>
      <c r="N144" s="13" t="s">
        <v>1027</v>
      </c>
      <c r="O144" s="3"/>
      <c r="P144" s="7" t="s">
        <v>1372</v>
      </c>
      <c r="Q144" s="7" t="s">
        <v>1590</v>
      </c>
      <c r="R144" s="7" t="s">
        <v>1372</v>
      </c>
      <c r="S144" s="7" t="str">
        <f t="shared" si="62"/>
        <v>Yes</v>
      </c>
      <c r="T144" s="306">
        <v>380</v>
      </c>
      <c r="U144" s="306">
        <v>20</v>
      </c>
      <c r="V144" s="306">
        <v>940</v>
      </c>
      <c r="W144" s="306">
        <v>940</v>
      </c>
      <c r="X144" s="8">
        <v>94</v>
      </c>
      <c r="Y144" s="16">
        <f t="shared" si="61"/>
        <v>37.00787401574803</v>
      </c>
      <c r="Z144" s="8">
        <v>89.3</v>
      </c>
      <c r="AA144" s="16">
        <f t="shared" si="59"/>
        <v>35.15748031496063</v>
      </c>
      <c r="AB144" s="16" t="str">
        <f t="shared" si="60"/>
        <v>N</v>
      </c>
      <c r="AC144" s="8">
        <v>136.19999999999999</v>
      </c>
      <c r="AD144" s="306">
        <v>9</v>
      </c>
      <c r="AE144" s="3"/>
      <c r="AF144" s="5" t="s">
        <v>989</v>
      </c>
      <c r="AG144" s="10">
        <v>2.093252166768</v>
      </c>
      <c r="AH144" s="10">
        <v>2.2145712947231999</v>
      </c>
      <c r="AI144" s="10">
        <v>2.018670735648</v>
      </c>
      <c r="AJ144" s="10">
        <v>2.2155657138048004</v>
      </c>
      <c r="AK144" s="10">
        <v>2.0982242621760001</v>
      </c>
      <c r="AL144" s="10">
        <v>2.7237138645023999</v>
      </c>
      <c r="AM144" s="10">
        <v>2.5596347160384001</v>
      </c>
      <c r="AN144" s="10">
        <v>2.6063724128736001</v>
      </c>
      <c r="AO144" s="10">
        <v>2.3935667294112002</v>
      </c>
      <c r="AP144" s="10">
        <v>2.2205378092128001</v>
      </c>
      <c r="AQ144" s="10">
        <v>2.1648503406432003</v>
      </c>
      <c r="AR144" s="10">
        <v>2.1618670833984002</v>
      </c>
      <c r="AS144" s="11">
        <v>6.3264941971391995</v>
      </c>
      <c r="AT144" s="11">
        <v>7.0375038404832004</v>
      </c>
      <c r="AU144" s="11">
        <v>7.5595738583231995</v>
      </c>
      <c r="AV144" s="11">
        <v>6.5472552332544005</v>
      </c>
      <c r="AW144" s="29">
        <v>27.4708271292</v>
      </c>
      <c r="AX144" s="45">
        <f t="shared" si="63"/>
        <v>2.2892355941000004</v>
      </c>
      <c r="AY144" s="45">
        <f t="shared" si="64"/>
        <v>0.22740908250507735</v>
      </c>
    </row>
    <row r="145" spans="1:51" ht="15" customHeight="1">
      <c r="A145" s="385">
        <v>1072</v>
      </c>
      <c r="B145" s="23" t="s">
        <v>496</v>
      </c>
      <c r="C145" s="23" t="s">
        <v>594</v>
      </c>
      <c r="D145" s="23" t="s">
        <v>594</v>
      </c>
      <c r="E145" s="23" t="s">
        <v>1216</v>
      </c>
      <c r="F145" s="25" t="s">
        <v>923</v>
      </c>
      <c r="G145" s="24" t="s">
        <v>917</v>
      </c>
      <c r="H145" s="394">
        <v>330</v>
      </c>
      <c r="I145" s="23" t="s">
        <v>530</v>
      </c>
      <c r="J145" s="42" t="s">
        <v>998</v>
      </c>
      <c r="K145" s="13" t="str">
        <f t="shared" si="57"/>
        <v>011</v>
      </c>
      <c r="L145" s="6" t="s">
        <v>1004</v>
      </c>
      <c r="M145" s="13" t="s">
        <v>1026</v>
      </c>
      <c r="N145" s="13" t="s">
        <v>1027</v>
      </c>
      <c r="O145" s="3"/>
      <c r="P145" s="7" t="s">
        <v>1582</v>
      </c>
      <c r="Q145" s="7" t="s">
        <v>1591</v>
      </c>
      <c r="R145" s="7" t="s">
        <v>1386</v>
      </c>
      <c r="S145" s="7" t="str">
        <f t="shared" si="62"/>
        <v>No</v>
      </c>
      <c r="T145" s="306">
        <v>380</v>
      </c>
      <c r="U145" s="306">
        <v>20</v>
      </c>
      <c r="V145" s="306">
        <v>1270</v>
      </c>
      <c r="W145" s="306">
        <v>1264</v>
      </c>
      <c r="X145" s="8">
        <v>126.4</v>
      </c>
      <c r="Y145" s="16">
        <f t="shared" si="61"/>
        <v>49.763779527559059</v>
      </c>
      <c r="Z145" s="8">
        <v>126.4</v>
      </c>
      <c r="AA145" s="16">
        <f t="shared" si="59"/>
        <v>49.763779527559059</v>
      </c>
      <c r="AB145" s="16" t="str">
        <f t="shared" si="60"/>
        <v>Y</v>
      </c>
      <c r="AC145" s="8">
        <v>68.8</v>
      </c>
      <c r="AD145" s="306">
        <v>6</v>
      </c>
      <c r="AE145" s="3"/>
      <c r="AF145" s="5" t="s">
        <v>989</v>
      </c>
      <c r="AG145" s="10">
        <v>1.4508892980019199</v>
      </c>
      <c r="AH145" s="10">
        <v>1.5353218688819199</v>
      </c>
      <c r="AI145" s="10">
        <v>1.39955429490688</v>
      </c>
      <c r="AJ145" s="10">
        <v>1.5359973294489599</v>
      </c>
      <c r="AK145" s="10">
        <v>1.4549420614041599</v>
      </c>
      <c r="AL145" s="10">
        <v>1.8879122848768</v>
      </c>
      <c r="AM145" s="10">
        <v>1.7744349096140799</v>
      </c>
      <c r="AN145" s="10">
        <v>1.806857016832</v>
      </c>
      <c r="AO145" s="10">
        <v>1.65960661321728</v>
      </c>
      <c r="AP145" s="10">
        <v>1.5393746322841599</v>
      </c>
      <c r="AQ145" s="10">
        <v>1.5008733799628799</v>
      </c>
      <c r="AR145" s="10">
        <v>1.49884699826176</v>
      </c>
      <c r="AS145" s="11">
        <v>4.3857654617907205</v>
      </c>
      <c r="AT145" s="11">
        <v>4.8788516757299192</v>
      </c>
      <c r="AU145" s="11">
        <v>5.2408985396633598</v>
      </c>
      <c r="AV145" s="11">
        <v>4.5390950105087997</v>
      </c>
      <c r="AW145" s="29">
        <v>19.044610687692799</v>
      </c>
      <c r="AX145" s="45">
        <f t="shared" si="63"/>
        <v>1.5870508906410665</v>
      </c>
      <c r="AY145" s="45">
        <f t="shared" si="64"/>
        <v>0.15757220104760961</v>
      </c>
    </row>
    <row r="146" spans="1:51" ht="15" customHeight="1">
      <c r="A146" s="385">
        <v>1073</v>
      </c>
      <c r="B146" s="23" t="s">
        <v>496</v>
      </c>
      <c r="C146" s="23" t="s">
        <v>594</v>
      </c>
      <c r="D146" s="23" t="s">
        <v>594</v>
      </c>
      <c r="E146" s="23" t="s">
        <v>1216</v>
      </c>
      <c r="F146" s="25" t="s">
        <v>923</v>
      </c>
      <c r="G146" s="24" t="s">
        <v>917</v>
      </c>
      <c r="H146" s="394">
        <v>330</v>
      </c>
      <c r="I146" s="23" t="s">
        <v>531</v>
      </c>
      <c r="J146" s="42" t="s">
        <v>998</v>
      </c>
      <c r="K146" s="13" t="str">
        <f t="shared" si="57"/>
        <v>011</v>
      </c>
      <c r="L146" s="6" t="s">
        <v>1004</v>
      </c>
      <c r="M146" s="13" t="s">
        <v>1026</v>
      </c>
      <c r="N146" s="13" t="s">
        <v>1027</v>
      </c>
      <c r="O146" s="3"/>
      <c r="P146" s="7" t="s">
        <v>1582</v>
      </c>
      <c r="Q146" s="7" t="s">
        <v>1591</v>
      </c>
      <c r="R146" s="7" t="s">
        <v>1386</v>
      </c>
      <c r="S146" s="7" t="str">
        <f t="shared" si="62"/>
        <v>No</v>
      </c>
      <c r="T146" s="306">
        <v>380</v>
      </c>
      <c r="U146" s="306">
        <v>20</v>
      </c>
      <c r="V146" s="306">
        <v>1270</v>
      </c>
      <c r="W146" s="306">
        <v>1264</v>
      </c>
      <c r="X146" s="8">
        <v>126.4</v>
      </c>
      <c r="Y146" s="16">
        <f t="shared" si="61"/>
        <v>49.763779527559059</v>
      </c>
      <c r="Z146" s="8">
        <v>126.4</v>
      </c>
      <c r="AA146" s="16">
        <f t="shared" si="59"/>
        <v>49.763779527559059</v>
      </c>
      <c r="AB146" s="16" t="str">
        <f t="shared" si="60"/>
        <v>Y</v>
      </c>
      <c r="AC146" s="8">
        <v>67.599999999999994</v>
      </c>
      <c r="AD146" s="306">
        <v>6</v>
      </c>
      <c r="AE146" s="3"/>
      <c r="AF146" s="5" t="s">
        <v>989</v>
      </c>
      <c r="AG146" s="10">
        <v>7.3130819651635202</v>
      </c>
      <c r="AH146" s="10">
        <v>7.7378367031347199</v>
      </c>
      <c r="AI146" s="10">
        <v>7.0522560088780795</v>
      </c>
      <c r="AJ146" s="10">
        <v>7.73982774096896</v>
      </c>
      <c r="AK146" s="10">
        <v>7.3323286642278402</v>
      </c>
      <c r="AL146" s="10">
        <v>9.5164971683891206</v>
      </c>
      <c r="AM146" s="10">
        <v>8.943078272128</v>
      </c>
      <c r="AN146" s="10">
        <v>9.1076707330918403</v>
      </c>
      <c r="AO146" s="10">
        <v>8.3630225830860798</v>
      </c>
      <c r="AP146" s="10">
        <v>7.7577470814771203</v>
      </c>
      <c r="AQ146" s="10">
        <v>7.5639527322777598</v>
      </c>
      <c r="AR146" s="10">
        <v>7.5533338638284802</v>
      </c>
      <c r="AS146" s="11">
        <v>22.10317467717632</v>
      </c>
      <c r="AT146" s="11">
        <v>24.588653573585923</v>
      </c>
      <c r="AU146" s="11">
        <v>26.41377158830592</v>
      </c>
      <c r="AV146" s="11">
        <v>22.87503367758336</v>
      </c>
      <c r="AW146" s="29">
        <v>95.980633516651523</v>
      </c>
      <c r="AX146" s="45">
        <f t="shared" si="63"/>
        <v>7.9983861263876266</v>
      </c>
      <c r="AY146" s="45">
        <f t="shared" si="64"/>
        <v>0.79478198764494723</v>
      </c>
    </row>
    <row r="147" spans="1:51" ht="15" customHeight="1">
      <c r="A147" s="385">
        <v>1074</v>
      </c>
      <c r="B147" s="23" t="s">
        <v>496</v>
      </c>
      <c r="C147" s="23" t="s">
        <v>982</v>
      </c>
      <c r="D147" s="23" t="s">
        <v>559</v>
      </c>
      <c r="E147" s="23" t="s">
        <v>1216</v>
      </c>
      <c r="F147" s="25" t="s">
        <v>953</v>
      </c>
      <c r="G147" s="24" t="s">
        <v>987</v>
      </c>
      <c r="H147" s="394">
        <v>500</v>
      </c>
      <c r="I147" s="23" t="s">
        <v>882</v>
      </c>
      <c r="J147" s="42" t="s">
        <v>998</v>
      </c>
      <c r="K147" s="13" t="str">
        <f t="shared" si="57"/>
        <v>011</v>
      </c>
      <c r="L147" s="6" t="s">
        <v>1004</v>
      </c>
      <c r="M147" s="13" t="s">
        <v>1026</v>
      </c>
      <c r="N147" s="13" t="s">
        <v>1027</v>
      </c>
      <c r="O147" s="3"/>
      <c r="P147" s="7" t="s">
        <v>1387</v>
      </c>
      <c r="Q147" s="7" t="s">
        <v>1590</v>
      </c>
      <c r="R147" s="7" t="s">
        <v>1387</v>
      </c>
      <c r="S147" s="7" t="str">
        <f t="shared" si="62"/>
        <v>Yes</v>
      </c>
      <c r="T147" s="306">
        <v>430</v>
      </c>
      <c r="U147" s="306">
        <v>23</v>
      </c>
      <c r="V147" s="306">
        <v>1079</v>
      </c>
      <c r="W147" s="306">
        <v>1079</v>
      </c>
      <c r="X147" s="8">
        <v>107.9</v>
      </c>
      <c r="Y147" s="16">
        <f t="shared" si="61"/>
        <v>42.480314960629926</v>
      </c>
      <c r="Z147" s="8">
        <v>109.1</v>
      </c>
      <c r="AA147" s="16">
        <f t="shared" si="59"/>
        <v>42.952755905511808</v>
      </c>
      <c r="AB147" s="16" t="str">
        <f t="shared" si="60"/>
        <v>N</v>
      </c>
      <c r="AC147" s="8">
        <v>80.900000000000006</v>
      </c>
      <c r="AD147" s="306">
        <v>2</v>
      </c>
      <c r="AE147" s="3"/>
      <c r="AF147" s="5" t="s">
        <v>989</v>
      </c>
      <c r="AG147" s="10">
        <v>2.5341241460043604</v>
      </c>
      <c r="AH147" s="10">
        <v>2.6814301817394006</v>
      </c>
      <c r="AI147" s="10">
        <v>2.4435923115422002</v>
      </c>
      <c r="AJ147" s="10">
        <v>2.6821974006755203</v>
      </c>
      <c r="AK147" s="10">
        <v>2.5410291164294407</v>
      </c>
      <c r="AL147" s="10">
        <v>3.2975069874437608</v>
      </c>
      <c r="AM147" s="10">
        <v>3.0987972829886803</v>
      </c>
      <c r="AN147" s="10">
        <v>3.1555714842615608</v>
      </c>
      <c r="AO147" s="10">
        <v>2.8977859217252404</v>
      </c>
      <c r="AP147" s="10">
        <v>2.6883351521644805</v>
      </c>
      <c r="AQ147" s="10">
        <v>2.6208198857859202</v>
      </c>
      <c r="AR147" s="10">
        <v>2.6169837911053206</v>
      </c>
      <c r="AS147" s="11">
        <v>7.6591466392859608</v>
      </c>
      <c r="AT147" s="11">
        <v>8.5207335045487227</v>
      </c>
      <c r="AU147" s="11">
        <v>9.1521546889754823</v>
      </c>
      <c r="AV147" s="11">
        <v>7.9261388290557218</v>
      </c>
      <c r="AW147" s="29">
        <v>33.258173661865889</v>
      </c>
      <c r="AX147" s="45">
        <f t="shared" si="63"/>
        <v>2.7715144718221567</v>
      </c>
      <c r="AY147" s="45">
        <f t="shared" si="64"/>
        <v>0.27532413115596477</v>
      </c>
    </row>
    <row r="148" spans="1:51" ht="15" customHeight="1">
      <c r="A148" s="385">
        <v>1075</v>
      </c>
      <c r="B148" s="23" t="s">
        <v>496</v>
      </c>
      <c r="C148" s="23" t="s">
        <v>982</v>
      </c>
      <c r="D148" s="23" t="s">
        <v>559</v>
      </c>
      <c r="E148" s="23" t="s">
        <v>1216</v>
      </c>
      <c r="F148" s="25" t="s">
        <v>953</v>
      </c>
      <c r="G148" s="24" t="s">
        <v>987</v>
      </c>
      <c r="H148" s="394">
        <v>330</v>
      </c>
      <c r="I148" s="23" t="s">
        <v>883</v>
      </c>
      <c r="J148" s="42" t="s">
        <v>998</v>
      </c>
      <c r="K148" s="13" t="str">
        <f t="shared" si="57"/>
        <v>011</v>
      </c>
      <c r="L148" s="6" t="s">
        <v>1004</v>
      </c>
      <c r="M148" s="13" t="s">
        <v>1026</v>
      </c>
      <c r="N148" s="13" t="s">
        <v>1027</v>
      </c>
      <c r="O148" s="3"/>
      <c r="P148" s="7" t="s">
        <v>1348</v>
      </c>
      <c r="Q148" s="7" t="s">
        <v>1590</v>
      </c>
      <c r="R148" s="7" t="s">
        <v>1492</v>
      </c>
      <c r="S148" s="7" t="str">
        <f t="shared" si="62"/>
        <v>No</v>
      </c>
      <c r="T148" s="306">
        <v>465</v>
      </c>
      <c r="U148" s="306">
        <v>25</v>
      </c>
      <c r="V148" s="306">
        <v>960</v>
      </c>
      <c r="W148" s="306">
        <v>945</v>
      </c>
      <c r="X148" s="8">
        <v>94.5</v>
      </c>
      <c r="Y148" s="16">
        <f t="shared" si="61"/>
        <v>37.204724409448815</v>
      </c>
      <c r="Z148" s="8">
        <v>94.5</v>
      </c>
      <c r="AA148" s="16">
        <f t="shared" si="59"/>
        <v>37.204724409448815</v>
      </c>
      <c r="AB148" s="16" t="str">
        <f t="shared" si="60"/>
        <v>Y</v>
      </c>
      <c r="AC148" s="8">
        <v>132.4</v>
      </c>
      <c r="AD148" s="306">
        <v>4</v>
      </c>
      <c r="AE148" s="3"/>
      <c r="AF148" s="5" t="s">
        <v>989</v>
      </c>
      <c r="AG148" s="10">
        <v>2.0917967187852002</v>
      </c>
      <c r="AH148" s="10">
        <v>2.2130947661508</v>
      </c>
      <c r="AI148" s="10">
        <v>2.0168773365888</v>
      </c>
      <c r="AJ148" s="10">
        <v>2.2142839626935999</v>
      </c>
      <c r="AK148" s="10">
        <v>2.0977427014991998</v>
      </c>
      <c r="AL148" s="10">
        <v>2.7220708864692003</v>
      </c>
      <c r="AM148" s="10">
        <v>2.5579617635628003</v>
      </c>
      <c r="AN148" s="10">
        <v>2.6055296252748001</v>
      </c>
      <c r="AO148" s="10">
        <v>2.3914742475708</v>
      </c>
      <c r="AP148" s="10">
        <v>2.2190407488648005</v>
      </c>
      <c r="AQ148" s="10">
        <v>2.1631485113532003</v>
      </c>
      <c r="AR148" s="10">
        <v>2.1607701182676</v>
      </c>
      <c r="AS148" s="11">
        <v>6.3217688215248007</v>
      </c>
      <c r="AT148" s="11">
        <v>7.0340975506620005</v>
      </c>
      <c r="AU148" s="11">
        <v>7.5549656364084008</v>
      </c>
      <c r="AV148" s="11">
        <v>6.5429593784855999</v>
      </c>
      <c r="AW148" s="29">
        <v>27.453791387080798</v>
      </c>
      <c r="AX148" s="45">
        <f t="shared" si="63"/>
        <v>2.2878159489234</v>
      </c>
      <c r="AY148" s="45">
        <f t="shared" si="64"/>
        <v>0.22735736666948686</v>
      </c>
    </row>
    <row r="149" spans="1:51" ht="15" customHeight="1">
      <c r="A149" s="385">
        <v>1076</v>
      </c>
      <c r="B149" s="23" t="s">
        <v>496</v>
      </c>
      <c r="C149" s="23" t="s">
        <v>982</v>
      </c>
      <c r="D149" s="23" t="s">
        <v>559</v>
      </c>
      <c r="E149" s="23" t="s">
        <v>1216</v>
      </c>
      <c r="F149" s="25" t="s">
        <v>1009</v>
      </c>
      <c r="G149" s="24" t="s">
        <v>987</v>
      </c>
      <c r="H149" s="394">
        <v>330</v>
      </c>
      <c r="I149" s="23" t="s">
        <v>884</v>
      </c>
      <c r="J149" s="42" t="s">
        <v>998</v>
      </c>
      <c r="K149" s="13" t="str">
        <f t="shared" si="57"/>
        <v>011</v>
      </c>
      <c r="L149" s="6" t="s">
        <v>1004</v>
      </c>
      <c r="M149" s="13" t="s">
        <v>1026</v>
      </c>
      <c r="N149" s="13" t="s">
        <v>1027</v>
      </c>
      <c r="O149" s="3"/>
      <c r="P149" s="7" t="s">
        <v>1388</v>
      </c>
      <c r="Q149" s="7" t="s">
        <v>1591</v>
      </c>
      <c r="R149" s="7" t="s">
        <v>1388</v>
      </c>
      <c r="S149" s="7" t="str">
        <f t="shared" si="62"/>
        <v>Yes</v>
      </c>
      <c r="T149" s="306">
        <v>320</v>
      </c>
      <c r="U149" s="306">
        <v>16</v>
      </c>
      <c r="V149" s="306">
        <v>955</v>
      </c>
      <c r="W149" s="306">
        <v>955</v>
      </c>
      <c r="X149" s="8">
        <v>95.5</v>
      </c>
      <c r="Y149" s="16">
        <f t="shared" si="61"/>
        <v>37.598425196850393</v>
      </c>
      <c r="Z149" s="8">
        <v>93.4</v>
      </c>
      <c r="AA149" s="16">
        <f t="shared" si="59"/>
        <v>36.771653543307089</v>
      </c>
      <c r="AB149" s="16" t="str">
        <f t="shared" si="60"/>
        <v>N</v>
      </c>
      <c r="AC149" s="8">
        <v>125.4</v>
      </c>
      <c r="AD149" s="306">
        <v>24</v>
      </c>
      <c r="AE149" s="3"/>
      <c r="AF149" s="5" t="s">
        <v>989</v>
      </c>
      <c r="AG149" s="10">
        <v>0.22089245713920003</v>
      </c>
      <c r="AH149" s="10">
        <v>0.23342536250880003</v>
      </c>
      <c r="AI149" s="10">
        <v>0.21305939128320003</v>
      </c>
      <c r="AJ149" s="10">
        <v>0.23342536250880003</v>
      </c>
      <c r="AK149" s="10">
        <v>0.22167576372480002</v>
      </c>
      <c r="AL149" s="10">
        <v>0.28747351691520001</v>
      </c>
      <c r="AM149" s="10">
        <v>0.27024077203200003</v>
      </c>
      <c r="AN149" s="10">
        <v>0.27494061154560007</v>
      </c>
      <c r="AO149" s="10">
        <v>0.25222472056320006</v>
      </c>
      <c r="AP149" s="10">
        <v>0.23420866909440002</v>
      </c>
      <c r="AQ149" s="10">
        <v>0.22872552299520005</v>
      </c>
      <c r="AR149" s="10">
        <v>0.22794221640960002</v>
      </c>
      <c r="AS149" s="11">
        <v>0.66737721093120006</v>
      </c>
      <c r="AT149" s="11">
        <v>0.74257464314880006</v>
      </c>
      <c r="AU149" s="11">
        <v>0.79740610414080004</v>
      </c>
      <c r="AV149" s="11">
        <v>0.69087640849920007</v>
      </c>
      <c r="AW149" s="29">
        <v>2.8982343667200001</v>
      </c>
      <c r="AX149" s="45">
        <f t="shared" si="63"/>
        <v>0.24151953056000006</v>
      </c>
      <c r="AY149" s="45">
        <f t="shared" si="64"/>
        <v>2.3988612802379496E-2</v>
      </c>
    </row>
    <row r="150" spans="1:51" ht="15" customHeight="1">
      <c r="A150" s="385">
        <v>1077</v>
      </c>
      <c r="B150" s="23" t="s">
        <v>496</v>
      </c>
      <c r="C150" s="23" t="s">
        <v>982</v>
      </c>
      <c r="D150" s="23" t="s">
        <v>559</v>
      </c>
      <c r="E150" s="23" t="s">
        <v>1216</v>
      </c>
      <c r="F150" s="25" t="s">
        <v>953</v>
      </c>
      <c r="G150" s="24" t="s">
        <v>987</v>
      </c>
      <c r="H150" s="394">
        <v>330</v>
      </c>
      <c r="I150" s="23" t="s">
        <v>885</v>
      </c>
      <c r="J150" s="42" t="s">
        <v>998</v>
      </c>
      <c r="K150" s="13" t="str">
        <f t="shared" si="57"/>
        <v>011</v>
      </c>
      <c r="L150" s="6" t="s">
        <v>1004</v>
      </c>
      <c r="M150" s="13" t="s">
        <v>1026</v>
      </c>
      <c r="N150" s="13" t="s">
        <v>1027</v>
      </c>
      <c r="O150" s="3"/>
      <c r="P150" s="7" t="s">
        <v>1389</v>
      </c>
      <c r="Q150" s="7" t="s">
        <v>1590</v>
      </c>
      <c r="R150" s="7" t="s">
        <v>1389</v>
      </c>
      <c r="S150" s="7" t="str">
        <f t="shared" si="62"/>
        <v>Yes</v>
      </c>
      <c r="T150" s="306">
        <v>430</v>
      </c>
      <c r="U150" s="306">
        <v>23</v>
      </c>
      <c r="V150" s="306">
        <v>960</v>
      </c>
      <c r="W150" s="306">
        <v>960</v>
      </c>
      <c r="X150" s="8">
        <v>96</v>
      </c>
      <c r="Y150" s="16">
        <f t="shared" si="61"/>
        <v>37.795275590551178</v>
      </c>
      <c r="Z150" s="8">
        <v>94.9</v>
      </c>
      <c r="AA150" s="16">
        <f t="shared" si="59"/>
        <v>37.362204724409452</v>
      </c>
      <c r="AB150" s="16" t="str">
        <f t="shared" si="60"/>
        <v>N</v>
      </c>
      <c r="AC150" s="8">
        <v>138.9</v>
      </c>
      <c r="AD150" s="306">
        <v>4</v>
      </c>
      <c r="AE150" s="3"/>
      <c r="AF150" s="5" t="s">
        <v>989</v>
      </c>
      <c r="AG150" s="10">
        <v>2.2291194352896002</v>
      </c>
      <c r="AH150" s="10">
        <v>2.3592100017024</v>
      </c>
      <c r="AI150" s="10">
        <v>2.1494243135232001</v>
      </c>
      <c r="AJ150" s="10">
        <v>2.3592100017024</v>
      </c>
      <c r="AK150" s="10">
        <v>2.2349793707136003</v>
      </c>
      <c r="AL150" s="10">
        <v>2.9006680348800002</v>
      </c>
      <c r="AM150" s="10">
        <v>2.7260419592448</v>
      </c>
      <c r="AN150" s="10">
        <v>2.7764374038912001</v>
      </c>
      <c r="AO150" s="10">
        <v>2.5490719094399998</v>
      </c>
      <c r="AP150" s="10">
        <v>2.3650699371264001</v>
      </c>
      <c r="AQ150" s="10">
        <v>2.3052985958016001</v>
      </c>
      <c r="AR150" s="10">
        <v>2.3017826345472003</v>
      </c>
      <c r="AS150" s="11">
        <v>6.7377537505151999</v>
      </c>
      <c r="AT150" s="11">
        <v>7.494857407296001</v>
      </c>
      <c r="AU150" s="11">
        <v>8.0515512725760008</v>
      </c>
      <c r="AV150" s="11">
        <v>6.9721511674752001</v>
      </c>
      <c r="AW150" s="29">
        <v>29.256313597862402</v>
      </c>
      <c r="AX150" s="45">
        <f t="shared" si="63"/>
        <v>2.4380261331552</v>
      </c>
      <c r="AY150" s="45">
        <f t="shared" si="64"/>
        <v>0.24232406291158398</v>
      </c>
    </row>
    <row r="151" spans="1:51" ht="15" customHeight="1">
      <c r="A151" s="385">
        <v>1078</v>
      </c>
      <c r="B151" s="23" t="s">
        <v>496</v>
      </c>
      <c r="C151" s="23" t="s">
        <v>982</v>
      </c>
      <c r="D151" s="23" t="s">
        <v>559</v>
      </c>
      <c r="E151" s="23" t="s">
        <v>1216</v>
      </c>
      <c r="F151" s="25" t="s">
        <v>1009</v>
      </c>
      <c r="G151" s="24" t="s">
        <v>987</v>
      </c>
      <c r="H151" s="394">
        <v>330</v>
      </c>
      <c r="I151" s="23" t="s">
        <v>886</v>
      </c>
      <c r="J151" s="42" t="s">
        <v>998</v>
      </c>
      <c r="K151" s="13" t="str">
        <f t="shared" si="57"/>
        <v>011</v>
      </c>
      <c r="L151" s="6" t="s">
        <v>1004</v>
      </c>
      <c r="M151" s="13" t="s">
        <v>1026</v>
      </c>
      <c r="N151" s="13" t="s">
        <v>1027</v>
      </c>
      <c r="O151" s="3"/>
      <c r="P151" s="7" t="s">
        <v>1388</v>
      </c>
      <c r="Q151" s="7" t="s">
        <v>1591</v>
      </c>
      <c r="R151" s="7" t="s">
        <v>1493</v>
      </c>
      <c r="S151" s="7" t="str">
        <f t="shared" si="62"/>
        <v>No</v>
      </c>
      <c r="T151" s="306">
        <v>320</v>
      </c>
      <c r="U151" s="306">
        <v>16</v>
      </c>
      <c r="V151" s="306">
        <v>955</v>
      </c>
      <c r="W151" s="306">
        <v>927</v>
      </c>
      <c r="X151" s="8">
        <v>92.7</v>
      </c>
      <c r="Y151" s="16">
        <f t="shared" si="61"/>
        <v>36.496062992125985</v>
      </c>
      <c r="Z151" s="8">
        <v>91.8</v>
      </c>
      <c r="AA151" s="16">
        <f t="shared" si="59"/>
        <v>36.141732283464563</v>
      </c>
      <c r="AB151" s="16" t="str">
        <f t="shared" si="60"/>
        <v>N</v>
      </c>
      <c r="AC151" s="8">
        <v>129</v>
      </c>
      <c r="AD151" s="306">
        <v>24</v>
      </c>
      <c r="AE151" s="3"/>
      <c r="AF151" s="5" t="s">
        <v>989</v>
      </c>
      <c r="AG151" s="10">
        <v>0.25185825262080003</v>
      </c>
      <c r="AH151" s="10">
        <v>0.26671945386240004</v>
      </c>
      <c r="AI151" s="10">
        <v>0.24247223078400001</v>
      </c>
      <c r="AJ151" s="10">
        <v>0.26671945386240004</v>
      </c>
      <c r="AK151" s="10">
        <v>0.25264042110720003</v>
      </c>
      <c r="AL151" s="10">
        <v>0.32772859580160002</v>
      </c>
      <c r="AM151" s="10">
        <v>0.30739221515519999</v>
      </c>
      <c r="AN151" s="10">
        <v>0.31364956304639996</v>
      </c>
      <c r="AO151" s="10">
        <v>0.28783800299520002</v>
      </c>
      <c r="AP151" s="10">
        <v>0.26671945386240004</v>
      </c>
      <c r="AQ151" s="10">
        <v>0.26046210597120006</v>
      </c>
      <c r="AR151" s="10">
        <v>0.25967993748480001</v>
      </c>
      <c r="AS151" s="11">
        <v>0.76104993726720005</v>
      </c>
      <c r="AT151" s="11">
        <v>0.84708847077120009</v>
      </c>
      <c r="AU151" s="11">
        <v>0.90887978119680002</v>
      </c>
      <c r="AV151" s="11">
        <v>0.78686149731840005</v>
      </c>
      <c r="AW151" s="29">
        <v>3.3038796865536</v>
      </c>
      <c r="AX151" s="45">
        <f t="shared" si="63"/>
        <v>0.27532330721280002</v>
      </c>
      <c r="AY151" s="45">
        <f t="shared" si="64"/>
        <v>2.7356589954414898E-2</v>
      </c>
    </row>
    <row r="152" spans="1:51" ht="15" customHeight="1">
      <c r="A152" s="385">
        <v>1079</v>
      </c>
      <c r="B152" s="23" t="s">
        <v>496</v>
      </c>
      <c r="C152" s="23" t="s">
        <v>982</v>
      </c>
      <c r="D152" s="23" t="s">
        <v>559</v>
      </c>
      <c r="E152" s="23" t="s">
        <v>1216</v>
      </c>
      <c r="F152" s="25" t="s">
        <v>923</v>
      </c>
      <c r="G152" s="24" t="s">
        <v>917</v>
      </c>
      <c r="H152" s="394">
        <v>330</v>
      </c>
      <c r="I152" s="23" t="s">
        <v>887</v>
      </c>
      <c r="J152" s="42" t="s">
        <v>998</v>
      </c>
      <c r="K152" s="13" t="str">
        <f t="shared" si="57"/>
        <v>011</v>
      </c>
      <c r="L152" s="6" t="s">
        <v>1004</v>
      </c>
      <c r="M152" s="13" t="s">
        <v>1026</v>
      </c>
      <c r="N152" s="13" t="s">
        <v>1027</v>
      </c>
      <c r="O152" s="3"/>
      <c r="P152" s="7" t="s">
        <v>1348</v>
      </c>
      <c r="Q152" s="7" t="s">
        <v>1590</v>
      </c>
      <c r="R152" s="7" t="s">
        <v>1492</v>
      </c>
      <c r="S152" s="7" t="str">
        <f t="shared" si="62"/>
        <v>No</v>
      </c>
      <c r="T152" s="306">
        <v>465</v>
      </c>
      <c r="U152" s="306">
        <v>25</v>
      </c>
      <c r="V152" s="306">
        <v>960</v>
      </c>
      <c r="W152" s="306">
        <v>945</v>
      </c>
      <c r="X152" s="8">
        <v>94.5</v>
      </c>
      <c r="Y152" s="16">
        <f t="shared" si="61"/>
        <v>37.204724409448815</v>
      </c>
      <c r="Z152" s="8">
        <v>93.7</v>
      </c>
      <c r="AA152" s="16">
        <f t="shared" si="59"/>
        <v>36.889763779527563</v>
      </c>
      <c r="AB152" s="16" t="str">
        <f t="shared" si="60"/>
        <v>N</v>
      </c>
      <c r="AC152" s="8">
        <v>109</v>
      </c>
      <c r="AD152" s="306">
        <v>10</v>
      </c>
      <c r="AE152" s="3"/>
      <c r="AF152" s="5" t="s">
        <v>989</v>
      </c>
      <c r="AG152" s="10">
        <v>0.8889513612840001</v>
      </c>
      <c r="AH152" s="10">
        <v>0.94083949140300005</v>
      </c>
      <c r="AI152" s="10">
        <v>0.85762267894800004</v>
      </c>
      <c r="AJ152" s="10">
        <v>0.94083949140300005</v>
      </c>
      <c r="AK152" s="10">
        <v>0.89188842525300005</v>
      </c>
      <c r="AL152" s="10">
        <v>1.1572032037860003</v>
      </c>
      <c r="AM152" s="10">
        <v>1.0876926898530002</v>
      </c>
      <c r="AN152" s="10">
        <v>1.1072731163130001</v>
      </c>
      <c r="AO152" s="10">
        <v>1.0172031545970002</v>
      </c>
      <c r="AP152" s="10">
        <v>0.943776555372</v>
      </c>
      <c r="AQ152" s="10">
        <v>0.92028004362000015</v>
      </c>
      <c r="AR152" s="10">
        <v>0.91832200097400007</v>
      </c>
      <c r="AS152" s="11">
        <v>2.6874135316350003</v>
      </c>
      <c r="AT152" s="11">
        <v>2.9899311204420007</v>
      </c>
      <c r="AU152" s="11">
        <v>3.2121689607630008</v>
      </c>
      <c r="AV152" s="11">
        <v>2.782378599966</v>
      </c>
      <c r="AW152" s="29">
        <v>11.671892212806002</v>
      </c>
      <c r="AX152" s="45">
        <f t="shared" si="63"/>
        <v>0.97265768440050016</v>
      </c>
      <c r="AY152" s="45">
        <f t="shared" si="64"/>
        <v>9.6631392900821692E-2</v>
      </c>
    </row>
    <row r="153" spans="1:51" ht="15" customHeight="1">
      <c r="A153" s="385">
        <v>1080</v>
      </c>
      <c r="B153" s="23" t="s">
        <v>496</v>
      </c>
      <c r="C153" s="23" t="s">
        <v>982</v>
      </c>
      <c r="D153" s="23" t="s">
        <v>559</v>
      </c>
      <c r="E153" s="23" t="s">
        <v>1216</v>
      </c>
      <c r="F153" s="25" t="s">
        <v>923</v>
      </c>
      <c r="G153" s="24" t="s">
        <v>917</v>
      </c>
      <c r="H153" s="394">
        <v>330</v>
      </c>
      <c r="I153" s="23" t="s">
        <v>979</v>
      </c>
      <c r="J153" s="42" t="s">
        <v>998</v>
      </c>
      <c r="K153" s="13" t="str">
        <f t="shared" si="57"/>
        <v>011</v>
      </c>
      <c r="L153" s="6" t="s">
        <v>1004</v>
      </c>
      <c r="M153" s="13" t="s">
        <v>1026</v>
      </c>
      <c r="N153" s="13" t="s">
        <v>1027</v>
      </c>
      <c r="O153" s="3"/>
      <c r="P153" s="7" t="s">
        <v>1389</v>
      </c>
      <c r="Q153" s="7" t="s">
        <v>1590</v>
      </c>
      <c r="R153" s="7" t="s">
        <v>1389</v>
      </c>
      <c r="S153" s="7" t="str">
        <f t="shared" si="62"/>
        <v>Yes</v>
      </c>
      <c r="T153" s="306">
        <v>430</v>
      </c>
      <c r="U153" s="306">
        <v>23</v>
      </c>
      <c r="V153" s="306">
        <v>960</v>
      </c>
      <c r="W153" s="306">
        <v>960</v>
      </c>
      <c r="X153" s="8">
        <v>96</v>
      </c>
      <c r="Y153" s="16">
        <f t="shared" si="61"/>
        <v>37.795275590551178</v>
      </c>
      <c r="Z153" s="8">
        <v>93.7</v>
      </c>
      <c r="AA153" s="16">
        <f t="shared" si="59"/>
        <v>36.889763779527563</v>
      </c>
      <c r="AB153" s="16" t="str">
        <f t="shared" si="60"/>
        <v>N</v>
      </c>
      <c r="AC153" s="8">
        <v>109</v>
      </c>
      <c r="AD153" s="306">
        <v>10</v>
      </c>
      <c r="AE153" s="3"/>
      <c r="AF153" s="5" t="s">
        <v>989</v>
      </c>
      <c r="AG153" s="10">
        <v>2.6800113016320002</v>
      </c>
      <c r="AH153" s="10">
        <v>2.8354409207040003</v>
      </c>
      <c r="AI153" s="10">
        <v>2.5843623052800004</v>
      </c>
      <c r="AJ153" s="10">
        <v>2.8363606225920002</v>
      </c>
      <c r="AK153" s="10">
        <v>2.6864492148480004</v>
      </c>
      <c r="AL153" s="10">
        <v>3.4865898574080005</v>
      </c>
      <c r="AM153" s="10">
        <v>3.2768978269440003</v>
      </c>
      <c r="AN153" s="10">
        <v>3.3366784496640007</v>
      </c>
      <c r="AO153" s="10">
        <v>3.0644466908160002</v>
      </c>
      <c r="AP153" s="10">
        <v>2.8427985358080003</v>
      </c>
      <c r="AQ153" s="10">
        <v>2.7710617885440003</v>
      </c>
      <c r="AR153" s="10">
        <v>2.7673829809920001</v>
      </c>
      <c r="AS153" s="11">
        <v>8.099814527616001</v>
      </c>
      <c r="AT153" s="11">
        <v>9.0093996948480015</v>
      </c>
      <c r="AU153" s="11">
        <v>9.6780229674240008</v>
      </c>
      <c r="AV153" s="11">
        <v>8.3812433053440003</v>
      </c>
      <c r="AW153" s="29">
        <v>35.168480495232004</v>
      </c>
      <c r="AX153" s="45">
        <f t="shared" si="63"/>
        <v>2.9307067079360003</v>
      </c>
      <c r="AY153" s="45">
        <f t="shared" si="64"/>
        <v>0.2910613650708771</v>
      </c>
    </row>
    <row r="154" spans="1:51" ht="15" customHeight="1">
      <c r="A154" s="385">
        <v>1081</v>
      </c>
      <c r="B154" s="23" t="s">
        <v>496</v>
      </c>
      <c r="C154" s="23" t="s">
        <v>982</v>
      </c>
      <c r="D154" s="23" t="s">
        <v>559</v>
      </c>
      <c r="E154" s="23" t="s">
        <v>1216</v>
      </c>
      <c r="F154" s="25" t="s">
        <v>923</v>
      </c>
      <c r="G154" s="24" t="s">
        <v>921</v>
      </c>
      <c r="H154" s="394">
        <v>330</v>
      </c>
      <c r="I154" s="23" t="s">
        <v>888</v>
      </c>
      <c r="J154" s="42" t="s">
        <v>998</v>
      </c>
      <c r="K154" s="13" t="str">
        <f t="shared" si="57"/>
        <v>011</v>
      </c>
      <c r="L154" s="6" t="s">
        <v>1004</v>
      </c>
      <c r="M154" s="13" t="s">
        <v>1026</v>
      </c>
      <c r="N154" s="13" t="s">
        <v>1027</v>
      </c>
      <c r="O154" s="3"/>
      <c r="P154" s="7" t="s">
        <v>1348</v>
      </c>
      <c r="Q154" s="7" t="s">
        <v>1590</v>
      </c>
      <c r="R154" s="7" t="s">
        <v>1492</v>
      </c>
      <c r="S154" s="7" t="str">
        <f t="shared" si="62"/>
        <v>No</v>
      </c>
      <c r="T154" s="306">
        <v>465</v>
      </c>
      <c r="U154" s="306">
        <v>25</v>
      </c>
      <c r="V154" s="306">
        <v>960</v>
      </c>
      <c r="W154" s="306">
        <v>945</v>
      </c>
      <c r="X154" s="8">
        <v>94.5</v>
      </c>
      <c r="Y154" s="16">
        <f t="shared" si="61"/>
        <v>37.204724409448815</v>
      </c>
      <c r="Z154" s="8">
        <v>94.3</v>
      </c>
      <c r="AA154" s="16">
        <f t="shared" si="59"/>
        <v>37.125984251968504</v>
      </c>
      <c r="AB154" s="16" t="str">
        <f t="shared" si="60"/>
        <v>N</v>
      </c>
      <c r="AC154" s="8">
        <v>107.3</v>
      </c>
      <c r="AD154" s="306">
        <v>6</v>
      </c>
      <c r="AE154" s="3"/>
      <c r="AF154" s="5" t="s">
        <v>989</v>
      </c>
      <c r="AG154" s="10">
        <v>0.96086092655069999</v>
      </c>
      <c r="AH154" s="10">
        <v>1.0167585531705001</v>
      </c>
      <c r="AI154" s="10">
        <v>0.92712960014220014</v>
      </c>
      <c r="AJ154" s="10">
        <v>1.0167585531705001</v>
      </c>
      <c r="AK154" s="10">
        <v>0.9637521831000001</v>
      </c>
      <c r="AL154" s="10">
        <v>1.2499865814807001</v>
      </c>
      <c r="AM154" s="10">
        <v>1.1748139111989002</v>
      </c>
      <c r="AN154" s="10">
        <v>1.1969802114101999</v>
      </c>
      <c r="AO154" s="10">
        <v>1.0986774887340001</v>
      </c>
      <c r="AP154" s="10">
        <v>1.0196498097198001</v>
      </c>
      <c r="AQ154" s="10">
        <v>0.9936285007761001</v>
      </c>
      <c r="AR154" s="10">
        <v>0.99266474859300002</v>
      </c>
      <c r="AS154" s="11">
        <v>2.9047490798634001</v>
      </c>
      <c r="AT154" s="11">
        <v>3.2304973177512002</v>
      </c>
      <c r="AU154" s="11">
        <v>3.4704716113431004</v>
      </c>
      <c r="AV154" s="11">
        <v>3.0059430590889002</v>
      </c>
      <c r="AW154" s="29">
        <v>12.611661068046601</v>
      </c>
      <c r="AX154" s="45">
        <f t="shared" si="63"/>
        <v>1.05097175567055</v>
      </c>
      <c r="AY154" s="45">
        <f t="shared" si="64"/>
        <v>0.10427772709439617</v>
      </c>
    </row>
    <row r="155" spans="1:51" ht="15" customHeight="1">
      <c r="A155" s="385">
        <v>1082</v>
      </c>
      <c r="B155" s="23" t="s">
        <v>496</v>
      </c>
      <c r="C155" s="23" t="s">
        <v>982</v>
      </c>
      <c r="D155" s="23" t="s">
        <v>559</v>
      </c>
      <c r="E155" s="23" t="s">
        <v>1216</v>
      </c>
      <c r="F155" s="25" t="s">
        <v>923</v>
      </c>
      <c r="G155" s="24" t="s">
        <v>921</v>
      </c>
      <c r="H155" s="394">
        <v>330</v>
      </c>
      <c r="I155" s="23" t="s">
        <v>980</v>
      </c>
      <c r="J155" s="42" t="s">
        <v>998</v>
      </c>
      <c r="K155" s="13" t="str">
        <f t="shared" si="57"/>
        <v>011</v>
      </c>
      <c r="L155" s="6" t="s">
        <v>1004</v>
      </c>
      <c r="M155" s="13" t="s">
        <v>1026</v>
      </c>
      <c r="N155" s="13" t="s">
        <v>1027</v>
      </c>
      <c r="O155" s="3"/>
      <c r="P155" s="7" t="s">
        <v>1389</v>
      </c>
      <c r="Q155" s="7" t="s">
        <v>1590</v>
      </c>
      <c r="R155" s="7" t="s">
        <v>1389</v>
      </c>
      <c r="S155" s="7" t="str">
        <f t="shared" si="62"/>
        <v>Yes</v>
      </c>
      <c r="T155" s="306">
        <v>430</v>
      </c>
      <c r="U155" s="306">
        <v>23</v>
      </c>
      <c r="V155" s="306">
        <v>960</v>
      </c>
      <c r="W155" s="306">
        <v>960</v>
      </c>
      <c r="X155" s="8">
        <v>96</v>
      </c>
      <c r="Y155" s="16">
        <f t="shared" si="61"/>
        <v>37.795275590551178</v>
      </c>
      <c r="Z155" s="8">
        <v>94.3</v>
      </c>
      <c r="AA155" s="16">
        <f t="shared" si="59"/>
        <v>37.125984251968504</v>
      </c>
      <c r="AB155" s="16" t="str">
        <f t="shared" si="60"/>
        <v>N</v>
      </c>
      <c r="AC155" s="8">
        <v>107.3</v>
      </c>
      <c r="AD155" s="306">
        <v>6</v>
      </c>
      <c r="AE155" s="3"/>
      <c r="AF155" s="5" t="s">
        <v>989</v>
      </c>
      <c r="AG155" s="10">
        <v>1.1787760035071999</v>
      </c>
      <c r="AH155" s="10">
        <v>1.2475832049408002</v>
      </c>
      <c r="AI155" s="10">
        <v>1.1371295394815999</v>
      </c>
      <c r="AJ155" s="10">
        <v>1.2475832049408002</v>
      </c>
      <c r="AK155" s="10">
        <v>1.1823974351616</v>
      </c>
      <c r="AL155" s="10">
        <v>1.5336763056384</v>
      </c>
      <c r="AM155" s="10">
        <v>1.4413297984511999</v>
      </c>
      <c r="AN155" s="10">
        <v>1.4684905358592</v>
      </c>
      <c r="AO155" s="10">
        <v>1.3480779333504</v>
      </c>
      <c r="AP155" s="10">
        <v>1.2502992786816001</v>
      </c>
      <c r="AQ155" s="10">
        <v>1.2195171096192001</v>
      </c>
      <c r="AR155" s="10">
        <v>1.2177063937920001</v>
      </c>
      <c r="AS155" s="11">
        <v>3.5634887479295996</v>
      </c>
      <c r="AT155" s="11">
        <v>3.9636569457407997</v>
      </c>
      <c r="AU155" s="11">
        <v>4.2578982676607993</v>
      </c>
      <c r="AV155" s="11">
        <v>3.6875227820928003</v>
      </c>
      <c r="AW155" s="29">
        <v>15.472566743423998</v>
      </c>
      <c r="AX155" s="45">
        <f t="shared" si="63"/>
        <v>1.2893805619519998</v>
      </c>
      <c r="AY155" s="45">
        <f t="shared" si="64"/>
        <v>0.12798911522952142</v>
      </c>
    </row>
    <row r="156" spans="1:51" ht="15" customHeight="1">
      <c r="A156" s="385">
        <v>1083</v>
      </c>
      <c r="B156" s="23" t="s">
        <v>496</v>
      </c>
      <c r="C156" s="23" t="s">
        <v>982</v>
      </c>
      <c r="D156" s="23" t="s">
        <v>559</v>
      </c>
      <c r="E156" s="23" t="s">
        <v>1216</v>
      </c>
      <c r="F156" s="25" t="s">
        <v>1009</v>
      </c>
      <c r="G156" s="24" t="s">
        <v>987</v>
      </c>
      <c r="H156" s="394">
        <v>500</v>
      </c>
      <c r="I156" s="23" t="s">
        <v>889</v>
      </c>
      <c r="J156" s="42" t="s">
        <v>998</v>
      </c>
      <c r="K156" s="13" t="str">
        <f t="shared" si="57"/>
        <v>011</v>
      </c>
      <c r="L156" s="6" t="s">
        <v>1004</v>
      </c>
      <c r="M156" s="13" t="s">
        <v>1026</v>
      </c>
      <c r="N156" s="13" t="s">
        <v>1027</v>
      </c>
      <c r="O156" s="3"/>
      <c r="P156" s="7" t="s">
        <v>1379</v>
      </c>
      <c r="Q156" s="7" t="s">
        <v>1590</v>
      </c>
      <c r="R156" s="7" t="s">
        <v>1379</v>
      </c>
      <c r="S156" s="7" t="str">
        <f t="shared" si="62"/>
        <v>Yes</v>
      </c>
      <c r="T156" s="306">
        <v>320</v>
      </c>
      <c r="U156" s="306">
        <v>16</v>
      </c>
      <c r="V156" s="306">
        <v>845</v>
      </c>
      <c r="W156" s="306">
        <v>845</v>
      </c>
      <c r="X156" s="8">
        <v>84.5</v>
      </c>
      <c r="Y156" s="16">
        <f t="shared" si="61"/>
        <v>33.267716535433074</v>
      </c>
      <c r="Z156" s="8">
        <v>79.3</v>
      </c>
      <c r="AA156" s="16">
        <f t="shared" si="59"/>
        <v>31.220472440944881</v>
      </c>
      <c r="AB156" s="16" t="str">
        <f t="shared" si="60"/>
        <v>N</v>
      </c>
      <c r="AC156" s="8">
        <v>131.4</v>
      </c>
      <c r="AD156" s="306">
        <v>18</v>
      </c>
      <c r="AE156" s="3"/>
      <c r="AF156" s="5" t="s">
        <v>989</v>
      </c>
      <c r="AG156" s="10">
        <v>0.25563811553280003</v>
      </c>
      <c r="AH156" s="10">
        <v>0.27016300846079999</v>
      </c>
      <c r="AI156" s="10">
        <v>0.24692317977599998</v>
      </c>
      <c r="AJ156" s="10">
        <v>0.27088925310720002</v>
      </c>
      <c r="AK156" s="10">
        <v>0.2563643601792</v>
      </c>
      <c r="AL156" s="10">
        <v>0.33262004805119999</v>
      </c>
      <c r="AM156" s="10">
        <v>0.31228519795199994</v>
      </c>
      <c r="AN156" s="10">
        <v>0.31809515512319997</v>
      </c>
      <c r="AO156" s="10">
        <v>0.2919503478528</v>
      </c>
      <c r="AP156" s="10">
        <v>0.27088925310720002</v>
      </c>
      <c r="AQ156" s="10">
        <v>0.26435305128960002</v>
      </c>
      <c r="AR156" s="10">
        <v>0.26435305128960002</v>
      </c>
      <c r="AS156" s="11">
        <v>0.7727243037696</v>
      </c>
      <c r="AT156" s="11">
        <v>0.85987366133760013</v>
      </c>
      <c r="AU156" s="11">
        <v>0.92233070092799996</v>
      </c>
      <c r="AV156" s="11">
        <v>0.79959535568639994</v>
      </c>
      <c r="AW156" s="29">
        <v>3.3545240217215997</v>
      </c>
      <c r="AX156" s="45">
        <f t="shared" si="63"/>
        <v>0.27954366847679996</v>
      </c>
      <c r="AY156" s="45">
        <f t="shared" si="64"/>
        <v>2.7636288740532984E-2</v>
      </c>
    </row>
    <row r="157" spans="1:51" ht="15" customHeight="1">
      <c r="A157" s="385">
        <v>1084</v>
      </c>
      <c r="B157" s="23" t="s">
        <v>496</v>
      </c>
      <c r="C157" s="23" t="s">
        <v>982</v>
      </c>
      <c r="D157" s="23" t="s">
        <v>559</v>
      </c>
      <c r="E157" s="23" t="s">
        <v>1216</v>
      </c>
      <c r="F157" s="25" t="s">
        <v>923</v>
      </c>
      <c r="G157" s="24"/>
      <c r="H157" s="394"/>
      <c r="I157" s="23" t="s">
        <v>981</v>
      </c>
      <c r="J157" s="42" t="s">
        <v>998</v>
      </c>
      <c r="K157" s="13" t="str">
        <f t="shared" si="57"/>
        <v>011</v>
      </c>
      <c r="L157" s="6" t="s">
        <v>1004</v>
      </c>
      <c r="M157" s="13" t="s">
        <v>1026</v>
      </c>
      <c r="N157" s="13" t="s">
        <v>1027</v>
      </c>
      <c r="O157" s="3"/>
      <c r="P157" s="7" t="s">
        <v>1390</v>
      </c>
      <c r="Q157" s="7" t="s">
        <v>1587</v>
      </c>
      <c r="R157" s="7" t="s">
        <v>1390</v>
      </c>
      <c r="S157" s="7" t="str">
        <f t="shared" si="62"/>
        <v>Yes</v>
      </c>
      <c r="T157" s="306">
        <v>430</v>
      </c>
      <c r="U157" s="306">
        <v>23</v>
      </c>
      <c r="V157" s="306">
        <v>838</v>
      </c>
      <c r="W157" s="306">
        <v>838</v>
      </c>
      <c r="X157" s="8">
        <v>83.8</v>
      </c>
      <c r="Y157" s="16">
        <f t="shared" si="61"/>
        <v>32.99212598425197</v>
      </c>
      <c r="Z157" s="8">
        <v>83.8</v>
      </c>
      <c r="AA157" s="16">
        <f t="shared" si="59"/>
        <v>32.99212598425197</v>
      </c>
      <c r="AB157" s="16" t="str">
        <f t="shared" si="60"/>
        <v>Y</v>
      </c>
      <c r="AC157" s="8">
        <v>104.4</v>
      </c>
      <c r="AD157" s="306">
        <v>8</v>
      </c>
      <c r="AE157" s="3"/>
      <c r="AF157" s="5" t="s">
        <v>989</v>
      </c>
      <c r="AG157" s="10">
        <v>0.93887879035104005</v>
      </c>
      <c r="AH157" s="10">
        <v>0.99347370772608001</v>
      </c>
      <c r="AI157" s="10">
        <v>0.90504532042848007</v>
      </c>
      <c r="AJ157" s="10">
        <v>0.99347370772608001</v>
      </c>
      <c r="AK157" s="10">
        <v>0.94118561784576005</v>
      </c>
      <c r="AL157" s="10">
        <v>1.2210806872051201</v>
      </c>
      <c r="AM157" s="10">
        <v>1.1480311498723201</v>
      </c>
      <c r="AN157" s="10">
        <v>1.1687925973247999</v>
      </c>
      <c r="AO157" s="10">
        <v>1.07344372754304</v>
      </c>
      <c r="AP157" s="10">
        <v>0.99578053522080001</v>
      </c>
      <c r="AQ157" s="10">
        <v>0.97117437527712003</v>
      </c>
      <c r="AR157" s="10">
        <v>0.96963649028064003</v>
      </c>
      <c r="AS157" s="11">
        <v>2.8373978185056004</v>
      </c>
      <c r="AT157" s="11">
        <v>3.1557400127769601</v>
      </c>
      <c r="AU157" s="11">
        <v>3.3902674747401598</v>
      </c>
      <c r="AV157" s="11">
        <v>2.9365914007785601</v>
      </c>
      <c r="AW157" s="29">
        <v>12.31999670680128</v>
      </c>
      <c r="AX157" s="45">
        <f t="shared" si="63"/>
        <v>1.0266663922334403</v>
      </c>
      <c r="AY157" s="45">
        <f t="shared" si="64"/>
        <v>0.101895146255723</v>
      </c>
    </row>
    <row r="158" spans="1:51" ht="15" customHeight="1">
      <c r="A158" s="385">
        <v>1088</v>
      </c>
      <c r="B158" s="23" t="s">
        <v>496</v>
      </c>
      <c r="C158" s="23" t="s">
        <v>982</v>
      </c>
      <c r="D158" s="23" t="s">
        <v>559</v>
      </c>
      <c r="E158" s="23" t="s">
        <v>1216</v>
      </c>
      <c r="F158" s="25" t="s">
        <v>923</v>
      </c>
      <c r="G158" s="24" t="s">
        <v>917</v>
      </c>
      <c r="H158" s="394">
        <v>330</v>
      </c>
      <c r="I158" s="23" t="s">
        <v>527</v>
      </c>
      <c r="J158" s="42" t="s">
        <v>998</v>
      </c>
      <c r="K158" s="13" t="str">
        <f t="shared" si="57"/>
        <v>011</v>
      </c>
      <c r="L158" s="6" t="s">
        <v>1004</v>
      </c>
      <c r="M158" s="13" t="s">
        <v>1026</v>
      </c>
      <c r="N158" s="13" t="s">
        <v>1027</v>
      </c>
      <c r="O158" s="3"/>
      <c r="P158" s="7" t="s">
        <v>1391</v>
      </c>
      <c r="Q158" s="7" t="s">
        <v>1587</v>
      </c>
      <c r="R158" s="7" t="s">
        <v>1391</v>
      </c>
      <c r="S158" s="7" t="str">
        <f t="shared" si="62"/>
        <v>Yes</v>
      </c>
      <c r="T158" s="306">
        <v>400</v>
      </c>
      <c r="U158" s="306">
        <v>21</v>
      </c>
      <c r="V158" s="306">
        <v>800</v>
      </c>
      <c r="W158" s="306">
        <v>800</v>
      </c>
      <c r="X158" s="8">
        <v>80</v>
      </c>
      <c r="Y158" s="16">
        <f t="shared" si="61"/>
        <v>31.496062992125985</v>
      </c>
      <c r="Z158" s="8">
        <v>72.599999999999994</v>
      </c>
      <c r="AA158" s="16">
        <f t="shared" si="59"/>
        <v>28.58267716535433</v>
      </c>
      <c r="AB158" s="16" t="str">
        <f t="shared" si="60"/>
        <v>N</v>
      </c>
      <c r="AC158" s="8">
        <v>68.099999999999994</v>
      </c>
      <c r="AD158" s="306">
        <v>4</v>
      </c>
      <c r="AE158" s="3"/>
      <c r="AF158" s="5" t="s">
        <v>989</v>
      </c>
      <c r="AG158" s="10">
        <v>0.65255272320000002</v>
      </c>
      <c r="AH158" s="10">
        <v>0.69041414400000001</v>
      </c>
      <c r="AI158" s="10">
        <v>0.62939044224000007</v>
      </c>
      <c r="AJ158" s="10">
        <v>0.69041414400000001</v>
      </c>
      <c r="AK158" s="10">
        <v>0.65433443711999995</v>
      </c>
      <c r="AL158" s="10">
        <v>0.84898668288000001</v>
      </c>
      <c r="AM158" s="10">
        <v>0.79776240767999995</v>
      </c>
      <c r="AN158" s="10">
        <v>0.8124615475200001</v>
      </c>
      <c r="AO158" s="10">
        <v>0.74609270400000005</v>
      </c>
      <c r="AP158" s="10">
        <v>0.69219585792000005</v>
      </c>
      <c r="AQ158" s="10">
        <v>0.67482414720000006</v>
      </c>
      <c r="AR158" s="10">
        <v>0.67393329024000004</v>
      </c>
      <c r="AS158" s="11">
        <v>1.97235730944</v>
      </c>
      <c r="AT158" s="11">
        <v>2.1937352639999999</v>
      </c>
      <c r="AU158" s="11">
        <v>2.3563166592</v>
      </c>
      <c r="AV158" s="11">
        <v>2.04095329536</v>
      </c>
      <c r="AW158" s="29">
        <v>8.5633625280000008</v>
      </c>
      <c r="AX158" s="45">
        <f t="shared" si="63"/>
        <v>0.71361354399999988</v>
      </c>
      <c r="AY158" s="45">
        <f t="shared" si="64"/>
        <v>7.082821104789537E-2</v>
      </c>
    </row>
    <row r="159" spans="1:51" ht="15" customHeight="1">
      <c r="A159" s="385">
        <v>1090</v>
      </c>
      <c r="B159" s="23" t="s">
        <v>496</v>
      </c>
      <c r="C159" s="23" t="s">
        <v>982</v>
      </c>
      <c r="D159" s="23" t="s">
        <v>559</v>
      </c>
      <c r="E159" s="23" t="s">
        <v>1216</v>
      </c>
      <c r="F159" s="25" t="s">
        <v>923</v>
      </c>
      <c r="G159" s="24" t="s">
        <v>917</v>
      </c>
      <c r="H159" s="394">
        <v>330</v>
      </c>
      <c r="I159" s="23" t="s">
        <v>522</v>
      </c>
      <c r="J159" s="42" t="s">
        <v>998</v>
      </c>
      <c r="K159" s="13" t="str">
        <f t="shared" si="57"/>
        <v>011</v>
      </c>
      <c r="L159" s="6" t="s">
        <v>1004</v>
      </c>
      <c r="M159" s="13" t="s">
        <v>1026</v>
      </c>
      <c r="N159" s="13" t="s">
        <v>1027</v>
      </c>
      <c r="O159" s="3"/>
      <c r="P159" s="7" t="s">
        <v>1329</v>
      </c>
      <c r="Q159" s="7" t="s">
        <v>1590</v>
      </c>
      <c r="R159" s="7" t="s">
        <v>1462</v>
      </c>
      <c r="S159" s="7" t="str">
        <f t="shared" si="62"/>
        <v>No</v>
      </c>
      <c r="T159" s="306">
        <v>400</v>
      </c>
      <c r="U159" s="306">
        <v>21</v>
      </c>
      <c r="V159" s="306">
        <v>967</v>
      </c>
      <c r="W159" s="306">
        <v>940</v>
      </c>
      <c r="X159" s="8">
        <v>94</v>
      </c>
      <c r="Y159" s="16">
        <f t="shared" si="61"/>
        <v>37.00787401574803</v>
      </c>
      <c r="Z159" s="8">
        <v>93.5</v>
      </c>
      <c r="AA159" s="16">
        <f t="shared" si="59"/>
        <v>36.811023622047244</v>
      </c>
      <c r="AB159" s="16" t="str">
        <f t="shared" si="60"/>
        <v>N</v>
      </c>
      <c r="AC159" s="8">
        <v>132</v>
      </c>
      <c r="AD159" s="306">
        <v>10</v>
      </c>
      <c r="AE159" s="3"/>
      <c r="AF159" s="5" t="s">
        <v>989</v>
      </c>
      <c r="AG159" s="10">
        <v>0.87448010495999995</v>
      </c>
      <c r="AH159" s="10">
        <v>0.92520400895999999</v>
      </c>
      <c r="AI159" s="10">
        <v>0.84303128447999998</v>
      </c>
      <c r="AJ159" s="10">
        <v>0.92520400895999999</v>
      </c>
      <c r="AK159" s="10">
        <v>0.87650906111999993</v>
      </c>
      <c r="AL159" s="10">
        <v>1.13722992768</v>
      </c>
      <c r="AM159" s="10">
        <v>1.0682454182399999</v>
      </c>
      <c r="AN159" s="10">
        <v>1.0885349798399999</v>
      </c>
      <c r="AO159" s="10">
        <v>0.99926090879999996</v>
      </c>
      <c r="AP159" s="10">
        <v>0.92723296511999997</v>
      </c>
      <c r="AQ159" s="10">
        <v>0.90389996927999994</v>
      </c>
      <c r="AR159" s="10">
        <v>0.90288549119999995</v>
      </c>
      <c r="AS159" s="11">
        <v>2.6427153984</v>
      </c>
      <c r="AT159" s="11">
        <v>2.9389429977599999</v>
      </c>
      <c r="AU159" s="11">
        <v>3.1560413068799997</v>
      </c>
      <c r="AV159" s="11">
        <v>2.7340184255999995</v>
      </c>
      <c r="AW159" s="29">
        <v>11.471718128639999</v>
      </c>
      <c r="AX159" s="45">
        <f t="shared" si="63"/>
        <v>0.95597651071999989</v>
      </c>
      <c r="AY159" s="45">
        <f t="shared" si="64"/>
        <v>9.4804328200462168E-2</v>
      </c>
    </row>
    <row r="160" spans="1:51" ht="15" customHeight="1">
      <c r="A160" s="385">
        <v>1092</v>
      </c>
      <c r="B160" s="23" t="s">
        <v>496</v>
      </c>
      <c r="C160" s="23" t="s">
        <v>982</v>
      </c>
      <c r="D160" s="23" t="s">
        <v>559</v>
      </c>
      <c r="E160" s="23" t="s">
        <v>1216</v>
      </c>
      <c r="F160" s="25" t="s">
        <v>923</v>
      </c>
      <c r="G160" s="24" t="s">
        <v>917</v>
      </c>
      <c r="H160" s="394">
        <v>500</v>
      </c>
      <c r="I160" s="23" t="s">
        <v>525</v>
      </c>
      <c r="J160" s="42" t="s">
        <v>998</v>
      </c>
      <c r="K160" s="13" t="str">
        <f t="shared" si="57"/>
        <v>011</v>
      </c>
      <c r="L160" s="6" t="s">
        <v>1004</v>
      </c>
      <c r="M160" s="13" t="s">
        <v>1026</v>
      </c>
      <c r="N160" s="13" t="s">
        <v>1027</v>
      </c>
      <c r="O160" s="3"/>
      <c r="P160" s="7" t="s">
        <v>1346</v>
      </c>
      <c r="Q160" s="7" t="s">
        <v>1590</v>
      </c>
      <c r="R160" s="7" t="s">
        <v>1346</v>
      </c>
      <c r="S160" s="7" t="str">
        <f t="shared" si="62"/>
        <v>Yes</v>
      </c>
      <c r="T160" s="306">
        <v>415</v>
      </c>
      <c r="U160" s="306">
        <v>22</v>
      </c>
      <c r="V160" s="306">
        <v>1010</v>
      </c>
      <c r="W160" s="306">
        <v>1010</v>
      </c>
      <c r="X160" s="8">
        <v>101</v>
      </c>
      <c r="Y160" s="16">
        <f t="shared" si="61"/>
        <v>39.763779527559052</v>
      </c>
      <c r="Z160" s="8">
        <v>100.2</v>
      </c>
      <c r="AA160" s="16">
        <f t="shared" si="59"/>
        <v>39.448818897637793</v>
      </c>
      <c r="AB160" s="16" t="str">
        <f t="shared" si="60"/>
        <v>N</v>
      </c>
      <c r="AC160" s="8">
        <v>61.5</v>
      </c>
      <c r="AD160" s="306">
        <v>5</v>
      </c>
      <c r="AE160" s="3"/>
      <c r="AF160" s="5" t="s">
        <v>989</v>
      </c>
      <c r="AG160" s="10">
        <v>5.7958636890000005E-2</v>
      </c>
      <c r="AH160" s="10">
        <v>6.1120017084000007E-2</v>
      </c>
      <c r="AI160" s="10">
        <v>5.5851050094000002E-2</v>
      </c>
      <c r="AJ160" s="10">
        <v>6.1120017084000007E-2</v>
      </c>
      <c r="AK160" s="10">
        <v>5.7958636890000005E-2</v>
      </c>
      <c r="AL160" s="10">
        <v>7.5346227957000009E-2</v>
      </c>
      <c r="AM160" s="10">
        <v>7.060415766600002E-2</v>
      </c>
      <c r="AN160" s="10">
        <v>7.2184847763000007E-2</v>
      </c>
      <c r="AO160" s="10">
        <v>6.6388984074000013E-2</v>
      </c>
      <c r="AP160" s="10">
        <v>6.1120017084000007E-2</v>
      </c>
      <c r="AQ160" s="10">
        <v>6.0066223686000009E-2</v>
      </c>
      <c r="AR160" s="10">
        <v>5.9539326987000006E-2</v>
      </c>
      <c r="AS160" s="11">
        <v>0.17492970406800001</v>
      </c>
      <c r="AT160" s="11">
        <v>0.19442488193100002</v>
      </c>
      <c r="AU160" s="11">
        <v>0.20917798950300004</v>
      </c>
      <c r="AV160" s="11">
        <v>0.18072556775700002</v>
      </c>
      <c r="AW160" s="29">
        <v>0.7592581432590001</v>
      </c>
      <c r="AX160" s="45">
        <f t="shared" si="63"/>
        <v>6.3271511938250022E-2</v>
      </c>
      <c r="AY160" s="45">
        <f t="shared" si="64"/>
        <v>6.3126068127535252E-3</v>
      </c>
    </row>
    <row r="161" spans="1:51" ht="15" customHeight="1">
      <c r="A161" s="385">
        <v>1093</v>
      </c>
      <c r="B161" s="23" t="s">
        <v>496</v>
      </c>
      <c r="C161" s="23" t="s">
        <v>982</v>
      </c>
      <c r="D161" s="23" t="s">
        <v>559</v>
      </c>
      <c r="E161" s="23" t="s">
        <v>1216</v>
      </c>
      <c r="F161" s="25" t="s">
        <v>923</v>
      </c>
      <c r="G161" s="24" t="s">
        <v>917</v>
      </c>
      <c r="H161" s="394">
        <v>500</v>
      </c>
      <c r="I161" s="23" t="s">
        <v>818</v>
      </c>
      <c r="J161" s="42" t="s">
        <v>998</v>
      </c>
      <c r="K161" s="13" t="str">
        <f t="shared" si="57"/>
        <v>011</v>
      </c>
      <c r="L161" s="6" t="s">
        <v>1004</v>
      </c>
      <c r="M161" s="13" t="s">
        <v>1026</v>
      </c>
      <c r="N161" s="13" t="s">
        <v>1027</v>
      </c>
      <c r="O161" s="3"/>
      <c r="P161" s="7" t="s">
        <v>1346</v>
      </c>
      <c r="Q161" s="7" t="s">
        <v>1590</v>
      </c>
      <c r="R161" s="7" t="s">
        <v>1346</v>
      </c>
      <c r="S161" s="7" t="str">
        <f t="shared" si="62"/>
        <v>Yes</v>
      </c>
      <c r="T161" s="306">
        <v>415</v>
      </c>
      <c r="U161" s="306">
        <v>22</v>
      </c>
      <c r="V161" s="306">
        <v>1010</v>
      </c>
      <c r="W161" s="306">
        <v>1010</v>
      </c>
      <c r="X161" s="8">
        <v>101</v>
      </c>
      <c r="Y161" s="16">
        <f t="shared" si="61"/>
        <v>39.763779527559052</v>
      </c>
      <c r="Z161" s="8">
        <v>100.2</v>
      </c>
      <c r="AA161" s="16">
        <f t="shared" si="59"/>
        <v>39.448818897637793</v>
      </c>
      <c r="AB161" s="16" t="str">
        <f t="shared" si="60"/>
        <v>N</v>
      </c>
      <c r="AC161" s="8">
        <v>61.5</v>
      </c>
      <c r="AD161" s="306">
        <v>5</v>
      </c>
      <c r="AE161" s="3"/>
      <c r="AF161" s="5" t="s">
        <v>989</v>
      </c>
      <c r="AG161" s="10">
        <v>1.2345189657570002</v>
      </c>
      <c r="AH161" s="10">
        <v>1.3067038135200002</v>
      </c>
      <c r="AI161" s="10">
        <v>1.1907865397400001</v>
      </c>
      <c r="AJ161" s="10">
        <v>1.3067038135200002</v>
      </c>
      <c r="AK161" s="10">
        <v>1.2382072426500002</v>
      </c>
      <c r="AL161" s="10">
        <v>1.6065080352510002</v>
      </c>
      <c r="AM161" s="10">
        <v>1.510085939334</v>
      </c>
      <c r="AN161" s="10">
        <v>1.5374845676820001</v>
      </c>
      <c r="AO161" s="10">
        <v>1.41208315332</v>
      </c>
      <c r="AP161" s="10">
        <v>1.3098651937140002</v>
      </c>
      <c r="AQ161" s="10">
        <v>1.2771975983760002</v>
      </c>
      <c r="AR161" s="10">
        <v>1.2750900115800001</v>
      </c>
      <c r="AS161" s="11">
        <v>3.7320093190170009</v>
      </c>
      <c r="AT161" s="11">
        <v>4.1514190914210003</v>
      </c>
      <c r="AU161" s="11">
        <v>4.4596536603360004</v>
      </c>
      <c r="AV161" s="11">
        <v>3.8621528036700004</v>
      </c>
      <c r="AW161" s="29">
        <v>16.205234874444002</v>
      </c>
      <c r="AX161" s="45">
        <f t="shared" si="63"/>
        <v>1.3504362395370002</v>
      </c>
      <c r="AY161" s="45">
        <f t="shared" si="64"/>
        <v>0.13412355618156699</v>
      </c>
    </row>
    <row r="162" spans="1:51" ht="15" customHeight="1">
      <c r="A162" s="385">
        <v>1094</v>
      </c>
      <c r="B162" s="23" t="s">
        <v>496</v>
      </c>
      <c r="C162" s="23" t="s">
        <v>982</v>
      </c>
      <c r="D162" s="23" t="s">
        <v>559</v>
      </c>
      <c r="E162" s="23" t="s">
        <v>1216</v>
      </c>
      <c r="F162" s="25" t="s">
        <v>923</v>
      </c>
      <c r="G162" s="24" t="s">
        <v>917</v>
      </c>
      <c r="H162" s="394">
        <v>500</v>
      </c>
      <c r="I162" s="23" t="s">
        <v>819</v>
      </c>
      <c r="J162" s="42" t="s">
        <v>998</v>
      </c>
      <c r="K162" s="13" t="str">
        <f t="shared" si="57"/>
        <v>011</v>
      </c>
      <c r="L162" s="6" t="s">
        <v>1004</v>
      </c>
      <c r="M162" s="13" t="s">
        <v>1026</v>
      </c>
      <c r="N162" s="13" t="s">
        <v>1027</v>
      </c>
      <c r="O162" s="3"/>
      <c r="P162" s="7" t="s">
        <v>1346</v>
      </c>
      <c r="Q162" s="7" t="s">
        <v>1590</v>
      </c>
      <c r="R162" s="7" t="s">
        <v>1346</v>
      </c>
      <c r="S162" s="7" t="str">
        <f t="shared" si="62"/>
        <v>Yes</v>
      </c>
      <c r="T162" s="306">
        <v>415</v>
      </c>
      <c r="U162" s="306">
        <v>22</v>
      </c>
      <c r="V162" s="306">
        <v>1010</v>
      </c>
      <c r="W162" s="306">
        <v>1010</v>
      </c>
      <c r="X162" s="8">
        <v>101</v>
      </c>
      <c r="Y162" s="16">
        <f t="shared" si="61"/>
        <v>39.763779527559052</v>
      </c>
      <c r="Z162" s="8">
        <v>100.2</v>
      </c>
      <c r="AA162" s="16">
        <f t="shared" si="59"/>
        <v>39.448818897637793</v>
      </c>
      <c r="AB162" s="16" t="str">
        <f t="shared" si="60"/>
        <v>N</v>
      </c>
      <c r="AC162" s="8">
        <v>61.5</v>
      </c>
      <c r="AD162" s="306">
        <v>5</v>
      </c>
      <c r="AE162" s="3"/>
      <c r="AF162" s="5" t="s">
        <v>989</v>
      </c>
      <c r="AG162" s="10">
        <v>0.12382072426500002</v>
      </c>
      <c r="AH162" s="10">
        <v>0.13067038135200001</v>
      </c>
      <c r="AI162" s="10">
        <v>0.11907865397400001</v>
      </c>
      <c r="AJ162" s="10">
        <v>0.13067038135200001</v>
      </c>
      <c r="AK162" s="10">
        <v>0.12382072426500002</v>
      </c>
      <c r="AL162" s="10">
        <v>0.16070349319500002</v>
      </c>
      <c r="AM162" s="10">
        <v>0.15121935261300001</v>
      </c>
      <c r="AN162" s="10">
        <v>0.15385383610800002</v>
      </c>
      <c r="AO162" s="10">
        <v>0.14120831533200004</v>
      </c>
      <c r="AP162" s="10">
        <v>0.13119727805100001</v>
      </c>
      <c r="AQ162" s="10">
        <v>0.12803589785700001</v>
      </c>
      <c r="AR162" s="10">
        <v>0.12750900115800001</v>
      </c>
      <c r="AS162" s="11">
        <v>0.37356975959100008</v>
      </c>
      <c r="AT162" s="11">
        <v>0.41519459881200005</v>
      </c>
      <c r="AU162" s="11">
        <v>0.44628150405300004</v>
      </c>
      <c r="AV162" s="11">
        <v>0.386742177066</v>
      </c>
      <c r="AW162" s="29">
        <v>1.6217880395220003</v>
      </c>
      <c r="AX162" s="45">
        <f t="shared" si="63"/>
        <v>0.13514900329350002</v>
      </c>
      <c r="AY162" s="45">
        <f t="shared" si="64"/>
        <v>1.3407895218469331E-2</v>
      </c>
    </row>
    <row r="163" spans="1:51" ht="15" customHeight="1">
      <c r="A163" s="385">
        <v>1096</v>
      </c>
      <c r="B163" s="23" t="s">
        <v>496</v>
      </c>
      <c r="C163" s="23" t="s">
        <v>982</v>
      </c>
      <c r="D163" s="23" t="s">
        <v>559</v>
      </c>
      <c r="E163" s="23" t="s">
        <v>1216</v>
      </c>
      <c r="F163" s="25" t="s">
        <v>923</v>
      </c>
      <c r="G163" s="24" t="s">
        <v>914</v>
      </c>
      <c r="H163" s="394">
        <v>330</v>
      </c>
      <c r="I163" s="23" t="s">
        <v>890</v>
      </c>
      <c r="J163" s="42" t="s">
        <v>998</v>
      </c>
      <c r="K163" s="13" t="str">
        <f t="shared" si="57"/>
        <v>011</v>
      </c>
      <c r="L163" s="6" t="s">
        <v>1004</v>
      </c>
      <c r="M163" s="13" t="s">
        <v>1026</v>
      </c>
      <c r="N163" s="13" t="s">
        <v>1027</v>
      </c>
      <c r="O163" s="3"/>
      <c r="P163" s="7" t="s">
        <v>1392</v>
      </c>
      <c r="Q163" s="7" t="s">
        <v>1590</v>
      </c>
      <c r="R163" s="7" t="s">
        <v>1392</v>
      </c>
      <c r="S163" s="7" t="str">
        <f t="shared" si="62"/>
        <v>Yes</v>
      </c>
      <c r="T163" s="306">
        <v>415</v>
      </c>
      <c r="U163" s="306">
        <v>22</v>
      </c>
      <c r="V163" s="306">
        <v>930</v>
      </c>
      <c r="W163" s="306">
        <v>930</v>
      </c>
      <c r="X163" s="8">
        <v>93</v>
      </c>
      <c r="Y163" s="16">
        <f t="shared" si="61"/>
        <v>36.614173228346459</v>
      </c>
      <c r="Z163" s="8">
        <v>91.2</v>
      </c>
      <c r="AA163" s="16">
        <f t="shared" si="59"/>
        <v>35.905511811023622</v>
      </c>
      <c r="AB163" s="16" t="str">
        <f t="shared" si="60"/>
        <v>N</v>
      </c>
      <c r="AC163" s="8">
        <v>107.1</v>
      </c>
      <c r="AD163" s="306">
        <v>14</v>
      </c>
      <c r="AE163" s="3"/>
      <c r="AF163" s="5" t="s">
        <v>989</v>
      </c>
      <c r="AG163" s="10">
        <v>2.5389016854389999</v>
      </c>
      <c r="AH163" s="10">
        <v>2.6859129643961999</v>
      </c>
      <c r="AI163" s="10">
        <v>2.4484981978043998</v>
      </c>
      <c r="AJ163" s="10">
        <v>2.6867578568039998</v>
      </c>
      <c r="AK163" s="10">
        <v>2.5456608247013999</v>
      </c>
      <c r="AL163" s="10">
        <v>3.3035293144979998</v>
      </c>
      <c r="AM163" s="10">
        <v>3.1041347062571996</v>
      </c>
      <c r="AN163" s="10">
        <v>3.1615873899875999</v>
      </c>
      <c r="AO163" s="10">
        <v>2.9030503132007994</v>
      </c>
      <c r="AP163" s="10">
        <v>2.6926721036585999</v>
      </c>
      <c r="AQ163" s="10">
        <v>2.6259256034424001</v>
      </c>
      <c r="AR163" s="10">
        <v>2.6217011414033995</v>
      </c>
      <c r="AS163" s="11">
        <v>7.6733128476395986</v>
      </c>
      <c r="AT163" s="11">
        <v>8.535947996003399</v>
      </c>
      <c r="AU163" s="11">
        <v>9.168772409445598</v>
      </c>
      <c r="AV163" s="11">
        <v>7.9402988485043995</v>
      </c>
      <c r="AW163" s="29">
        <v>33.318332101592993</v>
      </c>
      <c r="AX163" s="45">
        <f t="shared" si="63"/>
        <v>2.7765276751327499</v>
      </c>
      <c r="AY163" s="45">
        <f t="shared" si="64"/>
        <v>0.27578955263717475</v>
      </c>
    </row>
    <row r="164" spans="1:51" ht="15" customHeight="1">
      <c r="A164" s="385">
        <v>1097</v>
      </c>
      <c r="B164" s="23" t="s">
        <v>496</v>
      </c>
      <c r="C164" s="23" t="s">
        <v>811</v>
      </c>
      <c r="D164" s="23" t="s">
        <v>812</v>
      </c>
      <c r="E164" s="23" t="s">
        <v>1218</v>
      </c>
      <c r="F164" s="25" t="s">
        <v>923</v>
      </c>
      <c r="G164" s="24" t="s">
        <v>921</v>
      </c>
      <c r="H164" s="394">
        <v>100</v>
      </c>
      <c r="I164" s="23" t="s">
        <v>820</v>
      </c>
      <c r="J164" s="42" t="s">
        <v>998</v>
      </c>
      <c r="K164" s="13" t="str">
        <f t="shared" si="57"/>
        <v>011</v>
      </c>
      <c r="L164" s="6" t="s">
        <v>1004</v>
      </c>
      <c r="M164" s="13" t="s">
        <v>1026</v>
      </c>
      <c r="N164" s="13" t="s">
        <v>1027</v>
      </c>
      <c r="O164" s="3"/>
      <c r="P164" s="7" t="s">
        <v>1393</v>
      </c>
      <c r="Q164" s="7" t="s">
        <v>1587</v>
      </c>
      <c r="R164" s="7" t="s">
        <v>1393</v>
      </c>
      <c r="S164" s="7" t="str">
        <f t="shared" si="62"/>
        <v>Yes</v>
      </c>
      <c r="T164" s="306">
        <v>320</v>
      </c>
      <c r="U164" s="306">
        <v>16</v>
      </c>
      <c r="V164" s="306">
        <v>1378</v>
      </c>
      <c r="W164" s="306">
        <v>1378</v>
      </c>
      <c r="X164" s="8">
        <v>137.80000000000001</v>
      </c>
      <c r="Y164" s="16">
        <f t="shared" si="61"/>
        <v>54.251968503937015</v>
      </c>
      <c r="Z164" s="8">
        <v>136.80000000000001</v>
      </c>
      <c r="AA164" s="16">
        <f t="shared" si="59"/>
        <v>53.858267716535437</v>
      </c>
      <c r="AB164" s="16" t="str">
        <f t="shared" si="60"/>
        <v>N</v>
      </c>
      <c r="AC164" s="8">
        <v>78</v>
      </c>
      <c r="AD164" s="306">
        <v>16</v>
      </c>
      <c r="AE164" s="3"/>
      <c r="AF164" s="5" t="s">
        <v>989</v>
      </c>
      <c r="AG164" s="10">
        <v>8.6472855705599996E-2</v>
      </c>
      <c r="AH164" s="10">
        <v>9.1394075136000008E-2</v>
      </c>
      <c r="AI164" s="10">
        <v>8.2957698969600008E-2</v>
      </c>
      <c r="AJ164" s="10">
        <v>9.1394075136000008E-2</v>
      </c>
      <c r="AK164" s="10">
        <v>8.6472855705599996E-2</v>
      </c>
      <c r="AL164" s="10">
        <v>0.11178198420480001</v>
      </c>
      <c r="AM164" s="10">
        <v>0.10545470208</v>
      </c>
      <c r="AN164" s="10">
        <v>0.1068607647744</v>
      </c>
      <c r="AO164" s="10">
        <v>9.8424388607999999E-2</v>
      </c>
      <c r="AP164" s="10">
        <v>9.1394075136000008E-2</v>
      </c>
      <c r="AQ164" s="10">
        <v>8.9284981094400001E-2</v>
      </c>
      <c r="AR164" s="10">
        <v>8.9284981094400001E-2</v>
      </c>
      <c r="AS164" s="11">
        <v>0.26082462981120003</v>
      </c>
      <c r="AT164" s="11">
        <v>0.2896489150464</v>
      </c>
      <c r="AU164" s="11">
        <v>0.31073985546240002</v>
      </c>
      <c r="AV164" s="11">
        <v>0.26996403732480001</v>
      </c>
      <c r="AW164" s="29">
        <v>1.1311774376448001</v>
      </c>
      <c r="AX164" s="45">
        <f t="shared" si="63"/>
        <v>9.42647864704E-2</v>
      </c>
      <c r="AY164" s="45">
        <f t="shared" si="64"/>
        <v>9.2028941045425271E-3</v>
      </c>
    </row>
    <row r="165" spans="1:51" ht="15" customHeight="1">
      <c r="A165" s="385">
        <v>1098</v>
      </c>
      <c r="B165" s="23" t="s">
        <v>496</v>
      </c>
      <c r="C165" s="23" t="s">
        <v>523</v>
      </c>
      <c r="D165" s="23" t="s">
        <v>809</v>
      </c>
      <c r="E165" s="23" t="s">
        <v>1219</v>
      </c>
      <c r="F165" s="25" t="s">
        <v>923</v>
      </c>
      <c r="G165" s="24" t="s">
        <v>917</v>
      </c>
      <c r="H165" s="394">
        <v>500</v>
      </c>
      <c r="I165" s="23" t="s">
        <v>524</v>
      </c>
      <c r="J165" s="42" t="s">
        <v>998</v>
      </c>
      <c r="K165" s="13" t="str">
        <f t="shared" si="57"/>
        <v>011</v>
      </c>
      <c r="L165" s="6" t="s">
        <v>1004</v>
      </c>
      <c r="M165" s="13" t="s">
        <v>1026</v>
      </c>
      <c r="N165" s="13" t="s">
        <v>1027</v>
      </c>
      <c r="O165" s="3"/>
      <c r="P165" s="7" t="s">
        <v>1394</v>
      </c>
      <c r="Q165" s="7" t="s">
        <v>1590</v>
      </c>
      <c r="R165" s="7" t="s">
        <v>1494</v>
      </c>
      <c r="S165" s="7" t="str">
        <f t="shared" si="62"/>
        <v>No</v>
      </c>
      <c r="T165" s="306">
        <v>430</v>
      </c>
      <c r="U165" s="306">
        <v>23</v>
      </c>
      <c r="V165" s="306">
        <v>1276</v>
      </c>
      <c r="W165" s="306">
        <v>1255</v>
      </c>
      <c r="X165" s="8">
        <v>125.5</v>
      </c>
      <c r="Y165" s="16">
        <f t="shared" si="61"/>
        <v>49.409448818897637</v>
      </c>
      <c r="Z165" s="8">
        <v>125.5</v>
      </c>
      <c r="AA165" s="16">
        <f t="shared" si="59"/>
        <v>49.409448818897637</v>
      </c>
      <c r="AB165" s="16" t="str">
        <f t="shared" si="60"/>
        <v>Y</v>
      </c>
      <c r="AC165" s="8">
        <v>76.599999999999994</v>
      </c>
      <c r="AD165" s="306">
        <v>6</v>
      </c>
      <c r="AE165" s="3"/>
      <c r="AF165" s="5" t="s">
        <v>989</v>
      </c>
      <c r="AG165" s="10">
        <v>0.65989201977159995</v>
      </c>
      <c r="AH165" s="10">
        <v>0.69875889929719992</v>
      </c>
      <c r="AI165" s="10">
        <v>0.6370788513543999</v>
      </c>
      <c r="AJ165" s="10">
        <v>0.69875889929719992</v>
      </c>
      <c r="AK165" s="10">
        <v>0.66242681626240008</v>
      </c>
      <c r="AL165" s="10">
        <v>0.85929601038119996</v>
      </c>
      <c r="AM165" s="10">
        <v>0.80775514840160001</v>
      </c>
      <c r="AN165" s="10">
        <v>0.82211899518279996</v>
      </c>
      <c r="AO165" s="10">
        <v>0.75536935425839991</v>
      </c>
      <c r="AP165" s="10">
        <v>0.70044876362440001</v>
      </c>
      <c r="AQ165" s="10">
        <v>0.68270518818879999</v>
      </c>
      <c r="AR165" s="10">
        <v>0.68186025602519995</v>
      </c>
      <c r="AS165" s="11">
        <v>1.9957297704231998</v>
      </c>
      <c r="AT165" s="11">
        <v>2.2204817259407998</v>
      </c>
      <c r="AU165" s="11">
        <v>2.3852434978427999</v>
      </c>
      <c r="AV165" s="11">
        <v>2.0650142078384</v>
      </c>
      <c r="AW165" s="29">
        <v>8.6664692020451994</v>
      </c>
      <c r="AX165" s="45">
        <f t="shared" si="63"/>
        <v>0.72220576683709992</v>
      </c>
      <c r="AY165" s="45">
        <f t="shared" si="64"/>
        <v>7.176917569212736E-2</v>
      </c>
    </row>
    <row r="166" spans="1:51" ht="15" customHeight="1">
      <c r="A166" s="385">
        <v>1103</v>
      </c>
      <c r="B166" s="23" t="s">
        <v>496</v>
      </c>
      <c r="C166" s="23" t="s">
        <v>975</v>
      </c>
      <c r="D166" s="23" t="s">
        <v>528</v>
      </c>
      <c r="E166" s="23" t="s">
        <v>1214</v>
      </c>
      <c r="F166" s="25" t="s">
        <v>923</v>
      </c>
      <c r="G166" s="24"/>
      <c r="H166" s="394"/>
      <c r="I166" s="23" t="s">
        <v>976</v>
      </c>
      <c r="J166" s="42" t="s">
        <v>998</v>
      </c>
      <c r="K166" s="13" t="str">
        <f t="shared" si="57"/>
        <v>011</v>
      </c>
      <c r="L166" s="6" t="s">
        <v>1004</v>
      </c>
      <c r="M166" s="13" t="s">
        <v>1026</v>
      </c>
      <c r="N166" s="13" t="s">
        <v>1027</v>
      </c>
      <c r="O166" s="3"/>
      <c r="P166" s="7" t="s">
        <v>1344</v>
      </c>
      <c r="Q166" s="7" t="s">
        <v>1590</v>
      </c>
      <c r="R166" s="7" t="s">
        <v>1344</v>
      </c>
      <c r="S166" s="7" t="str">
        <f t="shared" si="62"/>
        <v>Yes</v>
      </c>
      <c r="T166" s="306">
        <v>320</v>
      </c>
      <c r="U166" s="306">
        <v>16</v>
      </c>
      <c r="V166" s="306">
        <v>1357</v>
      </c>
      <c r="W166" s="306">
        <v>1357</v>
      </c>
      <c r="X166" s="8">
        <v>135.69999999999999</v>
      </c>
      <c r="Y166" s="16">
        <f t="shared" si="61"/>
        <v>53.425196850393696</v>
      </c>
      <c r="Z166" s="8">
        <v>132.80000000000001</v>
      </c>
      <c r="AA166" s="16">
        <f t="shared" si="59"/>
        <v>52.28346456692914</v>
      </c>
      <c r="AB166" s="16" t="str">
        <f t="shared" si="60"/>
        <v>N</v>
      </c>
      <c r="AC166" s="8">
        <v>755</v>
      </c>
      <c r="AD166" s="306">
        <v>28</v>
      </c>
      <c r="AE166" s="3"/>
      <c r="AF166" s="5" t="s">
        <v>989</v>
      </c>
      <c r="AG166" s="10">
        <v>1.64181323936</v>
      </c>
      <c r="AH166" s="10">
        <v>1.735631138752</v>
      </c>
      <c r="AI166" s="10">
        <v>1.5815017326080001</v>
      </c>
      <c r="AJ166" s="10">
        <v>1.735631138752</v>
      </c>
      <c r="AK166" s="10">
        <v>1.64181323936</v>
      </c>
      <c r="AL166" s="10">
        <v>2.1310065719039999</v>
      </c>
      <c r="AM166" s="10">
        <v>2.0036822798719998</v>
      </c>
      <c r="AN166" s="10">
        <v>2.0371886725119999</v>
      </c>
      <c r="AO166" s="10">
        <v>1.8763579878400001</v>
      </c>
      <c r="AP166" s="10">
        <v>1.735631138752</v>
      </c>
      <c r="AQ166" s="10">
        <v>1.6954234675840001</v>
      </c>
      <c r="AR166" s="10">
        <v>1.6954234675840001</v>
      </c>
      <c r="AS166" s="11">
        <v>4.9589461107200004</v>
      </c>
      <c r="AT166" s="11">
        <v>5.5084509500159999</v>
      </c>
      <c r="AU166" s="11">
        <v>5.9172289402239997</v>
      </c>
      <c r="AV166" s="11">
        <v>5.1264780739200004</v>
      </c>
      <c r="AW166" s="29">
        <v>21.511104074880002</v>
      </c>
      <c r="AX166" s="45">
        <f t="shared" si="63"/>
        <v>1.7925920062400003</v>
      </c>
      <c r="AY166" s="45">
        <f t="shared" si="64"/>
        <v>0.17698804235164761</v>
      </c>
    </row>
    <row r="167" spans="1:51" ht="15" customHeight="1">
      <c r="A167" s="385">
        <v>1104</v>
      </c>
      <c r="B167" s="23" t="s">
        <v>496</v>
      </c>
      <c r="C167" s="23" t="s">
        <v>975</v>
      </c>
      <c r="D167" s="23" t="s">
        <v>528</v>
      </c>
      <c r="E167" s="23" t="s">
        <v>1214</v>
      </c>
      <c r="F167" s="25" t="s">
        <v>923</v>
      </c>
      <c r="G167" s="24"/>
      <c r="H167" s="394"/>
      <c r="I167" s="23" t="s">
        <v>977</v>
      </c>
      <c r="J167" s="42" t="s">
        <v>998</v>
      </c>
      <c r="K167" s="13" t="str">
        <f t="shared" si="57"/>
        <v>011</v>
      </c>
      <c r="L167" s="6" t="s">
        <v>1004</v>
      </c>
      <c r="M167" s="13" t="s">
        <v>1026</v>
      </c>
      <c r="N167" s="13" t="s">
        <v>1027</v>
      </c>
      <c r="O167" s="3"/>
      <c r="P167" s="7" t="s">
        <v>1395</v>
      </c>
      <c r="Q167" s="7" t="s">
        <v>1590</v>
      </c>
      <c r="R167" s="7" t="s">
        <v>1395</v>
      </c>
      <c r="S167" s="7" t="str">
        <f t="shared" si="62"/>
        <v>Yes</v>
      </c>
      <c r="T167" s="306">
        <v>320</v>
      </c>
      <c r="U167" s="306">
        <v>16</v>
      </c>
      <c r="V167" s="306">
        <v>890</v>
      </c>
      <c r="W167" s="306">
        <v>890</v>
      </c>
      <c r="X167" s="8">
        <v>89</v>
      </c>
      <c r="Y167" s="16">
        <f t="shared" si="61"/>
        <v>35.039370078740156</v>
      </c>
      <c r="Z167" s="8">
        <v>100</v>
      </c>
      <c r="AA167" s="16">
        <f t="shared" si="59"/>
        <v>39.370078740157481</v>
      </c>
      <c r="AB167" s="16" t="str">
        <f t="shared" si="60"/>
        <v>N</v>
      </c>
      <c r="AC167" s="8">
        <v>100</v>
      </c>
      <c r="AD167" s="306">
        <v>20</v>
      </c>
      <c r="AE167" s="3"/>
      <c r="AF167" s="5" t="s">
        <v>989</v>
      </c>
      <c r="AG167" s="10">
        <v>3.4345740799999996E-2</v>
      </c>
      <c r="AH167" s="10">
        <v>3.6092134399999996E-2</v>
      </c>
      <c r="AI167" s="10">
        <v>3.3181478400000006E-2</v>
      </c>
      <c r="AJ167" s="10">
        <v>3.6092134399999996E-2</v>
      </c>
      <c r="AK167" s="10">
        <v>3.4345740799999996E-2</v>
      </c>
      <c r="AL167" s="10">
        <v>4.4824102400000003E-2</v>
      </c>
      <c r="AM167" s="10">
        <v>4.1913446399999998E-2</v>
      </c>
      <c r="AN167" s="10">
        <v>4.2495577600000001E-2</v>
      </c>
      <c r="AO167" s="10">
        <v>3.9002790399999994E-2</v>
      </c>
      <c r="AP167" s="10">
        <v>3.6674265599999992E-2</v>
      </c>
      <c r="AQ167" s="10">
        <v>3.5510003200000001E-2</v>
      </c>
      <c r="AR167" s="10">
        <v>3.5510003200000001E-2</v>
      </c>
      <c r="AS167" s="11">
        <v>0.10361935360000001</v>
      </c>
      <c r="AT167" s="11">
        <v>0.11526197760000001</v>
      </c>
      <c r="AU167" s="11">
        <v>0.12341181439999999</v>
      </c>
      <c r="AV167" s="11">
        <v>0.10769427199999999</v>
      </c>
      <c r="AW167" s="29">
        <v>0.44998741759999999</v>
      </c>
      <c r="AX167" s="45">
        <f t="shared" si="63"/>
        <v>3.7498951466666659E-2</v>
      </c>
      <c r="AY167" s="45">
        <f t="shared" si="64"/>
        <v>3.7105459090662767E-3</v>
      </c>
    </row>
    <row r="168" spans="1:51" ht="15" customHeight="1">
      <c r="A168" s="385">
        <v>1105</v>
      </c>
      <c r="B168" s="23" t="s">
        <v>496</v>
      </c>
      <c r="C168" s="23" t="s">
        <v>975</v>
      </c>
      <c r="D168" s="23" t="s">
        <v>528</v>
      </c>
      <c r="E168" s="23" t="s">
        <v>1214</v>
      </c>
      <c r="F168" s="25" t="s">
        <v>923</v>
      </c>
      <c r="G168" s="24"/>
      <c r="H168" s="394"/>
      <c r="I168" s="23" t="s">
        <v>978</v>
      </c>
      <c r="J168" s="42" t="s">
        <v>998</v>
      </c>
      <c r="K168" s="13" t="str">
        <f t="shared" si="57"/>
        <v>011</v>
      </c>
      <c r="L168" s="6" t="s">
        <v>1004</v>
      </c>
      <c r="M168" s="13" t="s">
        <v>1026</v>
      </c>
      <c r="N168" s="13" t="s">
        <v>1027</v>
      </c>
      <c r="O168" s="3"/>
      <c r="P168" s="7" t="s">
        <v>1335</v>
      </c>
      <c r="Q168" s="7" t="s">
        <v>1590</v>
      </c>
      <c r="R168" s="7" t="s">
        <v>1495</v>
      </c>
      <c r="S168" s="7" t="str">
        <f t="shared" si="62"/>
        <v>No</v>
      </c>
      <c r="T168" s="306">
        <v>320</v>
      </c>
      <c r="U168" s="306">
        <v>16</v>
      </c>
      <c r="V168" s="306">
        <v>1010</v>
      </c>
      <c r="W168" s="306">
        <v>1000</v>
      </c>
      <c r="X168" s="8">
        <v>100</v>
      </c>
      <c r="Y168" s="16">
        <f t="shared" si="61"/>
        <v>39.370078740157481</v>
      </c>
      <c r="Z168" s="8">
        <v>100</v>
      </c>
      <c r="AA168" s="16">
        <f t="shared" si="59"/>
        <v>39.370078740157481</v>
      </c>
      <c r="AB168" s="16" t="str">
        <f t="shared" si="60"/>
        <v>Y</v>
      </c>
      <c r="AC168" s="8">
        <v>100</v>
      </c>
      <c r="AD168" s="306">
        <v>20</v>
      </c>
      <c r="AE168" s="3"/>
      <c r="AF168" s="5" t="s">
        <v>989</v>
      </c>
      <c r="AG168" s="10">
        <v>3.8590720000000002E-2</v>
      </c>
      <c r="AH168" s="10">
        <v>4.0552959999999999E-2</v>
      </c>
      <c r="AI168" s="10">
        <v>3.7282560000000006E-2</v>
      </c>
      <c r="AJ168" s="10">
        <v>4.0552959999999999E-2</v>
      </c>
      <c r="AK168" s="10">
        <v>3.8590720000000002E-2</v>
      </c>
      <c r="AL168" s="10">
        <v>5.0364160000000005E-2</v>
      </c>
      <c r="AM168" s="10">
        <v>4.7093760000000005E-2</v>
      </c>
      <c r="AN168" s="10">
        <v>4.7747840000000007E-2</v>
      </c>
      <c r="AO168" s="10">
        <v>4.3823360000000006E-2</v>
      </c>
      <c r="AP168" s="10">
        <v>4.120704E-2</v>
      </c>
      <c r="AQ168" s="10">
        <v>3.9898880000000005E-2</v>
      </c>
      <c r="AR168" s="10">
        <v>3.9898880000000005E-2</v>
      </c>
      <c r="AS168" s="11">
        <v>0.11642624</v>
      </c>
      <c r="AT168" s="11">
        <v>0.12950783999999999</v>
      </c>
      <c r="AU168" s="11">
        <v>0.13866496</v>
      </c>
      <c r="AV168" s="11">
        <v>0.1210048</v>
      </c>
      <c r="AW168" s="29">
        <v>0.50560384000000003</v>
      </c>
      <c r="AX168" s="45">
        <f t="shared" si="63"/>
        <v>4.2133653333333333E-2</v>
      </c>
      <c r="AY168" s="45">
        <f t="shared" si="64"/>
        <v>4.1691527068160412E-3</v>
      </c>
    </row>
    <row r="169" spans="1:51" ht="15" customHeight="1">
      <c r="A169" s="385">
        <v>1106</v>
      </c>
      <c r="B169" s="23" t="s">
        <v>496</v>
      </c>
      <c r="C169" s="23" t="s">
        <v>985</v>
      </c>
      <c r="D169" s="23" t="s">
        <v>985</v>
      </c>
      <c r="E169" s="23" t="s">
        <v>1214</v>
      </c>
      <c r="F169" s="25" t="s">
        <v>923</v>
      </c>
      <c r="G169" s="24" t="s">
        <v>917</v>
      </c>
      <c r="H169" s="394">
        <v>330</v>
      </c>
      <c r="I169" s="23" t="s">
        <v>501</v>
      </c>
      <c r="J169" s="42" t="s">
        <v>998</v>
      </c>
      <c r="K169" s="13" t="str">
        <f t="shared" si="57"/>
        <v>011</v>
      </c>
      <c r="L169" s="6" t="s">
        <v>1004</v>
      </c>
      <c r="M169" s="13" t="s">
        <v>1026</v>
      </c>
      <c r="N169" s="13" t="s">
        <v>1027</v>
      </c>
      <c r="O169" s="3"/>
      <c r="P169" s="7" t="s">
        <v>1396</v>
      </c>
      <c r="Q169" s="7" t="s">
        <v>1590</v>
      </c>
      <c r="R169" s="7" t="s">
        <v>1496</v>
      </c>
      <c r="S169" s="7" t="str">
        <f t="shared" si="62"/>
        <v>No</v>
      </c>
      <c r="T169" s="306">
        <v>400</v>
      </c>
      <c r="U169" s="306">
        <v>21</v>
      </c>
      <c r="V169" s="306">
        <v>1310</v>
      </c>
      <c r="W169" s="306">
        <v>1290</v>
      </c>
      <c r="X169" s="8">
        <v>129</v>
      </c>
      <c r="Y169" s="16">
        <f t="shared" si="61"/>
        <v>50.787401574803148</v>
      </c>
      <c r="Z169" s="8">
        <v>127.9</v>
      </c>
      <c r="AA169" s="16">
        <f t="shared" si="59"/>
        <v>50.354330708661422</v>
      </c>
      <c r="AB169" s="16" t="str">
        <f t="shared" si="60"/>
        <v>N</v>
      </c>
      <c r="AC169" s="8">
        <v>72.599999999999994</v>
      </c>
      <c r="AD169" s="306">
        <v>7</v>
      </c>
      <c r="AE169" s="3"/>
      <c r="AF169" s="5" t="s">
        <v>989</v>
      </c>
      <c r="AG169" s="10">
        <v>9.9167763119039982</v>
      </c>
      <c r="AH169" s="10">
        <v>10.493359785215999</v>
      </c>
      <c r="AI169" s="10">
        <v>9.5630159338559988</v>
      </c>
      <c r="AJ169" s="10">
        <v>10.495656930527998</v>
      </c>
      <c r="AK169" s="10">
        <v>9.9428106254399982</v>
      </c>
      <c r="AL169" s="10">
        <v>12.904596647711998</v>
      </c>
      <c r="AM169" s="10">
        <v>12.126630102047997</v>
      </c>
      <c r="AN169" s="10">
        <v>12.350218912415997</v>
      </c>
      <c r="AO169" s="10">
        <v>11.340240690239998</v>
      </c>
      <c r="AP169" s="10">
        <v>10.520159813855997</v>
      </c>
      <c r="AQ169" s="10">
        <v>10.256753818079998</v>
      </c>
      <c r="AR169" s="10">
        <v>10.242205231103998</v>
      </c>
      <c r="AS169" s="11">
        <v>29.973152030975996</v>
      </c>
      <c r="AT169" s="11">
        <v>33.343064203679994</v>
      </c>
      <c r="AU169" s="11">
        <v>35.817089704703989</v>
      </c>
      <c r="AV169" s="11">
        <v>31.019118863039996</v>
      </c>
      <c r="AW169" s="29">
        <v>130.15242480239999</v>
      </c>
      <c r="AX169" s="45">
        <f t="shared" si="63"/>
        <v>10.846035400199996</v>
      </c>
      <c r="AY169" s="45">
        <f t="shared" si="64"/>
        <v>1.0776693800870532</v>
      </c>
    </row>
    <row r="170" spans="1:51" ht="15" customHeight="1">
      <c r="A170" s="385">
        <v>1107</v>
      </c>
      <c r="B170" s="23" t="s">
        <v>496</v>
      </c>
      <c r="C170" s="23" t="s">
        <v>985</v>
      </c>
      <c r="D170" s="23" t="s">
        <v>985</v>
      </c>
      <c r="E170" s="23" t="s">
        <v>1214</v>
      </c>
      <c r="F170" s="25" t="s">
        <v>923</v>
      </c>
      <c r="G170" s="24" t="s">
        <v>914</v>
      </c>
      <c r="H170" s="394">
        <v>330</v>
      </c>
      <c r="I170" s="23" t="s">
        <v>500</v>
      </c>
      <c r="J170" s="42" t="s">
        <v>998</v>
      </c>
      <c r="K170" s="13" t="str">
        <f t="shared" si="57"/>
        <v>011</v>
      </c>
      <c r="L170" s="6" t="s">
        <v>1004</v>
      </c>
      <c r="M170" s="13" t="s">
        <v>1026</v>
      </c>
      <c r="N170" s="13" t="s">
        <v>1027</v>
      </c>
      <c r="O170" s="3"/>
      <c r="P170" s="7" t="s">
        <v>1329</v>
      </c>
      <c r="Q170" s="7" t="s">
        <v>1590</v>
      </c>
      <c r="R170" s="7" t="s">
        <v>1329</v>
      </c>
      <c r="S170" s="7" t="str">
        <f t="shared" si="62"/>
        <v>Yes</v>
      </c>
      <c r="T170" s="306">
        <v>400</v>
      </c>
      <c r="U170" s="306">
        <v>21</v>
      </c>
      <c r="V170" s="306">
        <v>967</v>
      </c>
      <c r="W170" s="306">
        <v>967</v>
      </c>
      <c r="X170" s="8">
        <v>96.7</v>
      </c>
      <c r="Y170" s="16">
        <f t="shared" si="61"/>
        <v>38.070866141732282</v>
      </c>
      <c r="Z170" s="8">
        <v>96.4</v>
      </c>
      <c r="AA170" s="16">
        <f t="shared" si="59"/>
        <v>37.952755905511815</v>
      </c>
      <c r="AB170" s="16" t="str">
        <f t="shared" si="60"/>
        <v>N</v>
      </c>
      <c r="AC170" s="8">
        <v>133.80000000000001</v>
      </c>
      <c r="AD170" s="306">
        <v>16</v>
      </c>
      <c r="AE170" s="3"/>
      <c r="AF170" s="5" t="s">
        <v>989</v>
      </c>
      <c r="AG170" s="10">
        <v>2.5737453751967996</v>
      </c>
      <c r="AH170" s="10">
        <v>2.7229020122303997</v>
      </c>
      <c r="AI170" s="10">
        <v>2.4817125566015998</v>
      </c>
      <c r="AJ170" s="10">
        <v>2.7239598607199995</v>
      </c>
      <c r="AK170" s="10">
        <v>2.5800924661344</v>
      </c>
      <c r="AL170" s="10">
        <v>3.3491483180735995</v>
      </c>
      <c r="AM170" s="10">
        <v>3.1470992565599998</v>
      </c>
      <c r="AN170" s="10">
        <v>3.2052809234879995</v>
      </c>
      <c r="AO170" s="10">
        <v>2.9429344980671996</v>
      </c>
      <c r="AP170" s="10">
        <v>2.7303069516576</v>
      </c>
      <c r="AQ170" s="10">
        <v>2.6615467998335998</v>
      </c>
      <c r="AR170" s="10">
        <v>2.6583732543647995</v>
      </c>
      <c r="AS170" s="11">
        <v>7.7783599440288</v>
      </c>
      <c r="AT170" s="11">
        <v>8.653200644927999</v>
      </c>
      <c r="AU170" s="11">
        <v>9.295314678115199</v>
      </c>
      <c r="AV170" s="11">
        <v>8.0502270058559979</v>
      </c>
      <c r="AW170" s="29">
        <v>33.777102272927991</v>
      </c>
      <c r="AX170" s="45">
        <f t="shared" si="63"/>
        <v>2.814758522744</v>
      </c>
      <c r="AY170" s="45">
        <f t="shared" si="64"/>
        <v>0.27973673035860719</v>
      </c>
    </row>
    <row r="171" spans="1:51" ht="15" customHeight="1">
      <c r="A171" s="385">
        <v>1108</v>
      </c>
      <c r="B171" s="23" t="s">
        <v>496</v>
      </c>
      <c r="C171" s="23" t="s">
        <v>985</v>
      </c>
      <c r="D171" s="23" t="s">
        <v>985</v>
      </c>
      <c r="E171" s="23" t="s">
        <v>1214</v>
      </c>
      <c r="F171" s="25" t="s">
        <v>923</v>
      </c>
      <c r="G171" s="24" t="s">
        <v>917</v>
      </c>
      <c r="H171" s="394">
        <v>330</v>
      </c>
      <c r="I171" s="23" t="s">
        <v>502</v>
      </c>
      <c r="J171" s="42" t="s">
        <v>998</v>
      </c>
      <c r="K171" s="13" t="str">
        <f t="shared" si="57"/>
        <v>011</v>
      </c>
      <c r="L171" s="6" t="s">
        <v>1004</v>
      </c>
      <c r="M171" s="13" t="s">
        <v>1026</v>
      </c>
      <c r="N171" s="13" t="s">
        <v>1027</v>
      </c>
      <c r="O171" s="3"/>
      <c r="P171" s="7" t="s">
        <v>1382</v>
      </c>
      <c r="Q171" s="7" t="s">
        <v>1590</v>
      </c>
      <c r="R171" s="7" t="s">
        <v>1382</v>
      </c>
      <c r="S171" s="7" t="str">
        <f t="shared" si="62"/>
        <v>Yes</v>
      </c>
      <c r="T171" s="306">
        <v>400</v>
      </c>
      <c r="U171" s="306">
        <v>21</v>
      </c>
      <c r="V171" s="306">
        <v>925</v>
      </c>
      <c r="W171" s="306">
        <v>925</v>
      </c>
      <c r="X171" s="8">
        <v>92.5</v>
      </c>
      <c r="Y171" s="16">
        <f t="shared" si="61"/>
        <v>36.417322834645667</v>
      </c>
      <c r="Z171" s="8">
        <v>90.5</v>
      </c>
      <c r="AA171" s="16">
        <f t="shared" si="59"/>
        <v>35.629921259842519</v>
      </c>
      <c r="AB171" s="16" t="str">
        <f t="shared" si="60"/>
        <v>N</v>
      </c>
      <c r="AC171" s="8">
        <v>133.80000000000001</v>
      </c>
      <c r="AD171" s="306">
        <v>10</v>
      </c>
      <c r="AE171" s="3"/>
      <c r="AF171" s="5" t="s">
        <v>989</v>
      </c>
      <c r="AG171" s="10">
        <v>1.3832709088799999</v>
      </c>
      <c r="AH171" s="10">
        <v>1.46422312008</v>
      </c>
      <c r="AI171" s="10">
        <v>1.3346995821599998</v>
      </c>
      <c r="AJ171" s="10">
        <v>1.46422312008</v>
      </c>
      <c r="AK171" s="10">
        <v>1.38731851944</v>
      </c>
      <c r="AL171" s="10">
        <v>1.8001747965599999</v>
      </c>
      <c r="AM171" s="10">
        <v>1.69190121408</v>
      </c>
      <c r="AN171" s="10">
        <v>1.7232701959199999</v>
      </c>
      <c r="AO171" s="10">
        <v>1.5816038263200001</v>
      </c>
      <c r="AP171" s="10">
        <v>1.4672588279999998</v>
      </c>
      <c r="AQ171" s="10">
        <v>1.4308303329599998</v>
      </c>
      <c r="AR171" s="10">
        <v>1.4288065276799999</v>
      </c>
      <c r="AS171" s="11">
        <v>4.1821936111199998</v>
      </c>
      <c r="AT171" s="11">
        <v>4.6517164360799992</v>
      </c>
      <c r="AU171" s="11">
        <v>4.9967752363200004</v>
      </c>
      <c r="AV171" s="11">
        <v>4.3268956886399996</v>
      </c>
      <c r="AW171" s="29">
        <v>18.157580972160002</v>
      </c>
      <c r="AX171" s="45">
        <f t="shared" si="63"/>
        <v>1.5131317476799999</v>
      </c>
      <c r="AY171" s="45">
        <f t="shared" si="64"/>
        <v>0.15030344114363253</v>
      </c>
    </row>
    <row r="172" spans="1:51" ht="15" customHeight="1">
      <c r="A172" s="385">
        <v>1109</v>
      </c>
      <c r="B172" s="23" t="s">
        <v>496</v>
      </c>
      <c r="C172" s="23" t="s">
        <v>985</v>
      </c>
      <c r="D172" s="23" t="s">
        <v>985</v>
      </c>
      <c r="E172" s="23" t="s">
        <v>1214</v>
      </c>
      <c r="F172" s="25" t="s">
        <v>906</v>
      </c>
      <c r="G172" s="24" t="s">
        <v>917</v>
      </c>
      <c r="H172" s="394">
        <v>330</v>
      </c>
      <c r="I172" s="23" t="s">
        <v>503</v>
      </c>
      <c r="J172" s="42" t="s">
        <v>998</v>
      </c>
      <c r="K172" s="13" t="str">
        <f t="shared" si="57"/>
        <v>011</v>
      </c>
      <c r="L172" s="6" t="s">
        <v>1004</v>
      </c>
      <c r="M172" s="13" t="s">
        <v>1026</v>
      </c>
      <c r="N172" s="13" t="s">
        <v>1027</v>
      </c>
      <c r="O172" s="3"/>
      <c r="P172" s="7" t="s">
        <v>1397</v>
      </c>
      <c r="Q172" s="7" t="s">
        <v>1591</v>
      </c>
      <c r="R172" s="7" t="s">
        <v>1397</v>
      </c>
      <c r="S172" s="7" t="str">
        <f t="shared" si="62"/>
        <v>Yes</v>
      </c>
      <c r="T172" s="306">
        <v>350</v>
      </c>
      <c r="U172" s="306">
        <v>18</v>
      </c>
      <c r="V172" s="306">
        <v>1545</v>
      </c>
      <c r="W172" s="306">
        <v>1545</v>
      </c>
      <c r="X172" s="8">
        <v>154.5</v>
      </c>
      <c r="Y172" s="16">
        <f t="shared" si="61"/>
        <v>60.826771653543304</v>
      </c>
      <c r="Z172" s="8">
        <v>153.4</v>
      </c>
      <c r="AA172" s="16">
        <f t="shared" si="59"/>
        <v>60.393700787401578</v>
      </c>
      <c r="AB172" s="16" t="str">
        <f t="shared" si="60"/>
        <v>N</v>
      </c>
      <c r="AC172" s="8">
        <v>95.4</v>
      </c>
      <c r="AD172" s="306">
        <v>5</v>
      </c>
      <c r="AE172" s="3"/>
      <c r="AF172" s="5" t="s">
        <v>988</v>
      </c>
      <c r="AG172" s="10">
        <v>4.2030357946920001</v>
      </c>
      <c r="AH172" s="10">
        <v>4.4476680837960005</v>
      </c>
      <c r="AI172" s="10">
        <v>4.0533039625680001</v>
      </c>
      <c r="AJ172" s="10">
        <v>4.4487225333179996</v>
      </c>
      <c r="AK172" s="10">
        <v>4.2146347394339996</v>
      </c>
      <c r="AL172" s="10">
        <v>5.4694296706140006</v>
      </c>
      <c r="AM172" s="10">
        <v>5.1404414197500001</v>
      </c>
      <c r="AN172" s="10">
        <v>5.2353418767299997</v>
      </c>
      <c r="AO172" s="10">
        <v>4.8072353707979998</v>
      </c>
      <c r="AP172" s="10">
        <v>4.4592670285380001</v>
      </c>
      <c r="AQ172" s="10">
        <v>4.3474953792060003</v>
      </c>
      <c r="AR172" s="10">
        <v>4.3411686820739996</v>
      </c>
      <c r="AS172" s="11">
        <v>12.704007841056001</v>
      </c>
      <c r="AT172" s="11">
        <v>14.132786943366</v>
      </c>
      <c r="AU172" s="11">
        <v>15.183018667277999</v>
      </c>
      <c r="AV172" s="11">
        <v>13.147931089817998</v>
      </c>
      <c r="AW172" s="29">
        <v>55.167744541518005</v>
      </c>
      <c r="AX172" s="45">
        <f t="shared" si="63"/>
        <v>4.5973120451265004</v>
      </c>
      <c r="AY172" s="45">
        <f t="shared" si="64"/>
        <v>0.45687827984885654</v>
      </c>
    </row>
    <row r="173" spans="1:51" ht="15" customHeight="1">
      <c r="A173" s="385">
        <v>1112</v>
      </c>
      <c r="B173" s="23" t="s">
        <v>496</v>
      </c>
      <c r="C173" s="23" t="s">
        <v>983</v>
      </c>
      <c r="D173" s="23" t="s">
        <v>983</v>
      </c>
      <c r="E173" s="23" t="s">
        <v>1214</v>
      </c>
      <c r="F173" s="25" t="s">
        <v>923</v>
      </c>
      <c r="G173" s="24" t="s">
        <v>914</v>
      </c>
      <c r="H173" s="394">
        <v>330</v>
      </c>
      <c r="I173" s="23" t="s">
        <v>519</v>
      </c>
      <c r="J173" s="42" t="s">
        <v>998</v>
      </c>
      <c r="K173" s="13" t="str">
        <f t="shared" si="57"/>
        <v>011</v>
      </c>
      <c r="L173" s="6" t="s">
        <v>1004</v>
      </c>
      <c r="M173" s="13" t="s">
        <v>1026</v>
      </c>
      <c r="N173" s="13" t="s">
        <v>1027</v>
      </c>
      <c r="O173" s="3"/>
      <c r="P173" s="7" t="s">
        <v>1329</v>
      </c>
      <c r="Q173" s="7" t="s">
        <v>1590</v>
      </c>
      <c r="R173" s="7" t="s">
        <v>1329</v>
      </c>
      <c r="S173" s="7" t="str">
        <f t="shared" si="62"/>
        <v>Yes</v>
      </c>
      <c r="T173" s="306">
        <v>400</v>
      </c>
      <c r="U173" s="306">
        <v>21</v>
      </c>
      <c r="V173" s="306">
        <v>967</v>
      </c>
      <c r="W173" s="306">
        <v>967</v>
      </c>
      <c r="X173" s="8">
        <v>96.7</v>
      </c>
      <c r="Y173" s="16">
        <f t="shared" si="61"/>
        <v>38.070866141732282</v>
      </c>
      <c r="Z173" s="8">
        <v>96.4</v>
      </c>
      <c r="AA173" s="16">
        <f t="shared" si="59"/>
        <v>37.952755905511815</v>
      </c>
      <c r="AB173" s="16" t="str">
        <f t="shared" si="60"/>
        <v>N</v>
      </c>
      <c r="AC173" s="8">
        <v>126.2</v>
      </c>
      <c r="AD173" s="306">
        <v>16</v>
      </c>
      <c r="AE173" s="3"/>
      <c r="AF173" s="5" t="s">
        <v>989</v>
      </c>
      <c r="AG173" s="10">
        <v>0.24445155044800002</v>
      </c>
      <c r="AH173" s="10">
        <v>0.25842021047359998</v>
      </c>
      <c r="AI173" s="10">
        <v>0.23547169757440004</v>
      </c>
      <c r="AJ173" s="10">
        <v>0.25842021047359998</v>
      </c>
      <c r="AK173" s="10">
        <v>0.24445155044800002</v>
      </c>
      <c r="AL173" s="10">
        <v>0.31728813486720003</v>
      </c>
      <c r="AM173" s="10">
        <v>0.29833066768960004</v>
      </c>
      <c r="AN173" s="10">
        <v>0.30331947484160005</v>
      </c>
      <c r="AO173" s="10">
        <v>0.27937320051200004</v>
      </c>
      <c r="AP173" s="10">
        <v>0.25842021047359998</v>
      </c>
      <c r="AQ173" s="10">
        <v>0.25243364189119999</v>
      </c>
      <c r="AR173" s="10">
        <v>0.25243364189119999</v>
      </c>
      <c r="AS173" s="11">
        <v>0.73834345849600003</v>
      </c>
      <c r="AT173" s="11">
        <v>0.82015989578880011</v>
      </c>
      <c r="AU173" s="11">
        <v>0.88102334304320018</v>
      </c>
      <c r="AV173" s="11">
        <v>0.76328749425599995</v>
      </c>
      <c r="AW173" s="29">
        <v>3.2028141915840003</v>
      </c>
      <c r="AX173" s="45">
        <f t="shared" si="63"/>
        <v>0.26690118263200002</v>
      </c>
      <c r="AY173" s="45">
        <f t="shared" si="64"/>
        <v>2.6351962772868037E-2</v>
      </c>
    </row>
    <row r="174" spans="1:51" ht="15" customHeight="1">
      <c r="A174" s="385">
        <v>1113</v>
      </c>
      <c r="B174" s="23" t="s">
        <v>496</v>
      </c>
      <c r="C174" s="23" t="s">
        <v>983</v>
      </c>
      <c r="D174" s="23" t="s">
        <v>983</v>
      </c>
      <c r="E174" s="23" t="s">
        <v>1214</v>
      </c>
      <c r="F174" s="25" t="s">
        <v>923</v>
      </c>
      <c r="G174" s="24" t="s">
        <v>917</v>
      </c>
      <c r="H174" s="394">
        <v>330</v>
      </c>
      <c r="I174" s="23" t="s">
        <v>521</v>
      </c>
      <c r="J174" s="42" t="s">
        <v>998</v>
      </c>
      <c r="K174" s="13" t="str">
        <f t="shared" si="57"/>
        <v>011</v>
      </c>
      <c r="L174" s="6" t="s">
        <v>1004</v>
      </c>
      <c r="M174" s="13" t="s">
        <v>1026</v>
      </c>
      <c r="N174" s="13" t="s">
        <v>1027</v>
      </c>
      <c r="O174" s="3"/>
      <c r="P174" s="7" t="s">
        <v>1382</v>
      </c>
      <c r="Q174" s="7" t="s">
        <v>1590</v>
      </c>
      <c r="R174" s="7" t="s">
        <v>1382</v>
      </c>
      <c r="S174" s="7" t="str">
        <f t="shared" si="62"/>
        <v>Yes</v>
      </c>
      <c r="T174" s="306">
        <v>400</v>
      </c>
      <c r="U174" s="306">
        <v>21</v>
      </c>
      <c r="V174" s="306">
        <v>925</v>
      </c>
      <c r="W174" s="306">
        <v>925</v>
      </c>
      <c r="X174" s="8">
        <v>92.5</v>
      </c>
      <c r="Y174" s="16">
        <f t="shared" si="61"/>
        <v>36.417322834645667</v>
      </c>
      <c r="Z174" s="8">
        <v>90.5</v>
      </c>
      <c r="AA174" s="16">
        <f t="shared" si="59"/>
        <v>35.629921259842519</v>
      </c>
      <c r="AB174" s="16" t="str">
        <f t="shared" si="60"/>
        <v>N</v>
      </c>
      <c r="AC174" s="8">
        <v>139.69999999999999</v>
      </c>
      <c r="AD174" s="306">
        <v>10</v>
      </c>
      <c r="AE174" s="3"/>
      <c r="AF174" s="5" t="s">
        <v>989</v>
      </c>
      <c r="AG174" s="10">
        <v>5.5911205627199996</v>
      </c>
      <c r="AH174" s="10">
        <v>5.9154731728399996</v>
      </c>
      <c r="AI174" s="10">
        <v>5.3914376854799997</v>
      </c>
      <c r="AJ174" s="10">
        <v>5.9175862191600004</v>
      </c>
      <c r="AK174" s="10">
        <v>5.6059118869599995</v>
      </c>
      <c r="AL174" s="10">
        <v>7.2752184797599995</v>
      </c>
      <c r="AM174" s="10">
        <v>6.8367613683600004</v>
      </c>
      <c r="AN174" s="10">
        <v>6.9624876244000005</v>
      </c>
      <c r="AO174" s="10">
        <v>6.3930216411599998</v>
      </c>
      <c r="AP174" s="10">
        <v>5.9313210202400004</v>
      </c>
      <c r="AQ174" s="10">
        <v>5.78235125468</v>
      </c>
      <c r="AR174" s="10">
        <v>5.7738990693999996</v>
      </c>
      <c r="AS174" s="11">
        <v>16.898031421039999</v>
      </c>
      <c r="AT174" s="11">
        <v>18.798716585880001</v>
      </c>
      <c r="AU174" s="11">
        <v>20.19227063392</v>
      </c>
      <c r="AV174" s="11">
        <v>17.487571344319999</v>
      </c>
      <c r="AW174" s="29">
        <v>73.37658998516001</v>
      </c>
      <c r="AX174" s="45">
        <f t="shared" si="63"/>
        <v>6.1147158320966666</v>
      </c>
      <c r="AY174" s="45">
        <f t="shared" si="64"/>
        <v>0.60747358203427482</v>
      </c>
    </row>
    <row r="175" spans="1:51" ht="15" customHeight="1">
      <c r="A175" s="385">
        <v>1114</v>
      </c>
      <c r="B175" s="23" t="s">
        <v>496</v>
      </c>
      <c r="C175" s="23" t="s">
        <v>983</v>
      </c>
      <c r="D175" s="23" t="s">
        <v>983</v>
      </c>
      <c r="E175" s="23" t="s">
        <v>1214</v>
      </c>
      <c r="F175" s="25" t="s">
        <v>923</v>
      </c>
      <c r="G175" s="24" t="s">
        <v>914</v>
      </c>
      <c r="H175" s="394">
        <v>330</v>
      </c>
      <c r="I175" s="23" t="s">
        <v>891</v>
      </c>
      <c r="J175" s="42" t="s">
        <v>998</v>
      </c>
      <c r="K175" s="13" t="str">
        <f t="shared" si="57"/>
        <v>011</v>
      </c>
      <c r="L175" s="6" t="s">
        <v>1004</v>
      </c>
      <c r="M175" s="13" t="s">
        <v>1026</v>
      </c>
      <c r="N175" s="13" t="s">
        <v>1027</v>
      </c>
      <c r="O175" s="3"/>
      <c r="P175" s="7" t="s">
        <v>1329</v>
      </c>
      <c r="Q175" s="7" t="s">
        <v>1590</v>
      </c>
      <c r="R175" s="7" t="s">
        <v>1329</v>
      </c>
      <c r="S175" s="7" t="str">
        <f t="shared" si="62"/>
        <v>Yes</v>
      </c>
      <c r="T175" s="306">
        <v>400</v>
      </c>
      <c r="U175" s="306">
        <v>21</v>
      </c>
      <c r="V175" s="306">
        <v>967</v>
      </c>
      <c r="W175" s="306">
        <v>967</v>
      </c>
      <c r="X175" s="8">
        <v>96.7</v>
      </c>
      <c r="Y175" s="16">
        <f t="shared" si="61"/>
        <v>38.070866141732282</v>
      </c>
      <c r="Z175" s="8">
        <v>96.4</v>
      </c>
      <c r="AA175" s="16">
        <f t="shared" si="59"/>
        <v>37.952755905511815</v>
      </c>
      <c r="AB175" s="16" t="str">
        <f t="shared" si="60"/>
        <v>N</v>
      </c>
      <c r="AC175" s="8">
        <v>136.19999999999999</v>
      </c>
      <c r="AD175" s="306">
        <v>16</v>
      </c>
      <c r="AE175" s="3"/>
      <c r="AF175" s="5" t="s">
        <v>989</v>
      </c>
      <c r="AG175" s="10">
        <v>8.0761751280000002E-2</v>
      </c>
      <c r="AH175" s="10">
        <v>8.5069044681600009E-2</v>
      </c>
      <c r="AI175" s="10">
        <v>7.75312812288E-2</v>
      </c>
      <c r="AJ175" s="10">
        <v>8.5069044681600009E-2</v>
      </c>
      <c r="AK175" s="10">
        <v>8.0761751280000002E-2</v>
      </c>
      <c r="AL175" s="10">
        <v>0.10445186498879999</v>
      </c>
      <c r="AM175" s="10">
        <v>9.7990924886400002E-2</v>
      </c>
      <c r="AN175" s="10">
        <v>0.1001445715872</v>
      </c>
      <c r="AO175" s="10">
        <v>9.1529984784000012E-2</v>
      </c>
      <c r="AP175" s="10">
        <v>8.5069044681600009E-2</v>
      </c>
      <c r="AQ175" s="10">
        <v>8.2915397980799999E-2</v>
      </c>
      <c r="AR175" s="10">
        <v>8.2915397980799999E-2</v>
      </c>
      <c r="AS175" s="11">
        <v>0.24336207719039998</v>
      </c>
      <c r="AT175" s="11">
        <v>0.27028266095039999</v>
      </c>
      <c r="AU175" s="11">
        <v>0.28966548125760005</v>
      </c>
      <c r="AV175" s="11">
        <v>0.25089984064320003</v>
      </c>
      <c r="AW175" s="29">
        <v>1.0542100600416</v>
      </c>
      <c r="AX175" s="45">
        <f t="shared" si="63"/>
        <v>8.7850838336800005E-2</v>
      </c>
      <c r="AY175" s="45">
        <f t="shared" si="64"/>
        <v>8.6446161767908761E-3</v>
      </c>
    </row>
    <row r="176" spans="1:51" ht="15" customHeight="1">
      <c r="A176" s="385">
        <v>1115</v>
      </c>
      <c r="B176" s="23" t="s">
        <v>496</v>
      </c>
      <c r="C176" s="23" t="s">
        <v>983</v>
      </c>
      <c r="D176" s="23" t="s">
        <v>983</v>
      </c>
      <c r="E176" s="23" t="s">
        <v>1214</v>
      </c>
      <c r="F176" s="25" t="s">
        <v>923</v>
      </c>
      <c r="G176" s="24" t="s">
        <v>914</v>
      </c>
      <c r="H176" s="394">
        <v>330</v>
      </c>
      <c r="I176" s="23" t="s">
        <v>520</v>
      </c>
      <c r="J176" s="42" t="s">
        <v>998</v>
      </c>
      <c r="K176" s="13" t="str">
        <f t="shared" ref="K176:K224" si="65">LEFT(J176,3)</f>
        <v>011</v>
      </c>
      <c r="L176" s="6" t="s">
        <v>1004</v>
      </c>
      <c r="M176" s="13" t="s">
        <v>1026</v>
      </c>
      <c r="N176" s="13" t="s">
        <v>1027</v>
      </c>
      <c r="O176" s="3"/>
      <c r="P176" s="7" t="s">
        <v>1329</v>
      </c>
      <c r="Q176" s="7" t="s">
        <v>1590</v>
      </c>
      <c r="R176" s="7" t="s">
        <v>1329</v>
      </c>
      <c r="S176" s="7" t="str">
        <f t="shared" si="62"/>
        <v>Yes</v>
      </c>
      <c r="T176" s="306">
        <v>400</v>
      </c>
      <c r="U176" s="306">
        <v>21</v>
      </c>
      <c r="V176" s="306">
        <v>967</v>
      </c>
      <c r="W176" s="306">
        <v>967</v>
      </c>
      <c r="X176" s="8">
        <v>96.7</v>
      </c>
      <c r="Y176" s="16">
        <f t="shared" si="61"/>
        <v>38.070866141732282</v>
      </c>
      <c r="Z176" s="8">
        <v>95.6</v>
      </c>
      <c r="AA176" s="16">
        <f t="shared" si="59"/>
        <v>37.637795275590548</v>
      </c>
      <c r="AB176" s="16" t="str">
        <f t="shared" si="60"/>
        <v>N</v>
      </c>
      <c r="AC176" s="8">
        <v>134</v>
      </c>
      <c r="AD176" s="306">
        <v>16</v>
      </c>
      <c r="AE176" s="3"/>
      <c r="AF176" s="5" t="s">
        <v>989</v>
      </c>
      <c r="AG176" s="10">
        <v>0.69816419075200009</v>
      </c>
      <c r="AH176" s="10">
        <v>0.73948195014400009</v>
      </c>
      <c r="AI176" s="10">
        <v>0.67379730700800011</v>
      </c>
      <c r="AJ176" s="10">
        <v>0.73948195014400009</v>
      </c>
      <c r="AK176" s="10">
        <v>0.70028305020800008</v>
      </c>
      <c r="AL176" s="10">
        <v>0.90899070662400006</v>
      </c>
      <c r="AM176" s="10">
        <v>0.85390036076800002</v>
      </c>
      <c r="AN176" s="10">
        <v>0.86979180668800016</v>
      </c>
      <c r="AO176" s="10">
        <v>0.7988100149120001</v>
      </c>
      <c r="AP176" s="10">
        <v>0.74160080960000008</v>
      </c>
      <c r="AQ176" s="10">
        <v>0.72253107449600018</v>
      </c>
      <c r="AR176" s="10">
        <v>0.72147164476800008</v>
      </c>
      <c r="AS176" s="11">
        <v>2.1114434479040005</v>
      </c>
      <c r="AT176" s="11">
        <v>2.3487557069760001</v>
      </c>
      <c r="AU176" s="11">
        <v>2.5225021823680001</v>
      </c>
      <c r="AV176" s="11">
        <v>2.1856035288640001</v>
      </c>
      <c r="AW176" s="29">
        <v>9.1683048661120008</v>
      </c>
      <c r="AX176" s="45">
        <f t="shared" si="63"/>
        <v>0.7640254055093334</v>
      </c>
      <c r="AY176" s="45">
        <f t="shared" si="64"/>
        <v>7.5841384104139098E-2</v>
      </c>
    </row>
    <row r="177" spans="1:51" ht="15" customHeight="1">
      <c r="A177" s="385">
        <v>1116</v>
      </c>
      <c r="B177" s="23" t="s">
        <v>496</v>
      </c>
      <c r="C177" s="23" t="s">
        <v>983</v>
      </c>
      <c r="D177" s="23" t="s">
        <v>983</v>
      </c>
      <c r="E177" s="23" t="s">
        <v>1214</v>
      </c>
      <c r="F177" s="25" t="s">
        <v>906</v>
      </c>
      <c r="G177" s="24" t="s">
        <v>917</v>
      </c>
      <c r="H177" s="394">
        <v>355</v>
      </c>
      <c r="I177" s="23" t="s">
        <v>526</v>
      </c>
      <c r="J177" s="42" t="s">
        <v>998</v>
      </c>
      <c r="K177" s="13" t="str">
        <f t="shared" si="65"/>
        <v>011</v>
      </c>
      <c r="L177" s="6" t="s">
        <v>1004</v>
      </c>
      <c r="M177" s="13" t="s">
        <v>1026</v>
      </c>
      <c r="N177" s="13" t="s">
        <v>1027</v>
      </c>
      <c r="O177" s="3"/>
      <c r="P177" s="7" t="s">
        <v>1374</v>
      </c>
      <c r="Q177" s="7" t="s">
        <v>1590</v>
      </c>
      <c r="R177" s="7" t="s">
        <v>1374</v>
      </c>
      <c r="S177" s="7" t="str">
        <f t="shared" si="62"/>
        <v>Yes</v>
      </c>
      <c r="T177" s="306">
        <v>350</v>
      </c>
      <c r="U177" s="306">
        <v>18</v>
      </c>
      <c r="V177" s="306">
        <v>1512</v>
      </c>
      <c r="W177" s="306">
        <v>1512</v>
      </c>
      <c r="X177" s="8">
        <v>151.19999999999999</v>
      </c>
      <c r="Y177" s="16">
        <f t="shared" si="61"/>
        <v>59.527559055118104</v>
      </c>
      <c r="Z177" s="8">
        <v>150.6</v>
      </c>
      <c r="AA177" s="16">
        <f t="shared" si="59"/>
        <v>59.291338582677163</v>
      </c>
      <c r="AB177" s="16" t="str">
        <f t="shared" si="60"/>
        <v>N</v>
      </c>
      <c r="AC177" s="8">
        <v>88.6</v>
      </c>
      <c r="AD177" s="306">
        <v>6</v>
      </c>
      <c r="AE177" s="3"/>
      <c r="AF177" s="5" t="s">
        <v>988</v>
      </c>
      <c r="AG177" s="10">
        <v>11.275255201392</v>
      </c>
      <c r="AH177" s="10">
        <v>11.930782150627198</v>
      </c>
      <c r="AI177" s="10">
        <v>10.873697026348799</v>
      </c>
      <c r="AJ177" s="10">
        <v>11.9336572688256</v>
      </c>
      <c r="AK177" s="10">
        <v>11.3049647561088</v>
      </c>
      <c r="AL177" s="10">
        <v>14.672686539168</v>
      </c>
      <c r="AM177" s="10">
        <v>13.788108506793598</v>
      </c>
      <c r="AN177" s="10">
        <v>14.042077280985598</v>
      </c>
      <c r="AO177" s="10">
        <v>12.893946747091197</v>
      </c>
      <c r="AP177" s="10">
        <v>11.961450078076798</v>
      </c>
      <c r="AQ177" s="10">
        <v>11.662437785443199</v>
      </c>
      <c r="AR177" s="10">
        <v>11.6461454489856</v>
      </c>
      <c r="AS177" s="11">
        <v>34.079734378367995</v>
      </c>
      <c r="AT177" s="11">
        <v>37.911308564102399</v>
      </c>
      <c r="AU177" s="11">
        <v>40.724132534870392</v>
      </c>
      <c r="AV177" s="11">
        <v>35.270033312505596</v>
      </c>
      <c r="AW177" s="29">
        <v>147.98520878984638</v>
      </c>
      <c r="AX177" s="45">
        <f t="shared" si="63"/>
        <v>12.332100732487199</v>
      </c>
      <c r="AY177" s="45">
        <f t="shared" si="64"/>
        <v>1.2252288200972226</v>
      </c>
    </row>
    <row r="178" spans="1:51" ht="15" customHeight="1">
      <c r="A178" s="385">
        <v>1117</v>
      </c>
      <c r="B178" s="23" t="s">
        <v>496</v>
      </c>
      <c r="C178" s="23" t="s">
        <v>595</v>
      </c>
      <c r="D178" s="23" t="s">
        <v>595</v>
      </c>
      <c r="E178" s="23" t="s">
        <v>1218</v>
      </c>
      <c r="F178" s="25" t="s">
        <v>923</v>
      </c>
      <c r="G178" s="24"/>
      <c r="H178" s="394"/>
      <c r="I178" s="23" t="s">
        <v>498</v>
      </c>
      <c r="J178" s="42" t="s">
        <v>998</v>
      </c>
      <c r="K178" s="13" t="str">
        <f t="shared" si="65"/>
        <v>011</v>
      </c>
      <c r="L178" s="6" t="s">
        <v>1004</v>
      </c>
      <c r="M178" s="13" t="s">
        <v>1026</v>
      </c>
      <c r="N178" s="13" t="s">
        <v>1027</v>
      </c>
      <c r="O178" s="3"/>
      <c r="P178" s="7" t="s">
        <v>1355</v>
      </c>
      <c r="Q178" s="7" t="s">
        <v>1590</v>
      </c>
      <c r="R178" s="7" t="s">
        <v>1497</v>
      </c>
      <c r="S178" s="7" t="str">
        <f t="shared" si="62"/>
        <v>No</v>
      </c>
      <c r="T178" s="306">
        <v>415</v>
      </c>
      <c r="U178" s="306">
        <v>22</v>
      </c>
      <c r="V178" s="306">
        <v>1000</v>
      </c>
      <c r="W178" s="306">
        <v>996</v>
      </c>
      <c r="X178" s="8">
        <v>99.6</v>
      </c>
      <c r="Y178" s="16">
        <f t="shared" si="61"/>
        <v>39.212598425196845</v>
      </c>
      <c r="Z178" s="8">
        <v>91.2</v>
      </c>
      <c r="AA178" s="16">
        <f t="shared" si="59"/>
        <v>35.905511811023622</v>
      </c>
      <c r="AB178" s="16" t="str">
        <f t="shared" si="60"/>
        <v>N</v>
      </c>
      <c r="AC178" s="8">
        <v>69.599999999999994</v>
      </c>
      <c r="AD178" s="306">
        <v>5</v>
      </c>
      <c r="AE178" s="3"/>
      <c r="AF178" s="5" t="s">
        <v>991</v>
      </c>
      <c r="AG178" s="10">
        <v>0.64565408976768002</v>
      </c>
      <c r="AH178" s="10">
        <v>0.68328784363392003</v>
      </c>
      <c r="AI178" s="10">
        <v>0.62272102100544002</v>
      </c>
      <c r="AJ178" s="10">
        <v>0.68328784363392003</v>
      </c>
      <c r="AK178" s="10">
        <v>0.64741817198016005</v>
      </c>
      <c r="AL178" s="10">
        <v>0.83970313314048006</v>
      </c>
      <c r="AM178" s="10">
        <v>0.78913277638272006</v>
      </c>
      <c r="AN178" s="10">
        <v>0.80383346148671997</v>
      </c>
      <c r="AO178" s="10">
        <v>0.73797439222080008</v>
      </c>
      <c r="AP178" s="10">
        <v>0.68505192584639996</v>
      </c>
      <c r="AQ178" s="10">
        <v>0.66741110372160006</v>
      </c>
      <c r="AR178" s="10">
        <v>0.66682307631744009</v>
      </c>
      <c r="AS178" s="11">
        <v>1.9516629544070399</v>
      </c>
      <c r="AT178" s="11">
        <v>2.17040914875456</v>
      </c>
      <c r="AU178" s="11">
        <v>2.33094063009024</v>
      </c>
      <c r="AV178" s="11">
        <v>2.0192861058854401</v>
      </c>
      <c r="AW178" s="29">
        <v>8.4722988391372791</v>
      </c>
      <c r="AX178" s="45">
        <f t="shared" si="63"/>
        <v>0.70602490326143996</v>
      </c>
      <c r="AY178" s="45">
        <f t="shared" si="64"/>
        <v>6.9990008891410785E-2</v>
      </c>
    </row>
    <row r="179" spans="1:51" ht="15" customHeight="1">
      <c r="A179" s="385">
        <v>1118</v>
      </c>
      <c r="B179" s="23" t="s">
        <v>496</v>
      </c>
      <c r="C179" s="23" t="s">
        <v>595</v>
      </c>
      <c r="D179" s="23" t="s">
        <v>595</v>
      </c>
      <c r="E179" s="23" t="s">
        <v>1218</v>
      </c>
      <c r="F179" s="25" t="s">
        <v>923</v>
      </c>
      <c r="G179" s="24"/>
      <c r="H179" s="394"/>
      <c r="I179" s="23" t="s">
        <v>499</v>
      </c>
      <c r="J179" s="42" t="s">
        <v>998</v>
      </c>
      <c r="K179" s="13" t="str">
        <f t="shared" si="65"/>
        <v>011</v>
      </c>
      <c r="L179" s="6" t="s">
        <v>1004</v>
      </c>
      <c r="M179" s="13" t="s">
        <v>1026</v>
      </c>
      <c r="N179" s="13" t="s">
        <v>1027</v>
      </c>
      <c r="O179" s="3"/>
      <c r="P179" s="7" t="s">
        <v>1398</v>
      </c>
      <c r="Q179" s="7" t="s">
        <v>1587</v>
      </c>
      <c r="R179" s="7" t="s">
        <v>1398</v>
      </c>
      <c r="S179" s="7" t="str">
        <f t="shared" si="62"/>
        <v>Yes</v>
      </c>
      <c r="T179" s="306">
        <v>465</v>
      </c>
      <c r="U179" s="306">
        <v>25</v>
      </c>
      <c r="V179" s="306">
        <v>642</v>
      </c>
      <c r="W179" s="306">
        <v>642</v>
      </c>
      <c r="X179" s="8">
        <v>64.2</v>
      </c>
      <c r="Y179" s="16">
        <f t="shared" si="61"/>
        <v>25.275590551181104</v>
      </c>
      <c r="Z179" s="8">
        <v>64.2</v>
      </c>
      <c r="AA179" s="16">
        <f t="shared" si="59"/>
        <v>25.275590551181104</v>
      </c>
      <c r="AB179" s="16" t="str">
        <f t="shared" si="60"/>
        <v>Y</v>
      </c>
      <c r="AC179" s="8">
        <v>76.2</v>
      </c>
      <c r="AD179" s="306">
        <v>3</v>
      </c>
      <c r="AE179" s="3"/>
      <c r="AF179" s="5" t="s">
        <v>991</v>
      </c>
      <c r="AG179" s="10">
        <v>4.9026313840089601</v>
      </c>
      <c r="AH179" s="10">
        <v>5.1876572791528801</v>
      </c>
      <c r="AI179" s="10">
        <v>4.7278031024851206</v>
      </c>
      <c r="AJ179" s="10">
        <v>5.1885872168205607</v>
      </c>
      <c r="AK179" s="10">
        <v>4.9156505113564801</v>
      </c>
      <c r="AL179" s="10">
        <v>6.3798373691186399</v>
      </c>
      <c r="AM179" s="10">
        <v>5.9953081435329594</v>
      </c>
      <c r="AN179" s="10">
        <v>6.1055057571530398</v>
      </c>
      <c r="AO179" s="10">
        <v>5.6061292296088805</v>
      </c>
      <c r="AP179" s="10">
        <v>5.2006764065004001</v>
      </c>
      <c r="AQ179" s="10">
        <v>5.0704851330251994</v>
      </c>
      <c r="AR179" s="10">
        <v>5.0635106005176</v>
      </c>
      <c r="AS179" s="11">
        <v>14.81809176564696</v>
      </c>
      <c r="AT179" s="11">
        <v>16.48407509729568</v>
      </c>
      <c r="AU179" s="11">
        <v>17.706943130294881</v>
      </c>
      <c r="AV179" s="11">
        <v>15.3346721400432</v>
      </c>
      <c r="AW179" s="29">
        <v>64.343782133280726</v>
      </c>
      <c r="AX179" s="45">
        <f t="shared" si="63"/>
        <v>5.3619818444400602</v>
      </c>
      <c r="AY179" s="45">
        <f t="shared" si="64"/>
        <v>0.532788088294472</v>
      </c>
    </row>
    <row r="180" spans="1:51" ht="15" customHeight="1">
      <c r="A180" s="385">
        <v>1119</v>
      </c>
      <c r="B180" s="23" t="s">
        <v>496</v>
      </c>
      <c r="C180" s="23" t="s">
        <v>595</v>
      </c>
      <c r="D180" s="23" t="s">
        <v>595</v>
      </c>
      <c r="E180" s="23" t="s">
        <v>1218</v>
      </c>
      <c r="F180" s="25" t="s">
        <v>923</v>
      </c>
      <c r="G180" s="24" t="s">
        <v>917</v>
      </c>
      <c r="H180" s="394">
        <v>250</v>
      </c>
      <c r="I180" s="23" t="s">
        <v>497</v>
      </c>
      <c r="J180" s="42" t="s">
        <v>998</v>
      </c>
      <c r="K180" s="13" t="str">
        <f t="shared" si="65"/>
        <v>011</v>
      </c>
      <c r="L180" s="6" t="s">
        <v>1004</v>
      </c>
      <c r="M180" s="13" t="s">
        <v>1026</v>
      </c>
      <c r="N180" s="13" t="s">
        <v>1027</v>
      </c>
      <c r="O180" s="3"/>
      <c r="P180" s="7" t="s">
        <v>1355</v>
      </c>
      <c r="Q180" s="7" t="s">
        <v>1590</v>
      </c>
      <c r="R180" s="7" t="s">
        <v>1497</v>
      </c>
      <c r="S180" s="7" t="str">
        <f t="shared" si="62"/>
        <v>No</v>
      </c>
      <c r="T180" s="306">
        <v>415</v>
      </c>
      <c r="U180" s="306">
        <v>22</v>
      </c>
      <c r="V180" s="306">
        <v>1000</v>
      </c>
      <c r="W180" s="306">
        <v>996</v>
      </c>
      <c r="X180" s="8">
        <v>99.6</v>
      </c>
      <c r="Y180" s="16">
        <f t="shared" si="61"/>
        <v>39.212598425196845</v>
      </c>
      <c r="Z180" s="8">
        <v>91.2</v>
      </c>
      <c r="AA180" s="16">
        <f t="shared" si="59"/>
        <v>35.905511811023622</v>
      </c>
      <c r="AB180" s="16" t="str">
        <f t="shared" si="60"/>
        <v>N</v>
      </c>
      <c r="AC180" s="8">
        <v>60.5</v>
      </c>
      <c r="AD180" s="306">
        <v>5</v>
      </c>
      <c r="AE180" s="3"/>
      <c r="AF180" s="5" t="s">
        <v>991</v>
      </c>
      <c r="AG180" s="10">
        <v>0.19985750372280001</v>
      </c>
      <c r="AH180" s="10">
        <v>0.21161382747119997</v>
      </c>
      <c r="AI180" s="10">
        <v>0.1927014805716</v>
      </c>
      <c r="AJ180" s="10">
        <v>0.21161382747119997</v>
      </c>
      <c r="AK180" s="10">
        <v>0.20036864823359998</v>
      </c>
      <c r="AL180" s="10">
        <v>0.26017255599719996</v>
      </c>
      <c r="AM180" s="10">
        <v>0.24432707616239999</v>
      </c>
      <c r="AN180" s="10">
        <v>0.24892737675959997</v>
      </c>
      <c r="AO180" s="10">
        <v>0.22848159632760001</v>
      </c>
      <c r="AP180" s="10">
        <v>0.212124971982</v>
      </c>
      <c r="AQ180" s="10">
        <v>0.20650238236320001</v>
      </c>
      <c r="AR180" s="10">
        <v>0.20650238236320001</v>
      </c>
      <c r="AS180" s="11">
        <v>0.6041728117656</v>
      </c>
      <c r="AT180" s="11">
        <v>0.67215503170199997</v>
      </c>
      <c r="AU180" s="11">
        <v>0.7217360492496</v>
      </c>
      <c r="AV180" s="11">
        <v>0.62512973670840011</v>
      </c>
      <c r="AW180" s="29">
        <v>2.6231936294256002</v>
      </c>
      <c r="AX180" s="45">
        <f t="shared" si="63"/>
        <v>0.21859946911880002</v>
      </c>
      <c r="AY180" s="45">
        <f t="shared" si="64"/>
        <v>2.1730155319382827E-2</v>
      </c>
    </row>
    <row r="181" spans="1:51" ht="15" customHeight="1">
      <c r="A181" s="385">
        <v>1120</v>
      </c>
      <c r="B181" s="23" t="s">
        <v>496</v>
      </c>
      <c r="C181" s="23" t="s">
        <v>595</v>
      </c>
      <c r="D181" s="23" t="s">
        <v>595</v>
      </c>
      <c r="E181" s="23" t="s">
        <v>1218</v>
      </c>
      <c r="F181" s="25" t="s">
        <v>923</v>
      </c>
      <c r="G181" s="24"/>
      <c r="H181" s="394"/>
      <c r="I181" s="23" t="s">
        <v>1051</v>
      </c>
      <c r="J181" s="42" t="s">
        <v>998</v>
      </c>
      <c r="K181" s="13" t="str">
        <f t="shared" si="65"/>
        <v>011</v>
      </c>
      <c r="L181" s="6" t="s">
        <v>1004</v>
      </c>
      <c r="M181" s="13" t="s">
        <v>1026</v>
      </c>
      <c r="N181" s="13" t="s">
        <v>1027</v>
      </c>
      <c r="O181" s="3"/>
      <c r="P181" s="7" t="s">
        <v>1390</v>
      </c>
      <c r="Q181" s="7" t="s">
        <v>1587</v>
      </c>
      <c r="R181" s="7" t="s">
        <v>1399</v>
      </c>
      <c r="S181" s="7" t="str">
        <f t="shared" si="62"/>
        <v>No</v>
      </c>
      <c r="T181" s="306">
        <v>430</v>
      </c>
      <c r="U181" s="306">
        <v>23</v>
      </c>
      <c r="V181" s="306">
        <v>838</v>
      </c>
      <c r="W181" s="306">
        <v>715</v>
      </c>
      <c r="X181" s="8">
        <v>71.5</v>
      </c>
      <c r="Y181" s="16">
        <f t="shared" si="61"/>
        <v>28.149606299212596</v>
      </c>
      <c r="Z181" s="8">
        <v>71.5</v>
      </c>
      <c r="AA181" s="16">
        <f t="shared" si="59"/>
        <v>28.149606299212596</v>
      </c>
      <c r="AB181" s="16" t="str">
        <f t="shared" si="60"/>
        <v>Y</v>
      </c>
      <c r="AC181" s="8">
        <v>76.2</v>
      </c>
      <c r="AD181" s="306">
        <v>5</v>
      </c>
      <c r="AE181" s="3"/>
      <c r="AF181" s="5" t="s">
        <v>991</v>
      </c>
      <c r="AG181" s="10">
        <v>0.1498838008668</v>
      </c>
      <c r="AH181" s="10">
        <v>0.15850331657160002</v>
      </c>
      <c r="AI181" s="10">
        <v>0.14461631904720001</v>
      </c>
      <c r="AJ181" s="10">
        <v>0.15850331657160002</v>
      </c>
      <c r="AK181" s="10">
        <v>0.15036266285040001</v>
      </c>
      <c r="AL181" s="10">
        <v>0.19489682732520003</v>
      </c>
      <c r="AM181" s="10">
        <v>0.18340413971880001</v>
      </c>
      <c r="AN181" s="10">
        <v>0.18675617360400001</v>
      </c>
      <c r="AO181" s="10">
        <v>0.17143259012880002</v>
      </c>
      <c r="AP181" s="10">
        <v>0.15898217855520003</v>
      </c>
      <c r="AQ181" s="10">
        <v>0.15515128268640002</v>
      </c>
      <c r="AR181" s="10">
        <v>0.15467242070280002</v>
      </c>
      <c r="AS181" s="11">
        <v>0.45300343648560004</v>
      </c>
      <c r="AT181" s="11">
        <v>0.50376280674719998</v>
      </c>
      <c r="AU181" s="11">
        <v>0.54159290345160005</v>
      </c>
      <c r="AV181" s="11">
        <v>0.46880588194440004</v>
      </c>
      <c r="AW181" s="29">
        <v>1.9671650286288</v>
      </c>
      <c r="AX181" s="45">
        <f t="shared" si="63"/>
        <v>0.16393041905240005</v>
      </c>
      <c r="AY181" s="45">
        <f t="shared" si="64"/>
        <v>1.6281734230018E-2</v>
      </c>
    </row>
    <row r="182" spans="1:51" ht="15" customHeight="1">
      <c r="A182" s="385">
        <v>1121</v>
      </c>
      <c r="B182" s="23" t="s">
        <v>496</v>
      </c>
      <c r="C182" s="23" t="s">
        <v>595</v>
      </c>
      <c r="D182" s="23" t="s">
        <v>595</v>
      </c>
      <c r="E182" s="23" t="s">
        <v>1218</v>
      </c>
      <c r="F182" s="25" t="s">
        <v>923</v>
      </c>
      <c r="G182" s="24"/>
      <c r="H182" s="394"/>
      <c r="I182" s="23" t="s">
        <v>965</v>
      </c>
      <c r="J182" s="42" t="s">
        <v>998</v>
      </c>
      <c r="K182" s="13" t="str">
        <f t="shared" si="65"/>
        <v>011</v>
      </c>
      <c r="L182" s="6" t="s">
        <v>1004</v>
      </c>
      <c r="M182" s="13" t="s">
        <v>1026</v>
      </c>
      <c r="N182" s="13" t="s">
        <v>1027</v>
      </c>
      <c r="O182" s="3"/>
      <c r="P182" s="7" t="s">
        <v>1392</v>
      </c>
      <c r="Q182" s="7" t="s">
        <v>1590</v>
      </c>
      <c r="R182" s="7" t="s">
        <v>1498</v>
      </c>
      <c r="S182" s="7" t="str">
        <f t="shared" si="62"/>
        <v>No</v>
      </c>
      <c r="T182" s="306">
        <v>415</v>
      </c>
      <c r="U182" s="306">
        <v>22</v>
      </c>
      <c r="V182" s="306">
        <v>930</v>
      </c>
      <c r="W182" s="306">
        <v>912</v>
      </c>
      <c r="X182" s="8">
        <v>91.2</v>
      </c>
      <c r="Y182" s="16">
        <f t="shared" si="61"/>
        <v>35.905511811023622</v>
      </c>
      <c r="Z182" s="8">
        <v>91.2</v>
      </c>
      <c r="AA182" s="16">
        <f t="shared" si="59"/>
        <v>35.905511811023622</v>
      </c>
      <c r="AB182" s="16" t="str">
        <f t="shared" si="60"/>
        <v>Y</v>
      </c>
      <c r="AC182" s="8">
        <v>61</v>
      </c>
      <c r="AD182" s="306">
        <v>5</v>
      </c>
      <c r="AE182" s="3"/>
      <c r="AF182" s="5" t="s">
        <v>991</v>
      </c>
      <c r="AG182" s="10">
        <v>1.9720868293728</v>
      </c>
      <c r="AH182" s="10">
        <v>2.0867595021504002</v>
      </c>
      <c r="AI182" s="10">
        <v>1.9017731328959999</v>
      </c>
      <c r="AJ182" s="10">
        <v>2.0872314061536001</v>
      </c>
      <c r="AK182" s="10">
        <v>1.977277773408</v>
      </c>
      <c r="AL182" s="10">
        <v>2.5662139694016002</v>
      </c>
      <c r="AM182" s="10">
        <v>2.4114294563519998</v>
      </c>
      <c r="AN182" s="10">
        <v>2.4557884326528003</v>
      </c>
      <c r="AO182" s="10">
        <v>2.2552292312928</v>
      </c>
      <c r="AP182" s="10">
        <v>2.0919504461856002</v>
      </c>
      <c r="AQ182" s="10">
        <v>2.0395691018303999</v>
      </c>
      <c r="AR182" s="10">
        <v>2.0367376778112001</v>
      </c>
      <c r="AS182" s="11">
        <v>5.9606194644191994</v>
      </c>
      <c r="AT182" s="11">
        <v>6.6307231489632006</v>
      </c>
      <c r="AU182" s="11">
        <v>7.1224471202976005</v>
      </c>
      <c r="AV182" s="11">
        <v>6.1682572258271993</v>
      </c>
      <c r="AW182" s="29">
        <v>25.8820469595072</v>
      </c>
      <c r="AX182" s="45">
        <f t="shared" si="63"/>
        <v>2.1568372466255998</v>
      </c>
      <c r="AY182" s="45">
        <f t="shared" si="64"/>
        <v>0.21427111039966076</v>
      </c>
    </row>
    <row r="183" spans="1:51" ht="15" customHeight="1">
      <c r="A183" s="385">
        <v>1124</v>
      </c>
      <c r="B183" s="23" t="s">
        <v>496</v>
      </c>
      <c r="C183" s="23" t="s">
        <v>614</v>
      </c>
      <c r="D183" s="23" t="s">
        <v>821</v>
      </c>
      <c r="E183" s="23" t="s">
        <v>1216</v>
      </c>
      <c r="F183" s="25" t="s">
        <v>923</v>
      </c>
      <c r="G183" s="24" t="s">
        <v>939</v>
      </c>
      <c r="H183" s="394">
        <v>500</v>
      </c>
      <c r="I183" s="23" t="s">
        <v>822</v>
      </c>
      <c r="J183" s="42" t="s">
        <v>998</v>
      </c>
      <c r="K183" s="13" t="str">
        <f t="shared" si="65"/>
        <v>011</v>
      </c>
      <c r="L183" s="6" t="s">
        <v>1004</v>
      </c>
      <c r="M183" s="13" t="s">
        <v>1026</v>
      </c>
      <c r="N183" s="13" t="s">
        <v>1027</v>
      </c>
      <c r="O183" s="3"/>
      <c r="P183" s="7" t="s">
        <v>1352</v>
      </c>
      <c r="Q183" s="7" t="s">
        <v>1590</v>
      </c>
      <c r="R183" s="7" t="s">
        <v>1499</v>
      </c>
      <c r="S183" s="7" t="str">
        <f t="shared" si="62"/>
        <v>No</v>
      </c>
      <c r="T183" s="306">
        <v>380</v>
      </c>
      <c r="U183" s="306">
        <v>20</v>
      </c>
      <c r="V183" s="306">
        <v>1401</v>
      </c>
      <c r="W183" s="306">
        <v>1395</v>
      </c>
      <c r="X183" s="8">
        <v>139.5</v>
      </c>
      <c r="Y183" s="16">
        <f t="shared" si="61"/>
        <v>54.921259842519682</v>
      </c>
      <c r="Z183" s="8">
        <v>0</v>
      </c>
      <c r="AA183" s="16">
        <f t="shared" si="59"/>
        <v>0</v>
      </c>
      <c r="AB183" s="16" t="str">
        <f t="shared" si="60"/>
        <v>N</v>
      </c>
      <c r="AC183" s="8">
        <v>100</v>
      </c>
      <c r="AD183" s="306">
        <v>10</v>
      </c>
      <c r="AE183" s="3"/>
      <c r="AF183" s="5" t="s">
        <v>989</v>
      </c>
      <c r="AG183" s="10">
        <v>0.84623255640000006</v>
      </c>
      <c r="AH183" s="10">
        <v>0.89607467880000002</v>
      </c>
      <c r="AI183" s="10">
        <v>0.8169773976000001</v>
      </c>
      <c r="AJ183" s="10">
        <v>0.89607467880000002</v>
      </c>
      <c r="AK183" s="10">
        <v>0.84948312960000005</v>
      </c>
      <c r="AL183" s="10">
        <v>1.1019443148000001</v>
      </c>
      <c r="AM183" s="10">
        <v>1.0358493263999999</v>
      </c>
      <c r="AN183" s="10">
        <v>1.0542692412000001</v>
      </c>
      <c r="AO183" s="10">
        <v>0.96867081360000007</v>
      </c>
      <c r="AP183" s="10">
        <v>0.89824172760000009</v>
      </c>
      <c r="AQ183" s="10">
        <v>0.87548771520000013</v>
      </c>
      <c r="AR183" s="10">
        <v>0.87440419080000009</v>
      </c>
      <c r="AS183" s="11">
        <v>2.5592846328000003</v>
      </c>
      <c r="AT183" s="11">
        <v>2.8475021232</v>
      </c>
      <c r="AU183" s="11">
        <v>3.0587893812000004</v>
      </c>
      <c r="AV183" s="11">
        <v>2.6481336336000001</v>
      </c>
      <c r="AW183" s="29">
        <v>11.113709770800002</v>
      </c>
      <c r="AX183" s="45">
        <f t="shared" si="63"/>
        <v>0.92614248090000018</v>
      </c>
      <c r="AY183" s="45">
        <f t="shared" si="64"/>
        <v>9.2035380330391867E-2</v>
      </c>
    </row>
    <row r="184" spans="1:51" ht="15" customHeight="1">
      <c r="A184" s="385">
        <v>1125</v>
      </c>
      <c r="B184" s="23" t="s">
        <v>496</v>
      </c>
      <c r="C184" s="23" t="s">
        <v>614</v>
      </c>
      <c r="D184" s="23" t="s">
        <v>821</v>
      </c>
      <c r="E184" s="23" t="s">
        <v>1216</v>
      </c>
      <c r="F184" s="25" t="s">
        <v>907</v>
      </c>
      <c r="G184" s="24" t="s">
        <v>922</v>
      </c>
      <c r="H184" s="394">
        <v>2000</v>
      </c>
      <c r="I184" s="23" t="s">
        <v>823</v>
      </c>
      <c r="J184" s="42" t="s">
        <v>998</v>
      </c>
      <c r="K184" s="13" t="str">
        <f t="shared" si="65"/>
        <v>011</v>
      </c>
      <c r="L184" s="6" t="s">
        <v>1004</v>
      </c>
      <c r="M184" s="13" t="s">
        <v>1026</v>
      </c>
      <c r="N184" s="13" t="s">
        <v>1027</v>
      </c>
      <c r="O184" s="3"/>
      <c r="P184" s="7" t="s">
        <v>1394</v>
      </c>
      <c r="Q184" s="7" t="s">
        <v>1590</v>
      </c>
      <c r="R184" s="7" t="s">
        <v>1494</v>
      </c>
      <c r="S184" s="7" t="str">
        <f t="shared" si="62"/>
        <v>No</v>
      </c>
      <c r="T184" s="306">
        <v>430</v>
      </c>
      <c r="U184" s="306">
        <v>23</v>
      </c>
      <c r="V184" s="306">
        <v>1276</v>
      </c>
      <c r="W184" s="306">
        <v>1255</v>
      </c>
      <c r="X184" s="8">
        <v>125.5</v>
      </c>
      <c r="Y184" s="16">
        <f t="shared" si="61"/>
        <v>49.409448818897637</v>
      </c>
      <c r="Z184" s="8">
        <v>0</v>
      </c>
      <c r="AA184" s="16">
        <f t="shared" ref="AA184:AA247" si="66">Z184/2.54</f>
        <v>0</v>
      </c>
      <c r="AB184" s="16" t="str">
        <f t="shared" ref="AB184:AB247" si="67">IF(Y184=AA184, "Y", "N")</f>
        <v>N</v>
      </c>
      <c r="AC184" s="8">
        <v>100</v>
      </c>
      <c r="AD184" s="306">
        <v>10</v>
      </c>
      <c r="AE184" s="3"/>
      <c r="AF184" s="5" t="s">
        <v>989</v>
      </c>
      <c r="AG184" s="10">
        <v>0.90008439359999981</v>
      </c>
      <c r="AH184" s="10">
        <v>0.95192748979999986</v>
      </c>
      <c r="AI184" s="10">
        <v>0.86809610019999994</v>
      </c>
      <c r="AJ184" s="10">
        <v>0.95192748979999986</v>
      </c>
      <c r="AK184" s="10">
        <v>0.9022904827999999</v>
      </c>
      <c r="AL184" s="10">
        <v>1.1703303205999998</v>
      </c>
      <c r="AM184" s="10">
        <v>1.0997354661999998</v>
      </c>
      <c r="AN184" s="10">
        <v>1.1206933135999999</v>
      </c>
      <c r="AO184" s="10">
        <v>1.0291406117999997</v>
      </c>
      <c r="AP184" s="10">
        <v>0.95413357899999995</v>
      </c>
      <c r="AQ184" s="10">
        <v>0.93096964239999991</v>
      </c>
      <c r="AR184" s="10">
        <v>0.92986659779999992</v>
      </c>
      <c r="AS184" s="11">
        <v>2.7201079835999997</v>
      </c>
      <c r="AT184" s="11">
        <v>3.0245482931999996</v>
      </c>
      <c r="AU184" s="11">
        <v>3.2495693915999997</v>
      </c>
      <c r="AV184" s="11">
        <v>2.8149698191999999</v>
      </c>
      <c r="AW184" s="29">
        <v>11.809195487599998</v>
      </c>
      <c r="AX184" s="45">
        <f t="shared" si="63"/>
        <v>0.9840996239666665</v>
      </c>
      <c r="AY184" s="45">
        <f t="shared" si="64"/>
        <v>9.7551958836659791E-2</v>
      </c>
    </row>
    <row r="185" spans="1:51" ht="15" customHeight="1">
      <c r="A185" s="385">
        <v>1126</v>
      </c>
      <c r="B185" s="23" t="s">
        <v>496</v>
      </c>
      <c r="C185" s="23" t="s">
        <v>614</v>
      </c>
      <c r="D185" s="23" t="s">
        <v>821</v>
      </c>
      <c r="E185" s="23" t="s">
        <v>1216</v>
      </c>
      <c r="F185" s="25" t="s">
        <v>923</v>
      </c>
      <c r="G185" s="24" t="s">
        <v>918</v>
      </c>
      <c r="H185" s="394">
        <v>2000</v>
      </c>
      <c r="I185" s="23" t="s">
        <v>824</v>
      </c>
      <c r="J185" s="42" t="s">
        <v>998</v>
      </c>
      <c r="K185" s="13" t="str">
        <f t="shared" si="65"/>
        <v>011</v>
      </c>
      <c r="L185" s="6" t="s">
        <v>1004</v>
      </c>
      <c r="M185" s="13" t="s">
        <v>1026</v>
      </c>
      <c r="N185" s="13" t="s">
        <v>1027</v>
      </c>
      <c r="O185" s="3"/>
      <c r="P185" s="7" t="s">
        <v>1394</v>
      </c>
      <c r="Q185" s="7" t="s">
        <v>1590</v>
      </c>
      <c r="R185" s="7" t="s">
        <v>1494</v>
      </c>
      <c r="S185" s="7" t="str">
        <f t="shared" si="62"/>
        <v>No</v>
      </c>
      <c r="T185" s="306">
        <v>430</v>
      </c>
      <c r="U185" s="306">
        <v>23</v>
      </c>
      <c r="V185" s="306">
        <v>1276</v>
      </c>
      <c r="W185" s="306">
        <v>1255</v>
      </c>
      <c r="X185" s="8">
        <v>125.5</v>
      </c>
      <c r="Y185" s="16">
        <f t="shared" si="61"/>
        <v>49.409448818897637</v>
      </c>
      <c r="Z185" s="8">
        <v>0</v>
      </c>
      <c r="AA185" s="16">
        <f t="shared" si="66"/>
        <v>0</v>
      </c>
      <c r="AB185" s="16" t="str">
        <f t="shared" si="67"/>
        <v>N</v>
      </c>
      <c r="AC185" s="8">
        <v>100</v>
      </c>
      <c r="AD185" s="306">
        <v>10</v>
      </c>
      <c r="AE185" s="3"/>
      <c r="AF185" s="5" t="s">
        <v>989</v>
      </c>
      <c r="AG185" s="10">
        <v>0.86147783259999988</v>
      </c>
      <c r="AH185" s="10">
        <v>0.91221788419999994</v>
      </c>
      <c r="AI185" s="10">
        <v>0.83169562839999989</v>
      </c>
      <c r="AJ185" s="10">
        <v>0.91221788419999994</v>
      </c>
      <c r="AK185" s="10">
        <v>0.86478696639999997</v>
      </c>
      <c r="AL185" s="10">
        <v>1.1217963581999999</v>
      </c>
      <c r="AM185" s="10">
        <v>1.0545106376</v>
      </c>
      <c r="AN185" s="10">
        <v>1.0732623957999998</v>
      </c>
      <c r="AO185" s="10">
        <v>0.98612187239999982</v>
      </c>
      <c r="AP185" s="10">
        <v>0.91442397339999992</v>
      </c>
      <c r="AQ185" s="10">
        <v>0.89126003679999988</v>
      </c>
      <c r="AR185" s="10">
        <v>0.89015699219999989</v>
      </c>
      <c r="AS185" s="11">
        <v>2.6053913451999997</v>
      </c>
      <c r="AT185" s="11">
        <v>2.8988012088000001</v>
      </c>
      <c r="AU185" s="11">
        <v>3.1138949057999996</v>
      </c>
      <c r="AV185" s="11">
        <v>2.6958410023999999</v>
      </c>
      <c r="AW185" s="29">
        <v>11.313928462199998</v>
      </c>
      <c r="AX185" s="45">
        <f t="shared" si="63"/>
        <v>0.94282737184999987</v>
      </c>
      <c r="AY185" s="45">
        <f t="shared" si="64"/>
        <v>9.3693440851341195E-2</v>
      </c>
    </row>
    <row r="186" spans="1:51" ht="15" customHeight="1">
      <c r="A186" s="385">
        <v>1128</v>
      </c>
      <c r="B186" s="23" t="s">
        <v>496</v>
      </c>
      <c r="C186" s="23" t="s">
        <v>984</v>
      </c>
      <c r="D186" s="23" t="s">
        <v>984</v>
      </c>
      <c r="E186" s="23" t="s">
        <v>1216</v>
      </c>
      <c r="F186" s="25" t="s">
        <v>923</v>
      </c>
      <c r="G186" s="24" t="s">
        <v>914</v>
      </c>
      <c r="H186" s="394">
        <v>330</v>
      </c>
      <c r="I186" s="23" t="s">
        <v>510</v>
      </c>
      <c r="J186" s="42" t="s">
        <v>998</v>
      </c>
      <c r="K186" s="13" t="str">
        <f t="shared" si="65"/>
        <v>011</v>
      </c>
      <c r="L186" s="6" t="s">
        <v>1004</v>
      </c>
      <c r="M186" s="13" t="s">
        <v>1026</v>
      </c>
      <c r="N186" s="13" t="s">
        <v>1027</v>
      </c>
      <c r="O186" s="3"/>
      <c r="P186" s="7" t="s">
        <v>1369</v>
      </c>
      <c r="Q186" s="7" t="s">
        <v>1587</v>
      </c>
      <c r="R186" s="7" t="s">
        <v>1500</v>
      </c>
      <c r="S186" s="7" t="str">
        <f t="shared" si="62"/>
        <v>No</v>
      </c>
      <c r="T186" s="306">
        <v>415</v>
      </c>
      <c r="U186" s="306">
        <v>22</v>
      </c>
      <c r="V186" s="306">
        <v>1270</v>
      </c>
      <c r="W186" s="306">
        <v>1204</v>
      </c>
      <c r="X186" s="8">
        <v>120.4</v>
      </c>
      <c r="Y186" s="16">
        <f t="shared" si="61"/>
        <v>47.401574803149607</v>
      </c>
      <c r="Z186" s="8">
        <v>60.2</v>
      </c>
      <c r="AA186" s="16">
        <f t="shared" si="66"/>
        <v>23.700787401574804</v>
      </c>
      <c r="AB186" s="16" t="str">
        <f t="shared" si="67"/>
        <v>N</v>
      </c>
      <c r="AC186" s="8">
        <v>88.9</v>
      </c>
      <c r="AD186" s="306">
        <v>10</v>
      </c>
      <c r="AE186" s="3"/>
      <c r="AF186" s="5" t="s">
        <v>991</v>
      </c>
      <c r="AG186" s="10">
        <v>0.25603913091792002</v>
      </c>
      <c r="AH186" s="10">
        <v>0.27056617380688003</v>
      </c>
      <c r="AI186" s="10">
        <v>0.24695972911232003</v>
      </c>
      <c r="AJ186" s="10">
        <v>0.27056617380688003</v>
      </c>
      <c r="AK186" s="10">
        <v>0.25603913091792002</v>
      </c>
      <c r="AL186" s="10">
        <v>0.33230610608496003</v>
      </c>
      <c r="AM186" s="10">
        <v>0.31233142211264003</v>
      </c>
      <c r="AN186" s="10">
        <v>0.31868700337656003</v>
      </c>
      <c r="AO186" s="10">
        <v>0.29235673814032004</v>
      </c>
      <c r="AP186" s="10">
        <v>0.27147411398743998</v>
      </c>
      <c r="AQ186" s="10">
        <v>0.26421059254296003</v>
      </c>
      <c r="AR186" s="10">
        <v>0.26421059254296003</v>
      </c>
      <c r="AS186" s="11">
        <v>0.77356503383712005</v>
      </c>
      <c r="AT186" s="11">
        <v>0.85891141080976008</v>
      </c>
      <c r="AU186" s="11">
        <v>0.9233751636295201</v>
      </c>
      <c r="AV186" s="11">
        <v>0.7998952990733601</v>
      </c>
      <c r="AW186" s="29">
        <v>3.3557469073497606</v>
      </c>
      <c r="AX186" s="45">
        <f t="shared" si="63"/>
        <v>0.27964557561247999</v>
      </c>
      <c r="AY186" s="45">
        <f t="shared" si="64"/>
        <v>2.7664084122174176E-2</v>
      </c>
    </row>
    <row r="187" spans="1:51" ht="15" customHeight="1">
      <c r="A187" s="385">
        <v>1129</v>
      </c>
      <c r="B187" s="23" t="s">
        <v>496</v>
      </c>
      <c r="C187" s="23" t="s">
        <v>984</v>
      </c>
      <c r="D187" s="23" t="s">
        <v>984</v>
      </c>
      <c r="E187" s="23" t="s">
        <v>1216</v>
      </c>
      <c r="F187" s="25" t="s">
        <v>923</v>
      </c>
      <c r="G187" s="24" t="s">
        <v>914</v>
      </c>
      <c r="H187" s="394">
        <v>330</v>
      </c>
      <c r="I187" s="23" t="s">
        <v>968</v>
      </c>
      <c r="J187" s="42" t="s">
        <v>998</v>
      </c>
      <c r="K187" s="13" t="str">
        <f t="shared" si="65"/>
        <v>011</v>
      </c>
      <c r="L187" s="6" t="s">
        <v>1004</v>
      </c>
      <c r="M187" s="13" t="s">
        <v>1026</v>
      </c>
      <c r="N187" s="13" t="s">
        <v>1027</v>
      </c>
      <c r="O187" s="3"/>
      <c r="P187" s="7" t="s">
        <v>1400</v>
      </c>
      <c r="Q187" s="7" t="s">
        <v>1590</v>
      </c>
      <c r="R187" s="7" t="s">
        <v>1501</v>
      </c>
      <c r="S187" s="7" t="str">
        <f t="shared" si="62"/>
        <v>No</v>
      </c>
      <c r="T187" s="306">
        <v>430</v>
      </c>
      <c r="U187" s="306">
        <v>23</v>
      </c>
      <c r="V187" s="306">
        <v>945</v>
      </c>
      <c r="W187" s="306">
        <v>933</v>
      </c>
      <c r="X187" s="8">
        <v>93.3</v>
      </c>
      <c r="Y187" s="16">
        <f t="shared" si="61"/>
        <v>36.732283464566926</v>
      </c>
      <c r="Z187" s="8">
        <v>93.3</v>
      </c>
      <c r="AA187" s="16">
        <f t="shared" si="66"/>
        <v>36.732283464566926</v>
      </c>
      <c r="AB187" s="16" t="str">
        <f t="shared" si="67"/>
        <v>Y</v>
      </c>
      <c r="AC187" s="8">
        <v>69.900000000000006</v>
      </c>
      <c r="AD187" s="306">
        <v>5</v>
      </c>
      <c r="AE187" s="3"/>
      <c r="AF187" s="5" t="s">
        <v>991</v>
      </c>
      <c r="AG187" s="10">
        <v>0.22412222427924</v>
      </c>
      <c r="AH187" s="10">
        <v>0.23730588453096002</v>
      </c>
      <c r="AI187" s="10">
        <v>0.21609738760427999</v>
      </c>
      <c r="AJ187" s="10">
        <v>0.23730588453096002</v>
      </c>
      <c r="AK187" s="10">
        <v>0.22469542689888</v>
      </c>
      <c r="AL187" s="10">
        <v>0.29176013339675999</v>
      </c>
      <c r="AM187" s="10">
        <v>0.27399085218792002</v>
      </c>
      <c r="AN187" s="10">
        <v>0.27914967576467997</v>
      </c>
      <c r="AO187" s="10">
        <v>0.25622157097907999</v>
      </c>
      <c r="AP187" s="10">
        <v>0.23787908715059999</v>
      </c>
      <c r="AQ187" s="10">
        <v>0.23157385833455998</v>
      </c>
      <c r="AR187" s="10">
        <v>0.23157385833455998</v>
      </c>
      <c r="AS187" s="11">
        <v>0.67752549641448001</v>
      </c>
      <c r="AT187" s="11">
        <v>0.75376144482660001</v>
      </c>
      <c r="AU187" s="11">
        <v>0.8093620989316801</v>
      </c>
      <c r="AV187" s="11">
        <v>0.70102680381971993</v>
      </c>
      <c r="AW187" s="29">
        <v>2.9416758439924799</v>
      </c>
      <c r="AX187" s="45">
        <f t="shared" si="63"/>
        <v>0.24513965366603996</v>
      </c>
      <c r="AY187" s="45">
        <f t="shared" si="64"/>
        <v>2.4368415763204792E-2</v>
      </c>
    </row>
    <row r="188" spans="1:51" ht="15" customHeight="1">
      <c r="A188" s="385">
        <v>1130</v>
      </c>
      <c r="B188" s="23" t="s">
        <v>496</v>
      </c>
      <c r="C188" s="23" t="s">
        <v>984</v>
      </c>
      <c r="D188" s="23" t="s">
        <v>984</v>
      </c>
      <c r="E188" s="23" t="s">
        <v>1216</v>
      </c>
      <c r="F188" s="25" t="s">
        <v>923</v>
      </c>
      <c r="G188" s="24" t="s">
        <v>917</v>
      </c>
      <c r="H188" s="394">
        <v>330</v>
      </c>
      <c r="I188" s="23" t="s">
        <v>513</v>
      </c>
      <c r="J188" s="42" t="s">
        <v>998</v>
      </c>
      <c r="K188" s="13" t="str">
        <f t="shared" si="65"/>
        <v>011</v>
      </c>
      <c r="L188" s="6" t="s">
        <v>1004</v>
      </c>
      <c r="M188" s="13" t="s">
        <v>1026</v>
      </c>
      <c r="N188" s="13" t="s">
        <v>1027</v>
      </c>
      <c r="O188" s="3"/>
      <c r="P188" s="7" t="s">
        <v>1360</v>
      </c>
      <c r="Q188" s="7" t="s">
        <v>1590</v>
      </c>
      <c r="R188" s="7" t="s">
        <v>1360</v>
      </c>
      <c r="S188" s="7" t="str">
        <f t="shared" si="62"/>
        <v>Yes</v>
      </c>
      <c r="T188" s="306">
        <v>430</v>
      </c>
      <c r="U188" s="306">
        <v>23</v>
      </c>
      <c r="V188" s="306">
        <v>912</v>
      </c>
      <c r="W188" s="306">
        <v>912</v>
      </c>
      <c r="X188" s="8">
        <v>91.2</v>
      </c>
      <c r="Y188" s="16">
        <f t="shared" si="61"/>
        <v>35.905511811023622</v>
      </c>
      <c r="Z188" s="8">
        <v>91.2</v>
      </c>
      <c r="AA188" s="16">
        <f t="shared" si="66"/>
        <v>35.905511811023622</v>
      </c>
      <c r="AB188" s="16" t="str">
        <f t="shared" si="67"/>
        <v>Y</v>
      </c>
      <c r="AC188" s="8">
        <v>66.8</v>
      </c>
      <c r="AD188" s="306">
        <v>5</v>
      </c>
      <c r="AE188" s="3"/>
      <c r="AF188" s="5" t="s">
        <v>991</v>
      </c>
      <c r="AG188" s="10">
        <v>3.9934019610777605</v>
      </c>
      <c r="AH188" s="10">
        <v>4.2257881840742408</v>
      </c>
      <c r="AI188" s="10">
        <v>3.8509716953702404</v>
      </c>
      <c r="AJ188" s="10">
        <v>4.2268590883276813</v>
      </c>
      <c r="AK188" s="10">
        <v>4.0041110036121603</v>
      </c>
      <c r="AL188" s="10">
        <v>5.1965628898176002</v>
      </c>
      <c r="AM188" s="10">
        <v>4.8833233956864008</v>
      </c>
      <c r="AN188" s="10">
        <v>4.9732793529753607</v>
      </c>
      <c r="AO188" s="10">
        <v>4.566871188794881</v>
      </c>
      <c r="AP188" s="10">
        <v>4.2364972266086411</v>
      </c>
      <c r="AQ188" s="10">
        <v>4.1304777055180804</v>
      </c>
      <c r="AR188" s="10">
        <v>4.1245877321241604</v>
      </c>
      <c r="AS188" s="11">
        <v>12.070161840522243</v>
      </c>
      <c r="AT188" s="11">
        <v>13.427532981757441</v>
      </c>
      <c r="AU188" s="11">
        <v>14.423473937456642</v>
      </c>
      <c r="AV188" s="11">
        <v>12.491562664250882</v>
      </c>
      <c r="AW188" s="29">
        <v>52.412731423987211</v>
      </c>
      <c r="AX188" s="45">
        <f t="shared" si="63"/>
        <v>4.3677276186656</v>
      </c>
      <c r="AY188" s="45">
        <f t="shared" si="64"/>
        <v>0.43391956615525484</v>
      </c>
    </row>
    <row r="189" spans="1:51" ht="15" customHeight="1">
      <c r="A189" s="385">
        <v>1131</v>
      </c>
      <c r="B189" s="23" t="s">
        <v>496</v>
      </c>
      <c r="C189" s="23" t="s">
        <v>984</v>
      </c>
      <c r="D189" s="23" t="s">
        <v>984</v>
      </c>
      <c r="E189" s="23" t="s">
        <v>1216</v>
      </c>
      <c r="F189" s="25" t="s">
        <v>923</v>
      </c>
      <c r="G189" s="24" t="s">
        <v>914</v>
      </c>
      <c r="H189" s="394">
        <v>330</v>
      </c>
      <c r="I189" s="23" t="s">
        <v>511</v>
      </c>
      <c r="J189" s="42" t="s">
        <v>998</v>
      </c>
      <c r="K189" s="13" t="str">
        <f t="shared" si="65"/>
        <v>011</v>
      </c>
      <c r="L189" s="6" t="s">
        <v>1004</v>
      </c>
      <c r="M189" s="13" t="s">
        <v>1026</v>
      </c>
      <c r="N189" s="13" t="s">
        <v>1027</v>
      </c>
      <c r="O189" s="3"/>
      <c r="P189" s="7" t="s">
        <v>1346</v>
      </c>
      <c r="Q189" s="7" t="s">
        <v>1590</v>
      </c>
      <c r="R189" s="7" t="s">
        <v>1346</v>
      </c>
      <c r="S189" s="7" t="str">
        <f t="shared" si="62"/>
        <v>Yes</v>
      </c>
      <c r="T189" s="306">
        <v>415</v>
      </c>
      <c r="U189" s="306">
        <v>22</v>
      </c>
      <c r="V189" s="306">
        <v>1010</v>
      </c>
      <c r="W189" s="306">
        <v>1010</v>
      </c>
      <c r="X189" s="8">
        <v>101</v>
      </c>
      <c r="Y189" s="16">
        <f t="shared" si="61"/>
        <v>39.763779527559052</v>
      </c>
      <c r="Z189" s="8">
        <v>101</v>
      </c>
      <c r="AA189" s="16">
        <f t="shared" si="66"/>
        <v>39.763779527559052</v>
      </c>
      <c r="AB189" s="16" t="str">
        <f t="shared" si="67"/>
        <v>Y</v>
      </c>
      <c r="AC189" s="8">
        <v>68.2</v>
      </c>
      <c r="AD189" s="306">
        <v>8</v>
      </c>
      <c r="AE189" s="3"/>
      <c r="AF189" s="5" t="s">
        <v>991</v>
      </c>
      <c r="AG189" s="10">
        <v>0.11510679528040001</v>
      </c>
      <c r="AH189" s="10">
        <v>0.12153407826560002</v>
      </c>
      <c r="AI189" s="10">
        <v>0.111016706108</v>
      </c>
      <c r="AJ189" s="10">
        <v>0.12153407826560002</v>
      </c>
      <c r="AK189" s="10">
        <v>0.11510679528040001</v>
      </c>
      <c r="AL189" s="10">
        <v>0.1495804040192</v>
      </c>
      <c r="AM189" s="10">
        <v>0.14023162876799999</v>
      </c>
      <c r="AN189" s="10">
        <v>0.14315312103400002</v>
      </c>
      <c r="AO189" s="10">
        <v>0.13146715197000003</v>
      </c>
      <c r="AP189" s="10">
        <v>0.12211837671880001</v>
      </c>
      <c r="AQ189" s="10">
        <v>0.11861258599960002</v>
      </c>
      <c r="AR189" s="10">
        <v>0.11861258599960002</v>
      </c>
      <c r="AS189" s="11">
        <v>0.34765757965400002</v>
      </c>
      <c r="AT189" s="11">
        <v>0.38622127756520003</v>
      </c>
      <c r="AU189" s="11">
        <v>0.41485190177200004</v>
      </c>
      <c r="AV189" s="11">
        <v>0.35934354871800006</v>
      </c>
      <c r="AW189" s="29">
        <v>1.5080743077092003</v>
      </c>
      <c r="AX189" s="45">
        <f t="shared" si="63"/>
        <v>0.12567285897576672</v>
      </c>
      <c r="AY189" s="45">
        <f t="shared" si="64"/>
        <v>1.2458426744218964E-2</v>
      </c>
    </row>
    <row r="190" spans="1:51" ht="15" customHeight="1">
      <c r="A190" s="385">
        <v>1132</v>
      </c>
      <c r="B190" s="23" t="s">
        <v>496</v>
      </c>
      <c r="C190" s="23" t="s">
        <v>984</v>
      </c>
      <c r="D190" s="23" t="s">
        <v>984</v>
      </c>
      <c r="E190" s="23" t="s">
        <v>1216</v>
      </c>
      <c r="F190" s="25" t="s">
        <v>923</v>
      </c>
      <c r="G190" s="24" t="s">
        <v>917</v>
      </c>
      <c r="H190" s="394">
        <v>330</v>
      </c>
      <c r="I190" s="23" t="s">
        <v>514</v>
      </c>
      <c r="J190" s="42" t="s">
        <v>998</v>
      </c>
      <c r="K190" s="13" t="str">
        <f t="shared" si="65"/>
        <v>011</v>
      </c>
      <c r="L190" s="6" t="s">
        <v>1004</v>
      </c>
      <c r="M190" s="13" t="s">
        <v>1026</v>
      </c>
      <c r="N190" s="13" t="s">
        <v>1027</v>
      </c>
      <c r="O190" s="3"/>
      <c r="P190" s="7" t="s">
        <v>1360</v>
      </c>
      <c r="Q190" s="7" t="s">
        <v>1590</v>
      </c>
      <c r="R190" s="7" t="s">
        <v>1360</v>
      </c>
      <c r="S190" s="7" t="str">
        <f t="shared" si="62"/>
        <v>Yes</v>
      </c>
      <c r="T190" s="306">
        <v>430</v>
      </c>
      <c r="U190" s="306">
        <v>23</v>
      </c>
      <c r="V190" s="306">
        <v>912</v>
      </c>
      <c r="W190" s="306">
        <v>912</v>
      </c>
      <c r="X190" s="8">
        <v>91.2</v>
      </c>
      <c r="Y190" s="16">
        <f t="shared" si="61"/>
        <v>35.905511811023622</v>
      </c>
      <c r="Z190" s="8">
        <v>91.2</v>
      </c>
      <c r="AA190" s="16">
        <f t="shared" si="66"/>
        <v>35.905511811023622</v>
      </c>
      <c r="AB190" s="16" t="str">
        <f t="shared" si="67"/>
        <v>Y</v>
      </c>
      <c r="AC190" s="8">
        <v>68.2</v>
      </c>
      <c r="AD190" s="306">
        <v>5</v>
      </c>
      <c r="AE190" s="3"/>
      <c r="AF190" s="5" t="s">
        <v>991</v>
      </c>
      <c r="AG190" s="10">
        <v>2.8929997461657604</v>
      </c>
      <c r="AH190" s="10">
        <v>3.0608287185907201</v>
      </c>
      <c r="AI190" s="10">
        <v>2.7896783266598404</v>
      </c>
      <c r="AJ190" s="10">
        <v>3.06192206694528</v>
      </c>
      <c r="AK190" s="10">
        <v>2.9006531846476804</v>
      </c>
      <c r="AL190" s="10">
        <v>3.7643983847500806</v>
      </c>
      <c r="AM190" s="10">
        <v>3.5375286011788805</v>
      </c>
      <c r="AN190" s="10">
        <v>3.6025828282752004</v>
      </c>
      <c r="AO190" s="10">
        <v>3.3079254467212804</v>
      </c>
      <c r="AP190" s="10">
        <v>3.0690288312499203</v>
      </c>
      <c r="AQ190" s="10">
        <v>2.9919477722534404</v>
      </c>
      <c r="AR190" s="10">
        <v>2.9875743788352005</v>
      </c>
      <c r="AS190" s="11">
        <v>8.7435067914163209</v>
      </c>
      <c r="AT190" s="11">
        <v>9.7269736363430415</v>
      </c>
      <c r="AU190" s="11">
        <v>10.448036876175362</v>
      </c>
      <c r="AV190" s="11">
        <v>9.0485509823385613</v>
      </c>
      <c r="AW190" s="29">
        <v>37.967068286273289</v>
      </c>
      <c r="AX190" s="45">
        <f t="shared" si="63"/>
        <v>3.1639223571894401</v>
      </c>
      <c r="AY190" s="45">
        <f t="shared" si="64"/>
        <v>0.31432355981474347</v>
      </c>
    </row>
    <row r="191" spans="1:51" ht="15" customHeight="1">
      <c r="A191" s="385">
        <v>1133</v>
      </c>
      <c r="B191" s="23" t="s">
        <v>496</v>
      </c>
      <c r="C191" s="23" t="s">
        <v>984</v>
      </c>
      <c r="D191" s="23" t="s">
        <v>984</v>
      </c>
      <c r="E191" s="23" t="s">
        <v>1216</v>
      </c>
      <c r="F191" s="25" t="s">
        <v>923</v>
      </c>
      <c r="G191" s="24" t="s">
        <v>914</v>
      </c>
      <c r="H191" s="394">
        <v>330</v>
      </c>
      <c r="I191" s="23" t="s">
        <v>512</v>
      </c>
      <c r="J191" s="42" t="s">
        <v>998</v>
      </c>
      <c r="K191" s="13" t="str">
        <f t="shared" si="65"/>
        <v>011</v>
      </c>
      <c r="L191" s="6" t="s">
        <v>1004</v>
      </c>
      <c r="M191" s="13" t="s">
        <v>1026</v>
      </c>
      <c r="N191" s="13" t="s">
        <v>1027</v>
      </c>
      <c r="O191" s="3"/>
      <c r="P191" s="7" t="s">
        <v>1346</v>
      </c>
      <c r="Q191" s="7" t="s">
        <v>1590</v>
      </c>
      <c r="R191" s="7" t="s">
        <v>1346</v>
      </c>
      <c r="S191" s="7" t="str">
        <f t="shared" si="62"/>
        <v>Yes</v>
      </c>
      <c r="T191" s="306">
        <v>415</v>
      </c>
      <c r="U191" s="306">
        <v>22</v>
      </c>
      <c r="V191" s="306">
        <v>1010</v>
      </c>
      <c r="W191" s="306">
        <v>1010</v>
      </c>
      <c r="X191" s="8">
        <v>101</v>
      </c>
      <c r="Y191" s="16">
        <f t="shared" si="61"/>
        <v>39.763779527559052</v>
      </c>
      <c r="Z191" s="8">
        <v>101</v>
      </c>
      <c r="AA191" s="16">
        <f t="shared" si="66"/>
        <v>39.763779527559052</v>
      </c>
      <c r="AB191" s="16" t="str">
        <f t="shared" si="67"/>
        <v>Y</v>
      </c>
      <c r="AC191" s="8">
        <v>68.5</v>
      </c>
      <c r="AD191" s="306">
        <v>8</v>
      </c>
      <c r="AE191" s="3"/>
      <c r="AF191" s="5" t="s">
        <v>991</v>
      </c>
      <c r="AG191" s="10">
        <v>0.11502626147600001</v>
      </c>
      <c r="AH191" s="10">
        <v>0.12148181696700001</v>
      </c>
      <c r="AI191" s="10">
        <v>0.11091818070900002</v>
      </c>
      <c r="AJ191" s="10">
        <v>0.12148181696700001</v>
      </c>
      <c r="AK191" s="10">
        <v>0.11502626147600001</v>
      </c>
      <c r="AL191" s="10">
        <v>0.14965151365500001</v>
      </c>
      <c r="AM191" s="10">
        <v>0.14026161475900001</v>
      </c>
      <c r="AN191" s="10">
        <v>0.14319595816400002</v>
      </c>
      <c r="AO191" s="10">
        <v>0.13145858454400003</v>
      </c>
      <c r="AP191" s="10">
        <v>0.12206868564800001</v>
      </c>
      <c r="AQ191" s="10">
        <v>0.118547473562</v>
      </c>
      <c r="AR191" s="10">
        <v>0.118547473562</v>
      </c>
      <c r="AS191" s="11">
        <v>0.34742625915200004</v>
      </c>
      <c r="AT191" s="11">
        <v>0.38615959209800005</v>
      </c>
      <c r="AU191" s="11">
        <v>0.41491615746700006</v>
      </c>
      <c r="AV191" s="11">
        <v>0.35916363277200003</v>
      </c>
      <c r="AW191" s="29">
        <v>1.5076656414890002</v>
      </c>
      <c r="AX191" s="45">
        <f t="shared" si="63"/>
        <v>0.12563880345741665</v>
      </c>
      <c r="AY191" s="45">
        <f t="shared" si="64"/>
        <v>1.2513229207903216E-2</v>
      </c>
    </row>
    <row r="192" spans="1:51" ht="15" customHeight="1">
      <c r="A192" s="385">
        <v>1134</v>
      </c>
      <c r="B192" s="23" t="s">
        <v>496</v>
      </c>
      <c r="C192" s="23" t="s">
        <v>984</v>
      </c>
      <c r="D192" s="23" t="s">
        <v>984</v>
      </c>
      <c r="E192" s="23" t="s">
        <v>1216</v>
      </c>
      <c r="F192" s="25" t="s">
        <v>923</v>
      </c>
      <c r="G192" s="24" t="s">
        <v>917</v>
      </c>
      <c r="H192" s="394">
        <v>330</v>
      </c>
      <c r="I192" s="23" t="s">
        <v>563</v>
      </c>
      <c r="J192" s="42" t="s">
        <v>998</v>
      </c>
      <c r="K192" s="13" t="str">
        <f t="shared" si="65"/>
        <v>011</v>
      </c>
      <c r="L192" s="6" t="s">
        <v>1004</v>
      </c>
      <c r="M192" s="13" t="s">
        <v>1026</v>
      </c>
      <c r="N192" s="13" t="s">
        <v>1027</v>
      </c>
      <c r="O192" s="3"/>
      <c r="P192" s="7" t="s">
        <v>1360</v>
      </c>
      <c r="Q192" s="7" t="s">
        <v>1590</v>
      </c>
      <c r="R192" s="7" t="s">
        <v>1360</v>
      </c>
      <c r="S192" s="7" t="str">
        <f t="shared" si="62"/>
        <v>Yes</v>
      </c>
      <c r="T192" s="306">
        <v>430</v>
      </c>
      <c r="U192" s="306">
        <v>23</v>
      </c>
      <c r="V192" s="306">
        <v>912</v>
      </c>
      <c r="W192" s="306">
        <v>912</v>
      </c>
      <c r="X192" s="8">
        <v>91.2</v>
      </c>
      <c r="Y192" s="16">
        <f t="shared" si="61"/>
        <v>35.905511811023622</v>
      </c>
      <c r="Z192" s="8">
        <v>91.2</v>
      </c>
      <c r="AA192" s="16">
        <f t="shared" si="66"/>
        <v>35.905511811023622</v>
      </c>
      <c r="AB192" s="16" t="str">
        <f t="shared" si="67"/>
        <v>Y</v>
      </c>
      <c r="AC192" s="8">
        <v>67.400000000000006</v>
      </c>
      <c r="AD192" s="306">
        <v>5</v>
      </c>
      <c r="AE192" s="3"/>
      <c r="AF192" s="5" t="s">
        <v>991</v>
      </c>
      <c r="AG192" s="10">
        <v>0.47705097245568001</v>
      </c>
      <c r="AH192" s="10">
        <v>0.50460431288064</v>
      </c>
      <c r="AI192" s="10">
        <v>0.46030286356992001</v>
      </c>
      <c r="AJ192" s="10">
        <v>0.50514457445759997</v>
      </c>
      <c r="AK192" s="10">
        <v>0.4781314956096</v>
      </c>
      <c r="AL192" s="10">
        <v>0.62076055192704005</v>
      </c>
      <c r="AM192" s="10">
        <v>0.58348250311680006</v>
      </c>
      <c r="AN192" s="10">
        <v>0.59428773465599993</v>
      </c>
      <c r="AO192" s="10">
        <v>0.54566419272959998</v>
      </c>
      <c r="AP192" s="10">
        <v>0.50622509761152001</v>
      </c>
      <c r="AQ192" s="10">
        <v>0.49325881976447999</v>
      </c>
      <c r="AR192" s="10">
        <v>0.49271855818752003</v>
      </c>
      <c r="AS192" s="11">
        <v>1.4419581489062401</v>
      </c>
      <c r="AT192" s="11">
        <v>1.6040366219942399</v>
      </c>
      <c r="AU192" s="11">
        <v>1.7234344305023999</v>
      </c>
      <c r="AV192" s="11">
        <v>1.4922024755635199</v>
      </c>
      <c r="AW192" s="29">
        <v>6.2616316769663998</v>
      </c>
      <c r="AX192" s="45">
        <f t="shared" si="63"/>
        <v>0.52180263974719998</v>
      </c>
      <c r="AY192" s="45">
        <f t="shared" si="64"/>
        <v>5.1864514504826639E-2</v>
      </c>
    </row>
    <row r="193" spans="1:51" ht="15" customHeight="1">
      <c r="A193" s="385">
        <v>1135</v>
      </c>
      <c r="B193" s="23" t="s">
        <v>496</v>
      </c>
      <c r="C193" s="23" t="s">
        <v>566</v>
      </c>
      <c r="D193" s="23" t="s">
        <v>596</v>
      </c>
      <c r="E193" s="23" t="s">
        <v>1214</v>
      </c>
      <c r="F193" s="25" t="s">
        <v>903</v>
      </c>
      <c r="G193" s="24" t="s">
        <v>917</v>
      </c>
      <c r="H193" s="394">
        <v>330</v>
      </c>
      <c r="I193" s="23" t="s">
        <v>518</v>
      </c>
      <c r="J193" s="42" t="s">
        <v>998</v>
      </c>
      <c r="K193" s="13" t="str">
        <f t="shared" si="65"/>
        <v>011</v>
      </c>
      <c r="L193" s="6" t="s">
        <v>1004</v>
      </c>
      <c r="M193" s="13" t="s">
        <v>1026</v>
      </c>
      <c r="N193" s="13" t="s">
        <v>1027</v>
      </c>
      <c r="O193" s="3"/>
      <c r="P193" s="7" t="s">
        <v>1377</v>
      </c>
      <c r="Q193" s="7" t="s">
        <v>1591</v>
      </c>
      <c r="R193" s="7" t="s">
        <v>1377</v>
      </c>
      <c r="S193" s="7" t="str">
        <f t="shared" si="62"/>
        <v>Yes</v>
      </c>
      <c r="T193" s="306">
        <v>350</v>
      </c>
      <c r="U193" s="306">
        <v>18</v>
      </c>
      <c r="V193" s="306">
        <v>1020</v>
      </c>
      <c r="W193" s="306">
        <v>1020</v>
      </c>
      <c r="X193" s="8">
        <v>102</v>
      </c>
      <c r="Y193" s="16">
        <f t="shared" ref="Y193:Y256" si="68">X193/2.54</f>
        <v>40.15748031496063</v>
      </c>
      <c r="Z193" s="8">
        <v>96.6</v>
      </c>
      <c r="AA193" s="16">
        <f t="shared" si="66"/>
        <v>38.031496062992126</v>
      </c>
      <c r="AB193" s="16" t="str">
        <f t="shared" si="67"/>
        <v>N</v>
      </c>
      <c r="AC193" s="8">
        <v>128.5</v>
      </c>
      <c r="AD193" s="306">
        <v>4</v>
      </c>
      <c r="AE193" s="3"/>
      <c r="AF193" s="5" t="s">
        <v>989</v>
      </c>
      <c r="AG193" s="10">
        <v>3.3446859402600007</v>
      </c>
      <c r="AH193" s="10">
        <v>3.5397222945000006</v>
      </c>
      <c r="AI193" s="10">
        <v>3.2256012432000007</v>
      </c>
      <c r="AJ193" s="10">
        <v>3.5397222945000006</v>
      </c>
      <c r="AK193" s="10">
        <v>3.3540626880600004</v>
      </c>
      <c r="AL193" s="10">
        <v>4.3526863287600008</v>
      </c>
      <c r="AM193" s="10">
        <v>4.0901373903600007</v>
      </c>
      <c r="AN193" s="10">
        <v>4.1651513727600005</v>
      </c>
      <c r="AO193" s="10">
        <v>3.8247754276200006</v>
      </c>
      <c r="AP193" s="10">
        <v>3.5481613675200006</v>
      </c>
      <c r="AQ193" s="10">
        <v>3.4590822634200005</v>
      </c>
      <c r="AR193" s="10">
        <v>3.4543938895200004</v>
      </c>
      <c r="AS193" s="11">
        <v>10.110009477960002</v>
      </c>
      <c r="AT193" s="11">
        <v>11.246471311320002</v>
      </c>
      <c r="AU193" s="11">
        <v>12.080064190740002</v>
      </c>
      <c r="AV193" s="11">
        <v>10.461637520460002</v>
      </c>
      <c r="AW193" s="29">
        <v>43.898182500480011</v>
      </c>
      <c r="AX193" s="45">
        <f t="shared" si="63"/>
        <v>3.6581818750400004</v>
      </c>
      <c r="AY193" s="45">
        <f t="shared" si="64"/>
        <v>0.36343409128578302</v>
      </c>
    </row>
    <row r="194" spans="1:51" ht="15" customHeight="1">
      <c r="A194" s="385">
        <v>1137</v>
      </c>
      <c r="B194" s="23" t="s">
        <v>496</v>
      </c>
      <c r="C194" s="23" t="s">
        <v>892</v>
      </c>
      <c r="D194" s="23" t="s">
        <v>597</v>
      </c>
      <c r="E194" s="23" t="s">
        <v>1215</v>
      </c>
      <c r="F194" s="25" t="s">
        <v>907</v>
      </c>
      <c r="G194" s="24" t="s">
        <v>918</v>
      </c>
      <c r="H194" s="394">
        <v>500</v>
      </c>
      <c r="I194" s="23" t="s">
        <v>893</v>
      </c>
      <c r="J194" s="42" t="s">
        <v>998</v>
      </c>
      <c r="K194" s="13" t="str">
        <f t="shared" si="65"/>
        <v>011</v>
      </c>
      <c r="L194" s="6" t="s">
        <v>1004</v>
      </c>
      <c r="M194" s="13" t="s">
        <v>1026</v>
      </c>
      <c r="N194" s="13" t="s">
        <v>1027</v>
      </c>
      <c r="O194" s="3"/>
      <c r="P194" s="7" t="s">
        <v>1342</v>
      </c>
      <c r="Q194" s="7" t="s">
        <v>1590</v>
      </c>
      <c r="R194" s="7" t="s">
        <v>1502</v>
      </c>
      <c r="S194" s="7" t="str">
        <f t="shared" si="62"/>
        <v>No</v>
      </c>
      <c r="T194" s="306">
        <v>350</v>
      </c>
      <c r="U194" s="306">
        <v>18</v>
      </c>
      <c r="V194" s="306">
        <v>1398</v>
      </c>
      <c r="W194" s="306">
        <v>1397</v>
      </c>
      <c r="X194" s="8">
        <v>139.69999999999999</v>
      </c>
      <c r="Y194" s="16">
        <f t="shared" si="68"/>
        <v>54.999999999999993</v>
      </c>
      <c r="Z194" s="8">
        <v>139.69999999999999</v>
      </c>
      <c r="AA194" s="16">
        <f t="shared" si="66"/>
        <v>54.999999999999993</v>
      </c>
      <c r="AB194" s="16" t="str">
        <f t="shared" si="67"/>
        <v>Y</v>
      </c>
      <c r="AC194" s="8">
        <v>95.8</v>
      </c>
      <c r="AD194" s="306">
        <v>10</v>
      </c>
      <c r="AE194" s="3"/>
      <c r="AF194" s="5" t="s">
        <v>991</v>
      </c>
      <c r="AG194" s="10">
        <v>1.6831767430631994</v>
      </c>
      <c r="AH194" s="10">
        <v>1.7808354619439997</v>
      </c>
      <c r="AI194" s="10">
        <v>1.6228581225779997</v>
      </c>
      <c r="AJ194" s="10">
        <v>1.7808354619439997</v>
      </c>
      <c r="AK194" s="10">
        <v>1.6870064967447995</v>
      </c>
      <c r="AL194" s="10">
        <v>2.1896616674547995</v>
      </c>
      <c r="AM194" s="10">
        <v>2.0575351654395995</v>
      </c>
      <c r="AN194" s="10">
        <v>2.0958327022555996</v>
      </c>
      <c r="AO194" s="10">
        <v>1.9244512250039993</v>
      </c>
      <c r="AP194" s="10">
        <v>1.7856226540459996</v>
      </c>
      <c r="AQ194" s="10">
        <v>1.7406230482871996</v>
      </c>
      <c r="AR194" s="10">
        <v>1.7377507330259996</v>
      </c>
      <c r="AS194" s="11">
        <v>5.0868703275851992</v>
      </c>
      <c r="AT194" s="11">
        <v>5.6575036261435994</v>
      </c>
      <c r="AU194" s="11">
        <v>6.0778190926991975</v>
      </c>
      <c r="AV194" s="11">
        <v>5.2639964353591981</v>
      </c>
      <c r="AW194" s="29">
        <v>22.086189481787194</v>
      </c>
      <c r="AX194" s="45">
        <f t="shared" si="63"/>
        <v>1.8405157901489335</v>
      </c>
      <c r="AY194" s="45">
        <f t="shared" si="64"/>
        <v>0.18280730820321947</v>
      </c>
    </row>
    <row r="195" spans="1:51" ht="15" customHeight="1">
      <c r="A195" s="385">
        <v>1138</v>
      </c>
      <c r="B195" s="23" t="s">
        <v>496</v>
      </c>
      <c r="C195" s="23" t="s">
        <v>825</v>
      </c>
      <c r="D195" s="23" t="s">
        <v>826</v>
      </c>
      <c r="E195" s="23" t="s">
        <v>1215</v>
      </c>
      <c r="F195" s="25" t="s">
        <v>923</v>
      </c>
      <c r="G195" s="24" t="s">
        <v>914</v>
      </c>
      <c r="H195" s="394">
        <v>200</v>
      </c>
      <c r="I195" s="23" t="s">
        <v>827</v>
      </c>
      <c r="J195" s="42" t="s">
        <v>998</v>
      </c>
      <c r="K195" s="13" t="str">
        <f t="shared" si="65"/>
        <v>011</v>
      </c>
      <c r="L195" s="6" t="s">
        <v>1004</v>
      </c>
      <c r="M195" s="13" t="s">
        <v>1026</v>
      </c>
      <c r="N195" s="13" t="s">
        <v>1027</v>
      </c>
      <c r="O195" s="3"/>
      <c r="P195" s="7" t="s">
        <v>1336</v>
      </c>
      <c r="Q195" s="7" t="s">
        <v>1590</v>
      </c>
      <c r="R195" s="7" t="s">
        <v>1471</v>
      </c>
      <c r="S195" s="7" t="str">
        <f t="shared" si="62"/>
        <v>No</v>
      </c>
      <c r="T195" s="306">
        <v>350</v>
      </c>
      <c r="U195" s="306">
        <v>18</v>
      </c>
      <c r="V195" s="306">
        <v>988</v>
      </c>
      <c r="W195" s="306">
        <v>984</v>
      </c>
      <c r="X195" s="8">
        <v>98.4</v>
      </c>
      <c r="Y195" s="16">
        <f t="shared" si="68"/>
        <v>38.740157480314963</v>
      </c>
      <c r="Z195" s="8">
        <v>92.7</v>
      </c>
      <c r="AA195" s="16">
        <f t="shared" si="66"/>
        <v>36.496062992125985</v>
      </c>
      <c r="AB195" s="16" t="str">
        <f t="shared" si="67"/>
        <v>N</v>
      </c>
      <c r="AC195" s="8">
        <v>92</v>
      </c>
      <c r="AD195" s="306">
        <v>12</v>
      </c>
      <c r="AE195" s="3"/>
      <c r="AF195" s="5" t="s">
        <v>991</v>
      </c>
      <c r="AG195" s="10">
        <v>2.1372031295999998E-2</v>
      </c>
      <c r="AH195" s="10">
        <v>2.2667305919999998E-2</v>
      </c>
      <c r="AI195" s="10">
        <v>2.0724393984E-2</v>
      </c>
      <c r="AJ195" s="10">
        <v>2.2667305919999998E-2</v>
      </c>
      <c r="AK195" s="10">
        <v>2.1372031295999998E-2</v>
      </c>
      <c r="AL195" s="10">
        <v>2.7848404415999999E-2</v>
      </c>
      <c r="AM195" s="10">
        <v>2.590549248E-2</v>
      </c>
      <c r="AN195" s="10">
        <v>2.6553129791999999E-2</v>
      </c>
      <c r="AO195" s="10">
        <v>2.4610217856E-2</v>
      </c>
      <c r="AP195" s="10">
        <v>2.2667305919999998E-2</v>
      </c>
      <c r="AQ195" s="10">
        <v>2.2019668608E-2</v>
      </c>
      <c r="AR195" s="10">
        <v>2.2019668608E-2</v>
      </c>
      <c r="AS195" s="11">
        <v>6.4763731199999994E-2</v>
      </c>
      <c r="AT195" s="11">
        <v>7.1887741631999985E-2</v>
      </c>
      <c r="AU195" s="11">
        <v>7.7068840127999999E-2</v>
      </c>
      <c r="AV195" s="11">
        <v>6.6706643135999999E-2</v>
      </c>
      <c r="AW195" s="29">
        <v>0.28042695609599999</v>
      </c>
      <c r="AX195" s="45">
        <f t="shared" si="63"/>
        <v>2.3368913007999995E-2</v>
      </c>
      <c r="AY195" s="45">
        <f t="shared" si="64"/>
        <v>2.3015090973432166E-3</v>
      </c>
    </row>
    <row r="196" spans="1:51" ht="15" customHeight="1">
      <c r="A196" s="385">
        <v>1139</v>
      </c>
      <c r="B196" s="23" t="s">
        <v>496</v>
      </c>
      <c r="C196" s="23" t="s">
        <v>894</v>
      </c>
      <c r="D196" s="23" t="s">
        <v>598</v>
      </c>
      <c r="E196" s="23" t="s">
        <v>1220</v>
      </c>
      <c r="F196" s="25" t="s">
        <v>923</v>
      </c>
      <c r="G196" s="24"/>
      <c r="H196" s="394"/>
      <c r="I196" s="23" t="s">
        <v>895</v>
      </c>
      <c r="J196" s="42" t="s">
        <v>998</v>
      </c>
      <c r="K196" s="13" t="str">
        <f t="shared" si="65"/>
        <v>011</v>
      </c>
      <c r="L196" s="6" t="s">
        <v>1004</v>
      </c>
      <c r="M196" s="13" t="s">
        <v>1026</v>
      </c>
      <c r="N196" s="13" t="s">
        <v>1027</v>
      </c>
      <c r="O196" s="3"/>
      <c r="P196" s="7" t="s">
        <v>1388</v>
      </c>
      <c r="Q196" s="7" t="s">
        <v>1591</v>
      </c>
      <c r="R196" s="7" t="s">
        <v>1388</v>
      </c>
      <c r="S196" s="7" t="str">
        <f t="shared" si="62"/>
        <v>Yes</v>
      </c>
      <c r="T196" s="306">
        <v>320</v>
      </c>
      <c r="U196" s="306">
        <v>16</v>
      </c>
      <c r="V196" s="306">
        <v>955</v>
      </c>
      <c r="W196" s="306">
        <v>955</v>
      </c>
      <c r="X196" s="8">
        <v>95.5</v>
      </c>
      <c r="Y196" s="16">
        <f t="shared" si="68"/>
        <v>37.598425196850393</v>
      </c>
      <c r="Z196" s="8">
        <v>95.5</v>
      </c>
      <c r="AA196" s="16">
        <f t="shared" si="66"/>
        <v>37.598425196850393</v>
      </c>
      <c r="AB196" s="16" t="str">
        <f t="shared" si="67"/>
        <v>Y</v>
      </c>
      <c r="AC196" s="8">
        <v>91.8</v>
      </c>
      <c r="AD196" s="306">
        <v>12</v>
      </c>
      <c r="AE196" s="3"/>
      <c r="AF196" s="5" t="s">
        <v>989</v>
      </c>
      <c r="AG196" s="10">
        <v>2.2489743999743999</v>
      </c>
      <c r="AH196" s="10">
        <v>2.3797153900799999</v>
      </c>
      <c r="AI196" s="10">
        <v>2.1686948446463998</v>
      </c>
      <c r="AJ196" s="10">
        <v>2.3802888154751995</v>
      </c>
      <c r="AK196" s="10">
        <v>2.2547086539264001</v>
      </c>
      <c r="AL196" s="10">
        <v>2.9261897917055997</v>
      </c>
      <c r="AM196" s="10">
        <v>2.7501481953791993</v>
      </c>
      <c r="AN196" s="10">
        <v>2.8006096301567998</v>
      </c>
      <c r="AO196" s="10">
        <v>2.5718128974719998</v>
      </c>
      <c r="AP196" s="10">
        <v>2.3854496440319997</v>
      </c>
      <c r="AQ196" s="10">
        <v>2.3258134029311996</v>
      </c>
      <c r="AR196" s="10">
        <v>2.3223728505599999</v>
      </c>
      <c r="AS196" s="11">
        <v>6.7973846347007996</v>
      </c>
      <c r="AT196" s="11">
        <v>7.5611872611071993</v>
      </c>
      <c r="AU196" s="11">
        <v>8.1225707230079998</v>
      </c>
      <c r="AV196" s="11">
        <v>7.0336358975231992</v>
      </c>
      <c r="AW196" s="29">
        <v>29.514778516339199</v>
      </c>
      <c r="AX196" s="45">
        <f t="shared" si="63"/>
        <v>2.4595648763616</v>
      </c>
      <c r="AY196" s="45">
        <f t="shared" si="64"/>
        <v>0.24436805805097245</v>
      </c>
    </row>
    <row r="197" spans="1:51" ht="15" customHeight="1">
      <c r="A197" s="385">
        <v>1141</v>
      </c>
      <c r="B197" s="23" t="s">
        <v>496</v>
      </c>
      <c r="C197" s="23" t="s">
        <v>894</v>
      </c>
      <c r="D197" s="23" t="s">
        <v>598</v>
      </c>
      <c r="E197" s="23" t="s">
        <v>1220</v>
      </c>
      <c r="F197" s="25" t="s">
        <v>923</v>
      </c>
      <c r="G197" s="24"/>
      <c r="H197" s="394"/>
      <c r="I197" s="23" t="s">
        <v>974</v>
      </c>
      <c r="J197" s="42" t="s">
        <v>998</v>
      </c>
      <c r="K197" s="13" t="str">
        <f t="shared" si="65"/>
        <v>011</v>
      </c>
      <c r="L197" s="6" t="s">
        <v>1004</v>
      </c>
      <c r="M197" s="13" t="s">
        <v>1026</v>
      </c>
      <c r="N197" s="13" t="s">
        <v>1027</v>
      </c>
      <c r="O197" s="3"/>
      <c r="P197" s="7" t="s">
        <v>1344</v>
      </c>
      <c r="Q197" s="7" t="s">
        <v>1590</v>
      </c>
      <c r="R197" s="7" t="s">
        <v>1344</v>
      </c>
      <c r="S197" s="7" t="str">
        <f t="shared" ref="S197:S260" si="69">IF(P197=R197,"Yes","No")</f>
        <v>Yes</v>
      </c>
      <c r="T197" s="306">
        <v>320</v>
      </c>
      <c r="U197" s="306">
        <v>16</v>
      </c>
      <c r="V197" s="306">
        <v>1357</v>
      </c>
      <c r="W197" s="306">
        <v>1357</v>
      </c>
      <c r="X197" s="8">
        <v>135.69999999999999</v>
      </c>
      <c r="Y197" s="16">
        <f t="shared" si="68"/>
        <v>53.425196850393696</v>
      </c>
      <c r="Z197" s="8">
        <v>134.5</v>
      </c>
      <c r="AA197" s="16">
        <f t="shared" si="66"/>
        <v>52.952755905511808</v>
      </c>
      <c r="AB197" s="16" t="str">
        <f t="shared" si="67"/>
        <v>N</v>
      </c>
      <c r="AC197" s="8">
        <v>82.8</v>
      </c>
      <c r="AD197" s="306">
        <v>14</v>
      </c>
      <c r="AE197" s="3"/>
      <c r="AF197" s="5" t="s">
        <v>989</v>
      </c>
      <c r="AG197" s="10">
        <v>0.20504314639871998</v>
      </c>
      <c r="AH197" s="10">
        <v>0.21753681481727999</v>
      </c>
      <c r="AI197" s="10">
        <v>0.19769392968191998</v>
      </c>
      <c r="AJ197" s="10">
        <v>0.21753681481727999</v>
      </c>
      <c r="AK197" s="10">
        <v>0.2057780680704</v>
      </c>
      <c r="AL197" s="10">
        <v>0.26677656681983997</v>
      </c>
      <c r="AM197" s="10">
        <v>0.25134321171455998</v>
      </c>
      <c r="AN197" s="10">
        <v>0.25575274174463997</v>
      </c>
      <c r="AO197" s="10">
        <v>0.23444001326592001</v>
      </c>
      <c r="AP197" s="10">
        <v>0.21753681481727999</v>
      </c>
      <c r="AQ197" s="10">
        <v>0.21239236311551998</v>
      </c>
      <c r="AR197" s="10">
        <v>0.21239236311551998</v>
      </c>
      <c r="AS197" s="11">
        <v>0.62027389089791996</v>
      </c>
      <c r="AT197" s="11">
        <v>0.6900914497075199</v>
      </c>
      <c r="AU197" s="11">
        <v>0.7415359667251199</v>
      </c>
      <c r="AV197" s="11">
        <v>0.64232154104831996</v>
      </c>
      <c r="AW197" s="29">
        <v>2.6942228483788795</v>
      </c>
      <c r="AX197" s="45">
        <f t="shared" ref="AX197:AX260" si="70">AVERAGE(AG197:AR197)</f>
        <v>0.22451857069823991</v>
      </c>
      <c r="AY197" s="45">
        <f t="shared" ref="AY197:AY260" si="71">STDEV(AG197:AR197)</f>
        <v>2.2298986091329517E-2</v>
      </c>
    </row>
    <row r="198" spans="1:51" ht="15" customHeight="1">
      <c r="A198" s="385">
        <v>1144</v>
      </c>
      <c r="B198" s="23" t="s">
        <v>496</v>
      </c>
      <c r="C198" s="23" t="s">
        <v>788</v>
      </c>
      <c r="D198" s="23" t="s">
        <v>927</v>
      </c>
      <c r="E198" s="23" t="s">
        <v>1193</v>
      </c>
      <c r="F198" s="25" t="s">
        <v>923</v>
      </c>
      <c r="G198" s="24"/>
      <c r="H198" s="394"/>
      <c r="I198" s="23" t="s">
        <v>966</v>
      </c>
      <c r="J198" s="42" t="s">
        <v>1000</v>
      </c>
      <c r="K198" s="13" t="str">
        <f t="shared" si="65"/>
        <v>01A</v>
      </c>
      <c r="L198" s="6" t="s">
        <v>1004</v>
      </c>
      <c r="M198" s="13" t="s">
        <v>1026</v>
      </c>
      <c r="N198" s="13" t="s">
        <v>1028</v>
      </c>
      <c r="O198" s="3"/>
      <c r="P198" s="7" t="s">
        <v>1329</v>
      </c>
      <c r="Q198" s="7" t="s">
        <v>1590</v>
      </c>
      <c r="R198" s="7" t="s">
        <v>1503</v>
      </c>
      <c r="S198" s="7" t="str">
        <f t="shared" si="69"/>
        <v>No</v>
      </c>
      <c r="T198" s="306">
        <v>400</v>
      </c>
      <c r="U198" s="306">
        <v>21</v>
      </c>
      <c r="V198" s="306">
        <v>967</v>
      </c>
      <c r="W198" s="306">
        <v>952</v>
      </c>
      <c r="X198" s="8">
        <v>95.2</v>
      </c>
      <c r="Y198" s="16">
        <f t="shared" si="68"/>
        <v>37.480314960629919</v>
      </c>
      <c r="Z198" s="8">
        <v>95.2</v>
      </c>
      <c r="AA198" s="16">
        <f t="shared" si="66"/>
        <v>37.480314960629919</v>
      </c>
      <c r="AB198" s="16" t="str">
        <f t="shared" si="67"/>
        <v>Y</v>
      </c>
      <c r="AC198" s="8">
        <v>131.80000000000001</v>
      </c>
      <c r="AD198" s="306">
        <v>10</v>
      </c>
      <c r="AE198" s="3"/>
      <c r="AF198" s="5" t="s">
        <v>989</v>
      </c>
      <c r="AG198" s="10">
        <v>1.0422861080576</v>
      </c>
      <c r="AH198" s="10">
        <v>1.10281256512</v>
      </c>
      <c r="AI198" s="10">
        <v>1.0053547105279999</v>
      </c>
      <c r="AJ198" s="10">
        <v>1.10281256512</v>
      </c>
      <c r="AK198" s="10">
        <v>1.0443378523647999</v>
      </c>
      <c r="AL198" s="10">
        <v>1.3562029870591998</v>
      </c>
      <c r="AM198" s="10">
        <v>1.2741332147711999</v>
      </c>
      <c r="AN198" s="10">
        <v>1.2977282743039997</v>
      </c>
      <c r="AO198" s="10">
        <v>1.1920634424831997</v>
      </c>
      <c r="AP198" s="10">
        <v>1.1058901815808</v>
      </c>
      <c r="AQ198" s="10">
        <v>1.0781916334335999</v>
      </c>
      <c r="AR198" s="10">
        <v>1.0761398891263998</v>
      </c>
      <c r="AS198" s="11">
        <v>3.1504533837055995</v>
      </c>
      <c r="AT198" s="11">
        <v>3.5033534045439998</v>
      </c>
      <c r="AU198" s="11">
        <v>3.7639249315583996</v>
      </c>
      <c r="AV198" s="11">
        <v>3.2602217041407995</v>
      </c>
      <c r="AW198" s="29">
        <v>13.6779534239488</v>
      </c>
      <c r="AX198" s="45">
        <f t="shared" si="70"/>
        <v>1.1398294519957333</v>
      </c>
      <c r="AY198" s="45">
        <f t="shared" si="71"/>
        <v>0.11320945826991276</v>
      </c>
    </row>
    <row r="199" spans="1:51" ht="15" customHeight="1">
      <c r="A199" s="385">
        <v>1145</v>
      </c>
      <c r="B199" s="23" t="s">
        <v>496</v>
      </c>
      <c r="C199" s="23" t="s">
        <v>788</v>
      </c>
      <c r="D199" s="23" t="s">
        <v>927</v>
      </c>
      <c r="E199" s="23" t="s">
        <v>1193</v>
      </c>
      <c r="F199" s="25" t="s">
        <v>923</v>
      </c>
      <c r="G199" s="24"/>
      <c r="H199" s="394"/>
      <c r="I199" s="23" t="s">
        <v>967</v>
      </c>
      <c r="J199" s="42" t="s">
        <v>1000</v>
      </c>
      <c r="K199" s="13" t="str">
        <f t="shared" si="65"/>
        <v>01A</v>
      </c>
      <c r="L199" s="6" t="s">
        <v>1004</v>
      </c>
      <c r="M199" s="13" t="s">
        <v>1026</v>
      </c>
      <c r="N199" s="13" t="s">
        <v>1028</v>
      </c>
      <c r="O199" s="3"/>
      <c r="P199" s="7" t="s">
        <v>1382</v>
      </c>
      <c r="Q199" s="7" t="s">
        <v>1590</v>
      </c>
      <c r="R199" s="7" t="s">
        <v>1382</v>
      </c>
      <c r="S199" s="7" t="str">
        <f t="shared" si="69"/>
        <v>Yes</v>
      </c>
      <c r="T199" s="306">
        <v>400</v>
      </c>
      <c r="U199" s="306">
        <v>21</v>
      </c>
      <c r="V199" s="306">
        <v>925</v>
      </c>
      <c r="W199" s="306">
        <v>925</v>
      </c>
      <c r="X199" s="8">
        <v>92.5</v>
      </c>
      <c r="Y199" s="16">
        <f t="shared" si="68"/>
        <v>36.417322834645667</v>
      </c>
      <c r="Z199" s="8">
        <v>90.7</v>
      </c>
      <c r="AA199" s="16">
        <f t="shared" si="66"/>
        <v>35.708661417322837</v>
      </c>
      <c r="AB199" s="16" t="str">
        <f t="shared" si="67"/>
        <v>N</v>
      </c>
      <c r="AC199" s="8">
        <v>132.6</v>
      </c>
      <c r="AD199" s="306">
        <v>10</v>
      </c>
      <c r="AE199" s="3"/>
      <c r="AF199" s="5" t="s">
        <v>989</v>
      </c>
      <c r="AG199" s="10">
        <v>3.3684968335200001</v>
      </c>
      <c r="AH199" s="10">
        <v>3.5640481531199999</v>
      </c>
      <c r="AI199" s="10">
        <v>3.2481575599200001</v>
      </c>
      <c r="AJ199" s="10">
        <v>3.5650509804000001</v>
      </c>
      <c r="AK199" s="10">
        <v>3.3775222790399999</v>
      </c>
      <c r="AL199" s="10">
        <v>4.3833580408799993</v>
      </c>
      <c r="AM199" s="10">
        <v>4.11861163896</v>
      </c>
      <c r="AN199" s="10">
        <v>4.1948265122399997</v>
      </c>
      <c r="AO199" s="10">
        <v>3.8518595824799999</v>
      </c>
      <c r="AP199" s="10">
        <v>3.5730735986400002</v>
      </c>
      <c r="AQ199" s="10">
        <v>3.4838219707199998</v>
      </c>
      <c r="AR199" s="10">
        <v>3.4788078343200004</v>
      </c>
      <c r="AS199" s="11">
        <v>10.180702546559999</v>
      </c>
      <c r="AT199" s="11">
        <v>11.325931300319999</v>
      </c>
      <c r="AU199" s="11">
        <v>12.165297733679999</v>
      </c>
      <c r="AV199" s="11">
        <v>10.535703403679999</v>
      </c>
      <c r="AW199" s="29">
        <v>44.207634984240002</v>
      </c>
      <c r="AX199" s="45">
        <f t="shared" si="70"/>
        <v>3.68396958202</v>
      </c>
      <c r="AY199" s="45">
        <f t="shared" si="71"/>
        <v>0.36600497061844739</v>
      </c>
    </row>
    <row r="200" spans="1:51" ht="15" customHeight="1">
      <c r="A200" s="385">
        <v>1150</v>
      </c>
      <c r="B200" s="23" t="s">
        <v>451</v>
      </c>
      <c r="C200" s="23" t="s">
        <v>599</v>
      </c>
      <c r="D200" s="23" t="s">
        <v>600</v>
      </c>
      <c r="E200" s="23" t="s">
        <v>1221</v>
      </c>
      <c r="F200" s="25" t="s">
        <v>1007</v>
      </c>
      <c r="G200" s="24" t="s">
        <v>914</v>
      </c>
      <c r="H200" s="394">
        <v>500</v>
      </c>
      <c r="I200" s="23" t="s">
        <v>465</v>
      </c>
      <c r="J200" s="42" t="s">
        <v>998</v>
      </c>
      <c r="K200" s="13" t="str">
        <f t="shared" si="65"/>
        <v>011</v>
      </c>
      <c r="L200" s="6" t="s">
        <v>1004</v>
      </c>
      <c r="M200" s="13" t="s">
        <v>1026</v>
      </c>
      <c r="N200" s="13" t="s">
        <v>1027</v>
      </c>
      <c r="O200" s="3"/>
      <c r="P200" s="7" t="s">
        <v>1401</v>
      </c>
      <c r="Q200" s="7" t="s">
        <v>1590</v>
      </c>
      <c r="R200" s="7" t="s">
        <v>1401</v>
      </c>
      <c r="S200" s="7" t="str">
        <f t="shared" si="69"/>
        <v>Yes</v>
      </c>
      <c r="T200" s="306">
        <v>380</v>
      </c>
      <c r="U200" s="306">
        <v>20</v>
      </c>
      <c r="V200" s="306">
        <v>1466</v>
      </c>
      <c r="W200" s="306">
        <v>1466</v>
      </c>
      <c r="X200" s="8">
        <v>146.6</v>
      </c>
      <c r="Y200" s="16">
        <f t="shared" si="68"/>
        <v>57.716535433070867</v>
      </c>
      <c r="Z200" s="8">
        <v>146.6</v>
      </c>
      <c r="AA200" s="16">
        <f t="shared" si="66"/>
        <v>57.716535433070867</v>
      </c>
      <c r="AB200" s="16" t="str">
        <f t="shared" si="67"/>
        <v>Y</v>
      </c>
      <c r="AC200" s="8">
        <v>63.1</v>
      </c>
      <c r="AD200" s="306">
        <v>6</v>
      </c>
      <c r="AE200" s="3"/>
      <c r="AF200" s="5" t="s">
        <v>988</v>
      </c>
      <c r="AG200" s="10">
        <v>38.074843629527052</v>
      </c>
      <c r="AH200" s="10">
        <v>40.287828955216646</v>
      </c>
      <c r="AI200" s="10">
        <v>36.717593863219371</v>
      </c>
      <c r="AJ200" s="10">
        <v>40.297887979424331</v>
      </c>
      <c r="AK200" s="10">
        <v>38.174715369874733</v>
      </c>
      <c r="AL200" s="10">
        <v>49.546442236656965</v>
      </c>
      <c r="AM200" s="10">
        <v>46.560349050434247</v>
      </c>
      <c r="AN200" s="10">
        <v>47.41752161327441</v>
      </c>
      <c r="AO200" s="10">
        <v>43.540486282942886</v>
      </c>
      <c r="AP200" s="10">
        <v>40.390574702480812</v>
      </c>
      <c r="AQ200" s="10">
        <v>39.379642769608964</v>
      </c>
      <c r="AR200" s="10">
        <v>39.324318136466729</v>
      </c>
      <c r="AS200" s="11">
        <v>115.08026644796308</v>
      </c>
      <c r="AT200" s="11">
        <v>128.01904558595604</v>
      </c>
      <c r="AU200" s="11">
        <v>137.51835694665155</v>
      </c>
      <c r="AV200" s="11">
        <v>119.0945356085565</v>
      </c>
      <c r="AW200" s="29">
        <v>499.71220458912717</v>
      </c>
      <c r="AX200" s="45">
        <f t="shared" si="70"/>
        <v>41.64268371576059</v>
      </c>
      <c r="AY200" s="45">
        <f t="shared" si="71"/>
        <v>4.1376771378796464</v>
      </c>
    </row>
    <row r="201" spans="1:51" ht="15" customHeight="1">
      <c r="A201" s="385">
        <v>1151</v>
      </c>
      <c r="B201" s="23" t="s">
        <v>451</v>
      </c>
      <c r="C201" s="23" t="s">
        <v>599</v>
      </c>
      <c r="D201" s="23" t="s">
        <v>600</v>
      </c>
      <c r="E201" s="23" t="s">
        <v>1221</v>
      </c>
      <c r="F201" s="25" t="s">
        <v>1007</v>
      </c>
      <c r="G201" s="24" t="s">
        <v>917</v>
      </c>
      <c r="H201" s="394">
        <v>500</v>
      </c>
      <c r="I201" s="23" t="s">
        <v>466</v>
      </c>
      <c r="J201" s="42" t="s">
        <v>998</v>
      </c>
      <c r="K201" s="13" t="str">
        <f t="shared" si="65"/>
        <v>011</v>
      </c>
      <c r="L201" s="6" t="s">
        <v>1004</v>
      </c>
      <c r="M201" s="13" t="s">
        <v>1026</v>
      </c>
      <c r="N201" s="13" t="s">
        <v>1027</v>
      </c>
      <c r="O201" s="3"/>
      <c r="P201" s="7" t="s">
        <v>1582</v>
      </c>
      <c r="Q201" s="7" t="s">
        <v>1591</v>
      </c>
      <c r="R201" s="7" t="s">
        <v>1504</v>
      </c>
      <c r="S201" s="7" t="str">
        <f t="shared" si="69"/>
        <v>No</v>
      </c>
      <c r="T201" s="306">
        <v>380</v>
      </c>
      <c r="U201" s="306">
        <v>20</v>
      </c>
      <c r="V201" s="306">
        <v>1270</v>
      </c>
      <c r="W201" s="306">
        <v>1258</v>
      </c>
      <c r="X201" s="8">
        <v>125.8</v>
      </c>
      <c r="Y201" s="16">
        <f t="shared" si="68"/>
        <v>49.527559055118111</v>
      </c>
      <c r="Z201" s="8">
        <v>125.4</v>
      </c>
      <c r="AA201" s="16">
        <f t="shared" si="66"/>
        <v>49.370078740157481</v>
      </c>
      <c r="AB201" s="16" t="str">
        <f t="shared" si="67"/>
        <v>N</v>
      </c>
      <c r="AC201" s="8">
        <v>63.1</v>
      </c>
      <c r="AD201" s="306">
        <v>5</v>
      </c>
      <c r="AE201" s="3"/>
      <c r="AF201" s="5" t="s">
        <v>988</v>
      </c>
      <c r="AG201" s="10">
        <v>1.3823247904995202</v>
      </c>
      <c r="AH201" s="10">
        <v>1.4630939910148801</v>
      </c>
      <c r="AI201" s="10">
        <v>1.3336166466772801</v>
      </c>
      <c r="AJ201" s="10">
        <v>1.4630939910148801</v>
      </c>
      <c r="AK201" s="10">
        <v>1.3860241431948801</v>
      </c>
      <c r="AL201" s="10">
        <v>1.7991185275100801</v>
      </c>
      <c r="AM201" s="10">
        <v>1.6906041817795201</v>
      </c>
      <c r="AN201" s="10">
        <v>1.72204867969008</v>
      </c>
      <c r="AO201" s="10">
        <v>1.58085671848384</v>
      </c>
      <c r="AP201" s="10">
        <v>1.4667933437102401</v>
      </c>
      <c r="AQ201" s="10">
        <v>1.4297998167566399</v>
      </c>
      <c r="AR201" s="10">
        <v>1.4279501404089598</v>
      </c>
      <c r="AS201" s="11">
        <v>4.1790354281916802</v>
      </c>
      <c r="AT201" s="11">
        <v>4.6482366617198405</v>
      </c>
      <c r="AU201" s="11">
        <v>4.9935095799534404</v>
      </c>
      <c r="AV201" s="11">
        <v>4.32454330087584</v>
      </c>
      <c r="AW201" s="29">
        <v>18.145324970740802</v>
      </c>
      <c r="AX201" s="45">
        <f t="shared" si="70"/>
        <v>1.5121104142283999</v>
      </c>
      <c r="AY201" s="45">
        <f t="shared" si="71"/>
        <v>0.15025818242355454</v>
      </c>
    </row>
    <row r="202" spans="1:51" ht="15" customHeight="1">
      <c r="A202" s="385">
        <v>1153</v>
      </c>
      <c r="B202" s="23" t="s">
        <v>451</v>
      </c>
      <c r="C202" s="23" t="s">
        <v>599</v>
      </c>
      <c r="D202" s="23" t="s">
        <v>600</v>
      </c>
      <c r="E202" s="23" t="s">
        <v>1221</v>
      </c>
      <c r="F202" s="25" t="s">
        <v>908</v>
      </c>
      <c r="G202" s="24" t="s">
        <v>921</v>
      </c>
      <c r="H202" s="394">
        <v>330</v>
      </c>
      <c r="I202" s="23" t="s">
        <v>467</v>
      </c>
      <c r="J202" s="42" t="s">
        <v>998</v>
      </c>
      <c r="K202" s="13" t="str">
        <f t="shared" si="65"/>
        <v>011</v>
      </c>
      <c r="L202" s="6" t="s">
        <v>1004</v>
      </c>
      <c r="M202" s="13" t="s">
        <v>1026</v>
      </c>
      <c r="N202" s="13" t="s">
        <v>1027</v>
      </c>
      <c r="O202" s="3"/>
      <c r="P202" s="7" t="s">
        <v>1330</v>
      </c>
      <c r="Q202" s="7" t="s">
        <v>1590</v>
      </c>
      <c r="R202" s="7" t="s">
        <v>1330</v>
      </c>
      <c r="S202" s="7" t="str">
        <f t="shared" si="69"/>
        <v>Yes</v>
      </c>
      <c r="T202" s="306">
        <v>380</v>
      </c>
      <c r="U202" s="306">
        <v>20</v>
      </c>
      <c r="V202" s="306">
        <v>1178</v>
      </c>
      <c r="W202" s="306">
        <v>1178</v>
      </c>
      <c r="X202" s="8">
        <v>117.8</v>
      </c>
      <c r="Y202" s="16">
        <f t="shared" si="68"/>
        <v>46.377952755905511</v>
      </c>
      <c r="Z202" s="8">
        <v>114.8</v>
      </c>
      <c r="AA202" s="16">
        <f t="shared" si="66"/>
        <v>45.196850393700785</v>
      </c>
      <c r="AB202" s="16" t="str">
        <f t="shared" si="67"/>
        <v>N</v>
      </c>
      <c r="AC202" s="8">
        <v>105</v>
      </c>
      <c r="AD202" s="306">
        <v>6</v>
      </c>
      <c r="AE202" s="3"/>
      <c r="AF202" s="5" t="s">
        <v>988</v>
      </c>
      <c r="AG202" s="10">
        <v>0.65329297823999999</v>
      </c>
      <c r="AH202" s="10">
        <v>0.690761251992</v>
      </c>
      <c r="AI202" s="10">
        <v>0.63023557900799998</v>
      </c>
      <c r="AJ202" s="10">
        <v>0.69172197696000004</v>
      </c>
      <c r="AK202" s="10">
        <v>0.65521442817600006</v>
      </c>
      <c r="AL202" s="10">
        <v>0.85024159667999999</v>
      </c>
      <c r="AM202" s="10">
        <v>0.79836244840800008</v>
      </c>
      <c r="AN202" s="10">
        <v>0.81373404789600001</v>
      </c>
      <c r="AO202" s="10">
        <v>0.74648330013600006</v>
      </c>
      <c r="AP202" s="10">
        <v>0.69268270192799997</v>
      </c>
      <c r="AQ202" s="10">
        <v>0.67538965250399996</v>
      </c>
      <c r="AR202" s="10">
        <v>0.67442892753600003</v>
      </c>
      <c r="AS202" s="11">
        <v>1.9742898092400001</v>
      </c>
      <c r="AT202" s="11">
        <v>2.1971780018160003</v>
      </c>
      <c r="AU202" s="11">
        <v>2.3585797964399999</v>
      </c>
      <c r="AV202" s="11">
        <v>2.0425012819679997</v>
      </c>
      <c r="AW202" s="29">
        <v>8.5725488894640005</v>
      </c>
      <c r="AX202" s="45">
        <f t="shared" si="70"/>
        <v>0.71437907412200008</v>
      </c>
      <c r="AY202" s="45">
        <f t="shared" si="71"/>
        <v>7.0957148332700892E-2</v>
      </c>
    </row>
    <row r="203" spans="1:51" ht="15" customHeight="1">
      <c r="A203" s="385">
        <v>1154</v>
      </c>
      <c r="B203" s="23" t="s">
        <v>451</v>
      </c>
      <c r="C203" s="23" t="s">
        <v>599</v>
      </c>
      <c r="D203" s="23" t="s">
        <v>600</v>
      </c>
      <c r="E203" s="23" t="s">
        <v>1221</v>
      </c>
      <c r="F203" s="25" t="s">
        <v>903</v>
      </c>
      <c r="G203" s="24" t="s">
        <v>918</v>
      </c>
      <c r="H203" s="394">
        <v>300</v>
      </c>
      <c r="I203" s="23" t="s">
        <v>453</v>
      </c>
      <c r="J203" s="42" t="s">
        <v>999</v>
      </c>
      <c r="K203" s="13" t="str">
        <f t="shared" si="65"/>
        <v>010</v>
      </c>
      <c r="L203" s="6" t="s">
        <v>1004</v>
      </c>
      <c r="M203" s="13" t="s">
        <v>1029</v>
      </c>
      <c r="N203" s="13" t="s">
        <v>1027</v>
      </c>
      <c r="O203" s="3"/>
      <c r="P203" s="7" t="s">
        <v>1402</v>
      </c>
      <c r="Q203" s="7" t="s">
        <v>1590</v>
      </c>
      <c r="R203" s="7" t="s">
        <v>1505</v>
      </c>
      <c r="S203" s="7" t="str">
        <f t="shared" si="69"/>
        <v>No</v>
      </c>
      <c r="T203" s="306">
        <v>290</v>
      </c>
      <c r="U203" s="306">
        <v>14</v>
      </c>
      <c r="V203" s="306">
        <v>1317</v>
      </c>
      <c r="W203" s="306">
        <v>1278</v>
      </c>
      <c r="X203" s="8">
        <v>127.8</v>
      </c>
      <c r="Y203" s="16">
        <f t="shared" si="68"/>
        <v>50.314960629921259</v>
      </c>
      <c r="Z203" s="8">
        <v>127.5</v>
      </c>
      <c r="AA203" s="16">
        <f t="shared" si="66"/>
        <v>50.196850393700785</v>
      </c>
      <c r="AB203" s="16" t="str">
        <f t="shared" si="67"/>
        <v>N</v>
      </c>
      <c r="AC203" s="8">
        <v>109.3</v>
      </c>
      <c r="AD203" s="306">
        <v>10</v>
      </c>
      <c r="AE203" s="3"/>
      <c r="AF203" s="5" t="s">
        <v>988</v>
      </c>
      <c r="AG203" s="10">
        <v>1.0126429935199199</v>
      </c>
      <c r="AH203" s="10">
        <v>1.0714309350897602</v>
      </c>
      <c r="AI203" s="10">
        <v>0.97703902890720007</v>
      </c>
      <c r="AJ203" s="10">
        <v>1.0722589342668001</v>
      </c>
      <c r="AK203" s="10">
        <v>1.01595499022808</v>
      </c>
      <c r="AL203" s="10">
        <v>1.31817468984768</v>
      </c>
      <c r="AM203" s="10">
        <v>1.2386867688518401</v>
      </c>
      <c r="AN203" s="10">
        <v>1.2610427466319201</v>
      </c>
      <c r="AO203" s="10">
        <v>1.1583708486789601</v>
      </c>
      <c r="AP203" s="10">
        <v>1.07474293179792</v>
      </c>
      <c r="AQ203" s="10">
        <v>1.0474189589556</v>
      </c>
      <c r="AR203" s="10">
        <v>1.0465909597785599</v>
      </c>
      <c r="AS203" s="11">
        <v>3.0611129575168801</v>
      </c>
      <c r="AT203" s="11">
        <v>3.4063886143425606</v>
      </c>
      <c r="AU203" s="11">
        <v>3.6581003641627201</v>
      </c>
      <c r="AV203" s="11">
        <v>3.1687528505320799</v>
      </c>
      <c r="AW203" s="29">
        <v>13.294354786554241</v>
      </c>
      <c r="AX203" s="45">
        <f t="shared" si="70"/>
        <v>1.1078628988795201</v>
      </c>
      <c r="AY203" s="45">
        <f t="shared" si="71"/>
        <v>0.10999562595642139</v>
      </c>
    </row>
    <row r="204" spans="1:51" ht="15" customHeight="1">
      <c r="A204" s="385">
        <v>1155</v>
      </c>
      <c r="B204" s="23" t="s">
        <v>451</v>
      </c>
      <c r="C204" s="23" t="s">
        <v>599</v>
      </c>
      <c r="D204" s="23" t="s">
        <v>600</v>
      </c>
      <c r="E204" s="23" t="s">
        <v>1221</v>
      </c>
      <c r="F204" s="25" t="s">
        <v>926</v>
      </c>
      <c r="G204" s="24" t="s">
        <v>931</v>
      </c>
      <c r="H204" s="394">
        <v>330</v>
      </c>
      <c r="I204" s="23" t="s">
        <v>464</v>
      </c>
      <c r="J204" s="42" t="s">
        <v>1000</v>
      </c>
      <c r="K204" s="13" t="str">
        <f t="shared" si="65"/>
        <v>01A</v>
      </c>
      <c r="L204" s="6" t="s">
        <v>1004</v>
      </c>
      <c r="M204" s="13" t="s">
        <v>1026</v>
      </c>
      <c r="N204" s="13" t="s">
        <v>1028</v>
      </c>
      <c r="O204" s="3"/>
      <c r="P204" s="7" t="s">
        <v>1396</v>
      </c>
      <c r="Q204" s="7" t="s">
        <v>1590</v>
      </c>
      <c r="R204" s="7" t="s">
        <v>1506</v>
      </c>
      <c r="S204" s="7" t="str">
        <f t="shared" si="69"/>
        <v>No</v>
      </c>
      <c r="T204" s="306">
        <v>400</v>
      </c>
      <c r="U204" s="306">
        <v>21</v>
      </c>
      <c r="V204" s="306">
        <v>1310</v>
      </c>
      <c r="W204" s="306">
        <v>1222</v>
      </c>
      <c r="X204" s="8">
        <v>122.2</v>
      </c>
      <c r="Y204" s="16">
        <f t="shared" si="68"/>
        <v>48.110236220472444</v>
      </c>
      <c r="Z204" s="8">
        <v>120.4</v>
      </c>
      <c r="AA204" s="16">
        <f t="shared" si="66"/>
        <v>47.401574803149607</v>
      </c>
      <c r="AB204" s="16" t="str">
        <f t="shared" si="67"/>
        <v>N</v>
      </c>
      <c r="AC204" s="8">
        <v>67.5</v>
      </c>
      <c r="AD204" s="306">
        <v>3</v>
      </c>
      <c r="AE204" s="3"/>
      <c r="AF204" s="5" t="s">
        <v>988</v>
      </c>
      <c r="AG204" s="10">
        <v>0.14701862448000003</v>
      </c>
      <c r="AH204" s="10">
        <v>0.15578579015999999</v>
      </c>
      <c r="AI204" s="10">
        <v>0.14162344560000004</v>
      </c>
      <c r="AJ204" s="10">
        <v>0.15578579015999999</v>
      </c>
      <c r="AK204" s="10">
        <v>0.14701862448000003</v>
      </c>
      <c r="AL204" s="10">
        <v>0.19085445288000003</v>
      </c>
      <c r="AM204" s="10">
        <v>0.17938969775999999</v>
      </c>
      <c r="AN204" s="10">
        <v>0.18276168456000003</v>
      </c>
      <c r="AO204" s="10">
        <v>0.16792494264000002</v>
      </c>
      <c r="AP204" s="10">
        <v>0.15578579015999999</v>
      </c>
      <c r="AQ204" s="10">
        <v>0.15173940600000002</v>
      </c>
      <c r="AR204" s="10">
        <v>0.15173940600000002</v>
      </c>
      <c r="AS204" s="11">
        <v>0.44442786024000003</v>
      </c>
      <c r="AT204" s="11">
        <v>0.49365886752000004</v>
      </c>
      <c r="AU204" s="11">
        <v>0.53007632496000001</v>
      </c>
      <c r="AV204" s="11">
        <v>0.45926460216000004</v>
      </c>
      <c r="AW204" s="29">
        <v>1.92742765488</v>
      </c>
      <c r="AX204" s="45">
        <f t="shared" si="70"/>
        <v>0.16061897123999999</v>
      </c>
      <c r="AY204" s="45">
        <f t="shared" si="71"/>
        <v>1.5865178076656251E-2</v>
      </c>
    </row>
    <row r="205" spans="1:51" ht="15" customHeight="1">
      <c r="A205" s="385">
        <v>1158</v>
      </c>
      <c r="B205" s="23" t="s">
        <v>451</v>
      </c>
      <c r="C205" s="23" t="s">
        <v>599</v>
      </c>
      <c r="D205" s="23" t="s">
        <v>600</v>
      </c>
      <c r="E205" s="23" t="s">
        <v>1221</v>
      </c>
      <c r="F205" s="25" t="s">
        <v>923</v>
      </c>
      <c r="G205" s="24" t="s">
        <v>922</v>
      </c>
      <c r="H205" s="394">
        <v>330</v>
      </c>
      <c r="I205" s="23" t="s">
        <v>456</v>
      </c>
      <c r="J205" s="42" t="s">
        <v>1000</v>
      </c>
      <c r="K205" s="13" t="str">
        <f t="shared" si="65"/>
        <v>01A</v>
      </c>
      <c r="L205" s="6" t="s">
        <v>1004</v>
      </c>
      <c r="M205" s="13" t="s">
        <v>1026</v>
      </c>
      <c r="N205" s="13" t="s">
        <v>1028</v>
      </c>
      <c r="O205" s="3"/>
      <c r="P205" s="7" t="s">
        <v>1356</v>
      </c>
      <c r="Q205" s="7" t="s">
        <v>1591</v>
      </c>
      <c r="R205" s="7" t="s">
        <v>1356</v>
      </c>
      <c r="S205" s="7" t="str">
        <f t="shared" si="69"/>
        <v>Yes</v>
      </c>
      <c r="T205" s="306">
        <v>380</v>
      </c>
      <c r="U205" s="306">
        <v>20</v>
      </c>
      <c r="V205" s="306">
        <v>950</v>
      </c>
      <c r="W205" s="306">
        <v>950</v>
      </c>
      <c r="X205" s="8">
        <v>95</v>
      </c>
      <c r="Y205" s="16">
        <f t="shared" si="68"/>
        <v>37.401574803149607</v>
      </c>
      <c r="Z205" s="8">
        <v>93.5</v>
      </c>
      <c r="AA205" s="16">
        <f t="shared" si="66"/>
        <v>36.811023622047244</v>
      </c>
      <c r="AB205" s="16" t="str">
        <f t="shared" si="67"/>
        <v>N</v>
      </c>
      <c r="AC205" s="8">
        <v>113.6</v>
      </c>
      <c r="AD205" s="306">
        <v>10</v>
      </c>
      <c r="AE205" s="3"/>
      <c r="AF205" s="5" t="s">
        <v>988</v>
      </c>
      <c r="AG205" s="10">
        <v>1.2280160681600001</v>
      </c>
      <c r="AH205" s="10">
        <v>1.2992661472</v>
      </c>
      <c r="AI205" s="10">
        <v>1.1844277845119999</v>
      </c>
      <c r="AJ205" s="10">
        <v>1.2992661472</v>
      </c>
      <c r="AK205" s="10">
        <v>1.231369013056</v>
      </c>
      <c r="AL205" s="10">
        <v>1.5976782429440002</v>
      </c>
      <c r="AM205" s="10">
        <v>1.5012810771840002</v>
      </c>
      <c r="AN205" s="10">
        <v>1.5289428725760001</v>
      </c>
      <c r="AO205" s="10">
        <v>1.4040456752000001</v>
      </c>
      <c r="AP205" s="10">
        <v>1.3026190920960001</v>
      </c>
      <c r="AQ205" s="10">
        <v>1.2699278793600002</v>
      </c>
      <c r="AR205" s="10">
        <v>1.2682514069120001</v>
      </c>
      <c r="AS205" s="11">
        <v>3.7117099998720002</v>
      </c>
      <c r="AT205" s="11">
        <v>4.1283134032</v>
      </c>
      <c r="AU205" s="11">
        <v>4.4342696249600007</v>
      </c>
      <c r="AV205" s="11">
        <v>3.8407983783680004</v>
      </c>
      <c r="AW205" s="29">
        <v>16.115091406400001</v>
      </c>
      <c r="AX205" s="45">
        <f t="shared" si="70"/>
        <v>1.3429242838666668</v>
      </c>
      <c r="AY205" s="45">
        <f t="shared" si="71"/>
        <v>0.13328912462324574</v>
      </c>
    </row>
    <row r="206" spans="1:51" ht="15" customHeight="1">
      <c r="A206" s="385">
        <v>1159</v>
      </c>
      <c r="B206" s="23" t="s">
        <v>451</v>
      </c>
      <c r="C206" s="23" t="s">
        <v>599</v>
      </c>
      <c r="D206" s="23" t="s">
        <v>600</v>
      </c>
      <c r="E206" s="23" t="s">
        <v>1221</v>
      </c>
      <c r="F206" s="25" t="s">
        <v>923</v>
      </c>
      <c r="G206" s="24" t="s">
        <v>917</v>
      </c>
      <c r="H206" s="394">
        <v>300</v>
      </c>
      <c r="I206" s="23" t="s">
        <v>460</v>
      </c>
      <c r="J206" s="42" t="s">
        <v>998</v>
      </c>
      <c r="K206" s="13" t="str">
        <f t="shared" si="65"/>
        <v>011</v>
      </c>
      <c r="L206" s="6" t="s">
        <v>1004</v>
      </c>
      <c r="M206" s="13" t="s">
        <v>1026</v>
      </c>
      <c r="N206" s="13" t="s">
        <v>1027</v>
      </c>
      <c r="O206" s="3"/>
      <c r="P206" s="7" t="s">
        <v>1330</v>
      </c>
      <c r="Q206" s="7" t="s">
        <v>1590</v>
      </c>
      <c r="R206" s="7" t="s">
        <v>1330</v>
      </c>
      <c r="S206" s="7" t="str">
        <f t="shared" si="69"/>
        <v>Yes</v>
      </c>
      <c r="T206" s="306">
        <v>380</v>
      </c>
      <c r="U206" s="306">
        <v>20</v>
      </c>
      <c r="V206" s="306">
        <v>1178</v>
      </c>
      <c r="W206" s="306">
        <v>1178</v>
      </c>
      <c r="X206" s="8">
        <v>117.8</v>
      </c>
      <c r="Y206" s="16">
        <f t="shared" si="68"/>
        <v>46.377952755905511</v>
      </c>
      <c r="Z206" s="8">
        <v>111.7</v>
      </c>
      <c r="AA206" s="16">
        <f t="shared" si="66"/>
        <v>43.976377952755904</v>
      </c>
      <c r="AB206" s="16" t="str">
        <f t="shared" si="67"/>
        <v>N</v>
      </c>
      <c r="AC206" s="8">
        <v>140.69999999999999</v>
      </c>
      <c r="AD206" s="306">
        <v>10</v>
      </c>
      <c r="AE206" s="3"/>
      <c r="AF206" s="5" t="s">
        <v>988</v>
      </c>
      <c r="AG206" s="10">
        <v>2.8283550912926398</v>
      </c>
      <c r="AH206" s="10">
        <v>2.9931386378039999</v>
      </c>
      <c r="AI206" s="10">
        <v>2.7279401176372802</v>
      </c>
      <c r="AJ206" s="10">
        <v>2.9931386378039999</v>
      </c>
      <c r="AK206" s="10">
        <v>2.8360793200353602</v>
      </c>
      <c r="AL206" s="10">
        <v>3.68059499590608</v>
      </c>
      <c r="AM206" s="10">
        <v>3.4591671052814399</v>
      </c>
      <c r="AN206" s="10">
        <v>3.5222483066803201</v>
      </c>
      <c r="AO206" s="10">
        <v>3.2338771002854396</v>
      </c>
      <c r="AP206" s="10">
        <v>3.0008628665467199</v>
      </c>
      <c r="AQ206" s="10">
        <v>2.9249079505766402</v>
      </c>
      <c r="AR206" s="10">
        <v>2.92104583620528</v>
      </c>
      <c r="AS206" s="11">
        <v>8.549433846733919</v>
      </c>
      <c r="AT206" s="11">
        <v>9.5098129537454401</v>
      </c>
      <c r="AU206" s="11">
        <v>10.215292512247199</v>
      </c>
      <c r="AV206" s="11">
        <v>8.8468166533286396</v>
      </c>
      <c r="AW206" s="29">
        <v>37.121355966055198</v>
      </c>
      <c r="AX206" s="45">
        <f t="shared" si="70"/>
        <v>3.0934463305045998</v>
      </c>
      <c r="AY206" s="45">
        <f t="shared" si="71"/>
        <v>0.30733682903003956</v>
      </c>
    </row>
    <row r="207" spans="1:51" ht="15" customHeight="1">
      <c r="A207" s="385">
        <v>1160</v>
      </c>
      <c r="B207" s="23" t="s">
        <v>451</v>
      </c>
      <c r="C207" s="23" t="s">
        <v>599</v>
      </c>
      <c r="D207" s="23" t="s">
        <v>600</v>
      </c>
      <c r="E207" s="23" t="s">
        <v>1221</v>
      </c>
      <c r="F207" s="25" t="s">
        <v>923</v>
      </c>
      <c r="G207" s="24" t="s">
        <v>914</v>
      </c>
      <c r="H207" s="394">
        <v>330</v>
      </c>
      <c r="I207" s="23" t="s">
        <v>457</v>
      </c>
      <c r="J207" s="42" t="s">
        <v>1000</v>
      </c>
      <c r="K207" s="13" t="str">
        <f t="shared" si="65"/>
        <v>01A</v>
      </c>
      <c r="L207" s="6" t="s">
        <v>1004</v>
      </c>
      <c r="M207" s="13" t="s">
        <v>1026</v>
      </c>
      <c r="N207" s="13" t="s">
        <v>1028</v>
      </c>
      <c r="O207" s="3"/>
      <c r="P207" s="7" t="s">
        <v>1332</v>
      </c>
      <c r="Q207" s="7" t="s">
        <v>1590</v>
      </c>
      <c r="R207" s="7" t="s">
        <v>1464</v>
      </c>
      <c r="S207" s="7" t="str">
        <f t="shared" si="69"/>
        <v>No</v>
      </c>
      <c r="T207" s="306">
        <v>380</v>
      </c>
      <c r="U207" s="306">
        <v>20</v>
      </c>
      <c r="V207" s="306">
        <v>1594</v>
      </c>
      <c r="W207" s="306">
        <v>1559</v>
      </c>
      <c r="X207" s="8">
        <v>155.9</v>
      </c>
      <c r="Y207" s="16">
        <f t="shared" si="68"/>
        <v>61.377952755905511</v>
      </c>
      <c r="Z207" s="8">
        <v>154.9</v>
      </c>
      <c r="AA207" s="16">
        <f t="shared" si="66"/>
        <v>60.984251968503941</v>
      </c>
      <c r="AB207" s="16" t="str">
        <f t="shared" si="67"/>
        <v>N</v>
      </c>
      <c r="AC207" s="8">
        <v>66.8</v>
      </c>
      <c r="AD207" s="306">
        <v>9</v>
      </c>
      <c r="AE207" s="3"/>
      <c r="AF207" s="5" t="s">
        <v>988</v>
      </c>
      <c r="AG207" s="10">
        <v>0.87764079857439992</v>
      </c>
      <c r="AH207" s="10">
        <v>0.92860058687871994</v>
      </c>
      <c r="AI207" s="10">
        <v>0.84690314848607995</v>
      </c>
      <c r="AJ207" s="10">
        <v>0.92940947240735994</v>
      </c>
      <c r="AK207" s="10">
        <v>0.88006745516032003</v>
      </c>
      <c r="AL207" s="10">
        <v>1.1421463664396798</v>
      </c>
      <c r="AM207" s="10">
        <v>1.07339109650528</v>
      </c>
      <c r="AN207" s="10">
        <v>1.09280434919264</v>
      </c>
      <c r="AO207" s="10">
        <v>1.00382694104224</v>
      </c>
      <c r="AP207" s="10">
        <v>0.93102724346463994</v>
      </c>
      <c r="AQ207" s="10">
        <v>0.90756956313407999</v>
      </c>
      <c r="AR207" s="10">
        <v>0.90676067760543999</v>
      </c>
      <c r="AS207" s="11">
        <v>2.6531445339391997</v>
      </c>
      <c r="AT207" s="11">
        <v>2.9516232940073599</v>
      </c>
      <c r="AU207" s="11">
        <v>3.1700223867401602</v>
      </c>
      <c r="AV207" s="11">
        <v>2.7453574842041597</v>
      </c>
      <c r="AW207" s="29">
        <v>11.520147698890881</v>
      </c>
      <c r="AX207" s="45">
        <f t="shared" si="70"/>
        <v>0.96001230824090678</v>
      </c>
      <c r="AY207" s="45">
        <f t="shared" si="71"/>
        <v>9.5298708181125222E-2</v>
      </c>
    </row>
    <row r="208" spans="1:51" ht="15" customHeight="1">
      <c r="A208" s="385">
        <v>1161</v>
      </c>
      <c r="B208" s="23" t="s">
        <v>451</v>
      </c>
      <c r="C208" s="23" t="s">
        <v>599</v>
      </c>
      <c r="D208" s="23" t="s">
        <v>600</v>
      </c>
      <c r="E208" s="23" t="s">
        <v>1221</v>
      </c>
      <c r="F208" s="25" t="s">
        <v>923</v>
      </c>
      <c r="G208" s="24" t="s">
        <v>933</v>
      </c>
      <c r="H208" s="394">
        <v>250</v>
      </c>
      <c r="I208" s="23" t="s">
        <v>463</v>
      </c>
      <c r="J208" s="42" t="s">
        <v>1000</v>
      </c>
      <c r="K208" s="13" t="str">
        <f t="shared" si="65"/>
        <v>01A</v>
      </c>
      <c r="L208" s="6" t="s">
        <v>1004</v>
      </c>
      <c r="M208" s="13" t="s">
        <v>1026</v>
      </c>
      <c r="N208" s="13" t="s">
        <v>1028</v>
      </c>
      <c r="O208" s="3"/>
      <c r="P208" s="7" t="s">
        <v>1403</v>
      </c>
      <c r="Q208" s="7" t="s">
        <v>1590</v>
      </c>
      <c r="R208" s="7" t="s">
        <v>1507</v>
      </c>
      <c r="S208" s="7" t="str">
        <f t="shared" si="69"/>
        <v>No</v>
      </c>
      <c r="T208" s="306">
        <v>350</v>
      </c>
      <c r="U208" s="306">
        <v>18</v>
      </c>
      <c r="V208" s="306">
        <v>905</v>
      </c>
      <c r="W208" s="306">
        <v>888</v>
      </c>
      <c r="X208" s="8">
        <v>88.8</v>
      </c>
      <c r="Y208" s="16">
        <f t="shared" si="68"/>
        <v>34.960629921259844</v>
      </c>
      <c r="Z208" s="8">
        <v>87.5</v>
      </c>
      <c r="AA208" s="16">
        <f t="shared" si="66"/>
        <v>34.448818897637793</v>
      </c>
      <c r="AB208" s="16" t="str">
        <f t="shared" si="67"/>
        <v>N</v>
      </c>
      <c r="AC208" s="8">
        <v>114.6</v>
      </c>
      <c r="AD208" s="306">
        <v>6</v>
      </c>
      <c r="AE208" s="3"/>
      <c r="AF208" s="5" t="s">
        <v>988</v>
      </c>
      <c r="AG208" s="10">
        <v>0.37930122256320004</v>
      </c>
      <c r="AH208" s="10">
        <v>0.40114198393920003</v>
      </c>
      <c r="AI208" s="10">
        <v>0.36619676573760007</v>
      </c>
      <c r="AJ208" s="10">
        <v>0.40187000931840006</v>
      </c>
      <c r="AK208" s="10">
        <v>0.38075727332160003</v>
      </c>
      <c r="AL208" s="10">
        <v>0.49360120709760008</v>
      </c>
      <c r="AM208" s="10">
        <v>0.46375216655040008</v>
      </c>
      <c r="AN208" s="10">
        <v>0.47248847110080006</v>
      </c>
      <c r="AO208" s="10">
        <v>0.43390312600320008</v>
      </c>
      <c r="AP208" s="10">
        <v>0.40259803469760003</v>
      </c>
      <c r="AQ208" s="10">
        <v>0.39240567938880005</v>
      </c>
      <c r="AR208" s="10">
        <v>0.39167765400960003</v>
      </c>
      <c r="AS208" s="11">
        <v>1.14663997224</v>
      </c>
      <c r="AT208" s="11">
        <v>1.2762284897376002</v>
      </c>
      <c r="AU208" s="11">
        <v>1.3701437636544003</v>
      </c>
      <c r="AV208" s="11">
        <v>1.1866813680960002</v>
      </c>
      <c r="AW208" s="29">
        <v>4.9796935937280011</v>
      </c>
      <c r="AX208" s="45">
        <f t="shared" si="70"/>
        <v>0.41497446614400002</v>
      </c>
      <c r="AY208" s="45">
        <f t="shared" si="71"/>
        <v>4.1141193720835911E-2</v>
      </c>
    </row>
    <row r="209" spans="1:51" ht="15" customHeight="1">
      <c r="A209" s="385">
        <v>1162</v>
      </c>
      <c r="B209" s="23" t="s">
        <v>451</v>
      </c>
      <c r="C209" s="23" t="s">
        <v>599</v>
      </c>
      <c r="D209" s="23" t="s">
        <v>600</v>
      </c>
      <c r="E209" s="23" t="s">
        <v>1221</v>
      </c>
      <c r="F209" s="25" t="s">
        <v>923</v>
      </c>
      <c r="G209" s="24" t="s">
        <v>917</v>
      </c>
      <c r="H209" s="394">
        <v>250</v>
      </c>
      <c r="I209" s="23" t="s">
        <v>458</v>
      </c>
      <c r="J209" s="42" t="s">
        <v>1000</v>
      </c>
      <c r="K209" s="13" t="str">
        <f t="shared" si="65"/>
        <v>01A</v>
      </c>
      <c r="L209" s="6" t="s">
        <v>1004</v>
      </c>
      <c r="M209" s="13" t="s">
        <v>1026</v>
      </c>
      <c r="N209" s="13" t="s">
        <v>1028</v>
      </c>
      <c r="O209" s="3"/>
      <c r="P209" s="7" t="s">
        <v>1404</v>
      </c>
      <c r="Q209" s="7" t="s">
        <v>1590</v>
      </c>
      <c r="R209" s="7" t="s">
        <v>1508</v>
      </c>
      <c r="S209" s="7" t="str">
        <f t="shared" si="69"/>
        <v>No</v>
      </c>
      <c r="T209" s="306">
        <v>350</v>
      </c>
      <c r="U209" s="306">
        <v>18</v>
      </c>
      <c r="V209" s="306">
        <v>1258</v>
      </c>
      <c r="W209" s="306">
        <v>1255</v>
      </c>
      <c r="X209" s="8">
        <v>125.5</v>
      </c>
      <c r="Y209" s="16">
        <f t="shared" si="68"/>
        <v>49.409448818897637</v>
      </c>
      <c r="Z209" s="8">
        <v>122.2</v>
      </c>
      <c r="AA209" s="16">
        <f t="shared" si="66"/>
        <v>48.110236220472444</v>
      </c>
      <c r="AB209" s="16" t="str">
        <f t="shared" si="67"/>
        <v>N</v>
      </c>
      <c r="AC209" s="8">
        <v>66.7</v>
      </c>
      <c r="AD209" s="306">
        <v>6</v>
      </c>
      <c r="AE209" s="3"/>
      <c r="AF209" s="5" t="s">
        <v>988</v>
      </c>
      <c r="AG209" s="10">
        <v>1.8516460830279999</v>
      </c>
      <c r="AH209" s="10">
        <v>1.9594391926479999</v>
      </c>
      <c r="AI209" s="10">
        <v>1.785772516038</v>
      </c>
      <c r="AJ209" s="10">
        <v>1.9594391926479999</v>
      </c>
      <c r="AK209" s="10">
        <v>1.8564368879000002</v>
      </c>
      <c r="AL209" s="10">
        <v>2.4091760000070002</v>
      </c>
      <c r="AM209" s="10">
        <v>2.2642541526289999</v>
      </c>
      <c r="AN209" s="10">
        <v>2.306173695259</v>
      </c>
      <c r="AO209" s="10">
        <v>2.1175357534239998</v>
      </c>
      <c r="AP209" s="10">
        <v>1.9642299975199999</v>
      </c>
      <c r="AQ209" s="10">
        <v>1.9151242475819998</v>
      </c>
      <c r="AR209" s="10">
        <v>1.9121299945369998</v>
      </c>
      <c r="AS209" s="11">
        <v>5.5968577917139992</v>
      </c>
      <c r="AT209" s="11">
        <v>6.2250520805550007</v>
      </c>
      <c r="AU209" s="11">
        <v>6.6879636013120001</v>
      </c>
      <c r="AV209" s="11">
        <v>5.7914842396389998</v>
      </c>
      <c r="AW209" s="29">
        <v>24.30135771322</v>
      </c>
      <c r="AX209" s="45">
        <f t="shared" si="70"/>
        <v>2.0251131427683338</v>
      </c>
      <c r="AY209" s="45">
        <f t="shared" si="71"/>
        <v>0.20119003930748638</v>
      </c>
    </row>
    <row r="210" spans="1:51" ht="15" customHeight="1">
      <c r="A210" s="385">
        <v>1163</v>
      </c>
      <c r="B210" s="23" t="s">
        <v>451</v>
      </c>
      <c r="C210" s="23" t="s">
        <v>599</v>
      </c>
      <c r="D210" s="23" t="s">
        <v>600</v>
      </c>
      <c r="E210" s="23" t="s">
        <v>1221</v>
      </c>
      <c r="F210" s="25" t="s">
        <v>923</v>
      </c>
      <c r="G210" s="24" t="s">
        <v>917</v>
      </c>
      <c r="H210" s="394">
        <v>330</v>
      </c>
      <c r="I210" s="23" t="s">
        <v>461</v>
      </c>
      <c r="J210" s="42" t="s">
        <v>1000</v>
      </c>
      <c r="K210" s="13" t="str">
        <f t="shared" si="65"/>
        <v>01A</v>
      </c>
      <c r="L210" s="6" t="s">
        <v>1004</v>
      </c>
      <c r="M210" s="13" t="s">
        <v>1026</v>
      </c>
      <c r="N210" s="13" t="s">
        <v>1028</v>
      </c>
      <c r="O210" s="3"/>
      <c r="P210" s="7" t="s">
        <v>1405</v>
      </c>
      <c r="Q210" s="7" t="s">
        <v>1590</v>
      </c>
      <c r="R210" s="7" t="s">
        <v>1509</v>
      </c>
      <c r="S210" s="7" t="str">
        <f t="shared" si="69"/>
        <v>No</v>
      </c>
      <c r="T210" s="306">
        <v>380</v>
      </c>
      <c r="U210" s="306">
        <v>20</v>
      </c>
      <c r="V210" s="306">
        <v>1110</v>
      </c>
      <c r="W210" s="306">
        <v>1106</v>
      </c>
      <c r="X210" s="8">
        <v>110.6</v>
      </c>
      <c r="Y210" s="16">
        <f t="shared" si="68"/>
        <v>43.54330708661417</v>
      </c>
      <c r="Z210" s="8">
        <v>107.5</v>
      </c>
      <c r="AA210" s="16">
        <f t="shared" si="66"/>
        <v>42.322834645669289</v>
      </c>
      <c r="AB210" s="16" t="str">
        <f t="shared" si="67"/>
        <v>N</v>
      </c>
      <c r="AC210" s="8">
        <v>139.6</v>
      </c>
      <c r="AD210" s="306">
        <v>10</v>
      </c>
      <c r="AE210" s="3"/>
      <c r="AF210" s="5" t="s">
        <v>988</v>
      </c>
      <c r="AG210" s="10">
        <v>21.074192481426557</v>
      </c>
      <c r="AH210" s="10">
        <v>22.298613497959675</v>
      </c>
      <c r="AI210" s="10">
        <v>20.322270858149118</v>
      </c>
      <c r="AJ210" s="10">
        <v>22.304609683153277</v>
      </c>
      <c r="AK210" s="10">
        <v>21.129357385207676</v>
      </c>
      <c r="AL210" s="10">
        <v>27.422953364410237</v>
      </c>
      <c r="AM210" s="10">
        <v>25.770404725054075</v>
      </c>
      <c r="AN210" s="10">
        <v>26.245302592387198</v>
      </c>
      <c r="AO210" s="10">
        <v>24.098668293078397</v>
      </c>
      <c r="AP210" s="10">
        <v>22.356176875818235</v>
      </c>
      <c r="AQ210" s="10">
        <v>21.796133178735996</v>
      </c>
      <c r="AR210" s="10">
        <v>21.764953015729276</v>
      </c>
      <c r="AS210" s="11">
        <v>63.695076837535346</v>
      </c>
      <c r="AT210" s="11">
        <v>70.85692043277119</v>
      </c>
      <c r="AU210" s="11">
        <v>76.114375610519659</v>
      </c>
      <c r="AV210" s="11">
        <v>65.917263070283511</v>
      </c>
      <c r="AW210" s="29">
        <v>276.58363595110973</v>
      </c>
      <c r="AX210" s="45">
        <f t="shared" si="70"/>
        <v>23.048636329259143</v>
      </c>
      <c r="AY210" s="45">
        <f t="shared" si="71"/>
        <v>2.2901222850708556</v>
      </c>
    </row>
    <row r="211" spans="1:51" ht="15" customHeight="1">
      <c r="A211" s="385">
        <v>1165</v>
      </c>
      <c r="B211" s="23" t="s">
        <v>451</v>
      </c>
      <c r="C211" s="23" t="s">
        <v>599</v>
      </c>
      <c r="D211" s="23" t="s">
        <v>600</v>
      </c>
      <c r="E211" s="23" t="s">
        <v>1221</v>
      </c>
      <c r="F211" s="25" t="s">
        <v>923</v>
      </c>
      <c r="G211" s="24" t="s">
        <v>917</v>
      </c>
      <c r="H211" s="394">
        <v>330</v>
      </c>
      <c r="I211" s="23" t="s">
        <v>462</v>
      </c>
      <c r="J211" s="42" t="s">
        <v>998</v>
      </c>
      <c r="K211" s="13" t="str">
        <f t="shared" si="65"/>
        <v>011</v>
      </c>
      <c r="L211" s="6" t="s">
        <v>1004</v>
      </c>
      <c r="M211" s="13" t="s">
        <v>1026</v>
      </c>
      <c r="N211" s="13" t="s">
        <v>1027</v>
      </c>
      <c r="O211" s="3"/>
      <c r="P211" s="7" t="s">
        <v>1368</v>
      </c>
      <c r="Q211" s="7" t="s">
        <v>1590</v>
      </c>
      <c r="R211" s="7" t="s">
        <v>1510</v>
      </c>
      <c r="S211" s="7" t="str">
        <f t="shared" si="69"/>
        <v>No</v>
      </c>
      <c r="T211" s="306">
        <v>380</v>
      </c>
      <c r="U211" s="306">
        <v>20</v>
      </c>
      <c r="V211" s="306">
        <v>1330</v>
      </c>
      <c r="W211" s="306">
        <v>1326</v>
      </c>
      <c r="X211" s="8">
        <v>132.6</v>
      </c>
      <c r="Y211" s="16">
        <f t="shared" si="68"/>
        <v>52.204724409448815</v>
      </c>
      <c r="Z211" s="8">
        <v>127.1</v>
      </c>
      <c r="AA211" s="16">
        <f t="shared" si="66"/>
        <v>50.039370078740156</v>
      </c>
      <c r="AB211" s="16" t="str">
        <f t="shared" si="67"/>
        <v>N</v>
      </c>
      <c r="AC211" s="8">
        <v>77.099999999999994</v>
      </c>
      <c r="AD211" s="306">
        <v>6</v>
      </c>
      <c r="AE211" s="3"/>
      <c r="AF211" s="5" t="s">
        <v>988</v>
      </c>
      <c r="AG211" s="10">
        <v>0.67258286759663999</v>
      </c>
      <c r="AH211" s="10">
        <v>0.71149262026752003</v>
      </c>
      <c r="AI211" s="10">
        <v>0.64796649345792001</v>
      </c>
      <c r="AJ211" s="10">
        <v>0.71149262026752003</v>
      </c>
      <c r="AK211" s="10">
        <v>0.67417102076687996</v>
      </c>
      <c r="AL211" s="10">
        <v>0.87427832021712004</v>
      </c>
      <c r="AM211" s="10">
        <v>0.82186926559920004</v>
      </c>
      <c r="AN211" s="10">
        <v>0.83695672071648008</v>
      </c>
      <c r="AO211" s="10">
        <v>0.76866613439616005</v>
      </c>
      <c r="AP211" s="10">
        <v>0.71308077343776</v>
      </c>
      <c r="AQ211" s="10">
        <v>0.69561108856511999</v>
      </c>
      <c r="AR211" s="10">
        <v>0.69402293539488003</v>
      </c>
      <c r="AS211" s="11">
        <v>2.03204198132208</v>
      </c>
      <c r="AT211" s="11">
        <v>2.2599419612515197</v>
      </c>
      <c r="AU211" s="11">
        <v>2.4274921207118401</v>
      </c>
      <c r="AV211" s="11">
        <v>2.10271479739776</v>
      </c>
      <c r="AW211" s="29">
        <v>8.8221908606832002</v>
      </c>
      <c r="AX211" s="45">
        <f t="shared" si="70"/>
        <v>0.73518257172359991</v>
      </c>
      <c r="AY211" s="45">
        <f t="shared" si="71"/>
        <v>7.2900959066533641E-2</v>
      </c>
    </row>
    <row r="212" spans="1:51" ht="15" customHeight="1">
      <c r="A212" s="385">
        <v>1167</v>
      </c>
      <c r="B212" s="23" t="s">
        <v>451</v>
      </c>
      <c r="C212" s="23" t="s">
        <v>599</v>
      </c>
      <c r="D212" s="23" t="s">
        <v>600</v>
      </c>
      <c r="E212" s="23" t="s">
        <v>1221</v>
      </c>
      <c r="F212" s="25" t="s">
        <v>923</v>
      </c>
      <c r="G212" s="24" t="s">
        <v>922</v>
      </c>
      <c r="H212" s="394">
        <v>330</v>
      </c>
      <c r="I212" s="23" t="s">
        <v>468</v>
      </c>
      <c r="J212" s="42" t="s">
        <v>998</v>
      </c>
      <c r="K212" s="13" t="str">
        <f t="shared" si="65"/>
        <v>011</v>
      </c>
      <c r="L212" s="6" t="s">
        <v>1004</v>
      </c>
      <c r="M212" s="13" t="s">
        <v>1026</v>
      </c>
      <c r="N212" s="13" t="s">
        <v>1027</v>
      </c>
      <c r="O212" s="3"/>
      <c r="P212" s="7" t="s">
        <v>1368</v>
      </c>
      <c r="Q212" s="7" t="s">
        <v>1590</v>
      </c>
      <c r="R212" s="7" t="s">
        <v>1510</v>
      </c>
      <c r="S212" s="7" t="str">
        <f t="shared" si="69"/>
        <v>No</v>
      </c>
      <c r="T212" s="306">
        <v>380</v>
      </c>
      <c r="U212" s="306">
        <v>20</v>
      </c>
      <c r="V212" s="306">
        <v>1330</v>
      </c>
      <c r="W212" s="306">
        <v>1326</v>
      </c>
      <c r="X212" s="8">
        <v>132.6</v>
      </c>
      <c r="Y212" s="16">
        <f t="shared" si="68"/>
        <v>52.204724409448815</v>
      </c>
      <c r="Z212" s="8">
        <v>129.69999999999999</v>
      </c>
      <c r="AA212" s="16">
        <f t="shared" si="66"/>
        <v>51.062992125984245</v>
      </c>
      <c r="AB212" s="16" t="str">
        <f t="shared" si="67"/>
        <v>N</v>
      </c>
      <c r="AC212" s="8">
        <v>61</v>
      </c>
      <c r="AD212" s="306">
        <v>6</v>
      </c>
      <c r="AE212" s="3"/>
      <c r="AF212" s="5" t="s">
        <v>988</v>
      </c>
      <c r="AG212" s="10">
        <v>1.2269873646575999</v>
      </c>
      <c r="AH212" s="10">
        <v>1.2979804891872</v>
      </c>
      <c r="AI212" s="10">
        <v>1.1830093229136001</v>
      </c>
      <c r="AJ212" s="10">
        <v>1.2986087469264</v>
      </c>
      <c r="AK212" s="10">
        <v>1.2301286533536</v>
      </c>
      <c r="AL212" s="10">
        <v>1.5964029153072001</v>
      </c>
      <c r="AM212" s="10">
        <v>1.5002794812096001</v>
      </c>
      <c r="AN212" s="10">
        <v>1.5279228217343999</v>
      </c>
      <c r="AO212" s="10">
        <v>1.4028995316336001</v>
      </c>
      <c r="AP212" s="10">
        <v>1.3017500356224001</v>
      </c>
      <c r="AQ212" s="10">
        <v>1.2690806331840001</v>
      </c>
      <c r="AR212" s="10">
        <v>1.2671958599663999</v>
      </c>
      <c r="AS212" s="11">
        <v>3.7079771767584</v>
      </c>
      <c r="AT212" s="11">
        <v>4.1251403155872</v>
      </c>
      <c r="AU212" s="11">
        <v>4.4311018345775999</v>
      </c>
      <c r="AV212" s="11">
        <v>3.8380265287728004</v>
      </c>
      <c r="AW212" s="29">
        <v>16.102245855696001</v>
      </c>
      <c r="AX212" s="45">
        <f t="shared" si="70"/>
        <v>1.341853821308</v>
      </c>
      <c r="AY212" s="45">
        <f t="shared" si="71"/>
        <v>0.1332883548024279</v>
      </c>
    </row>
    <row r="213" spans="1:51" ht="15" customHeight="1">
      <c r="A213" s="385">
        <v>1168</v>
      </c>
      <c r="B213" s="23" t="s">
        <v>451</v>
      </c>
      <c r="C213" s="23" t="s">
        <v>599</v>
      </c>
      <c r="D213" s="23" t="s">
        <v>600</v>
      </c>
      <c r="E213" s="23" t="s">
        <v>1221</v>
      </c>
      <c r="F213" s="25" t="s">
        <v>906</v>
      </c>
      <c r="G213" s="24" t="s">
        <v>917</v>
      </c>
      <c r="H213" s="394">
        <v>355</v>
      </c>
      <c r="I213" s="23" t="s">
        <v>601</v>
      </c>
      <c r="J213" s="42" t="s">
        <v>1000</v>
      </c>
      <c r="K213" s="13" t="str">
        <f t="shared" si="65"/>
        <v>01A</v>
      </c>
      <c r="L213" s="6" t="s">
        <v>1004</v>
      </c>
      <c r="M213" s="13" t="s">
        <v>1026</v>
      </c>
      <c r="N213" s="13" t="s">
        <v>1028</v>
      </c>
      <c r="O213" s="3"/>
      <c r="P213" s="7" t="s">
        <v>1406</v>
      </c>
      <c r="Q213" s="7" t="s">
        <v>1590</v>
      </c>
      <c r="R213" s="7" t="s">
        <v>1406</v>
      </c>
      <c r="S213" s="7" t="str">
        <f t="shared" si="69"/>
        <v>Yes</v>
      </c>
      <c r="T213" s="306">
        <v>350</v>
      </c>
      <c r="U213" s="306">
        <v>18</v>
      </c>
      <c r="V213" s="306">
        <v>851</v>
      </c>
      <c r="W213" s="306">
        <v>851</v>
      </c>
      <c r="X213" s="8">
        <v>85.1</v>
      </c>
      <c r="Y213" s="16">
        <f t="shared" si="68"/>
        <v>33.503937007874015</v>
      </c>
      <c r="Z213" s="8">
        <v>84.8</v>
      </c>
      <c r="AA213" s="16">
        <f t="shared" si="66"/>
        <v>33.385826771653541</v>
      </c>
      <c r="AB213" s="16" t="str">
        <f t="shared" si="67"/>
        <v>N</v>
      </c>
      <c r="AC213" s="8">
        <v>130</v>
      </c>
      <c r="AD213" s="306">
        <v>4</v>
      </c>
      <c r="AE213" s="3"/>
      <c r="AF213" s="5" t="s">
        <v>988</v>
      </c>
      <c r="AG213" s="10">
        <v>0.40363798019999997</v>
      </c>
      <c r="AH213" s="10">
        <v>0.42738139079999993</v>
      </c>
      <c r="AI213" s="10">
        <v>0.38939193383999993</v>
      </c>
      <c r="AJ213" s="10">
        <v>0.42738139079999993</v>
      </c>
      <c r="AK213" s="10">
        <v>0.40442942721999997</v>
      </c>
      <c r="AL213" s="10">
        <v>0.52552082127999999</v>
      </c>
      <c r="AM213" s="10">
        <v>0.4938629404799999</v>
      </c>
      <c r="AN213" s="10">
        <v>0.50256885769999993</v>
      </c>
      <c r="AO213" s="10">
        <v>0.46141361265999997</v>
      </c>
      <c r="AP213" s="10">
        <v>0.42817283781999993</v>
      </c>
      <c r="AQ213" s="10">
        <v>0.41709257953999995</v>
      </c>
      <c r="AR213" s="10">
        <v>0.41709257953999995</v>
      </c>
      <c r="AS213" s="11">
        <v>1.2204113048399998</v>
      </c>
      <c r="AT213" s="11">
        <v>1.3573316392999999</v>
      </c>
      <c r="AU213" s="11">
        <v>1.4578454108399999</v>
      </c>
      <c r="AV213" s="11">
        <v>1.2623579968999998</v>
      </c>
      <c r="AW213" s="29">
        <v>5.2979463518799994</v>
      </c>
      <c r="AX213" s="45">
        <f t="shared" si="70"/>
        <v>0.44149552932333336</v>
      </c>
      <c r="AY213" s="45">
        <f t="shared" si="71"/>
        <v>4.391942143721491E-2</v>
      </c>
    </row>
    <row r="214" spans="1:51" ht="15" customHeight="1">
      <c r="A214" s="385">
        <v>1169</v>
      </c>
      <c r="B214" s="23" t="s">
        <v>451</v>
      </c>
      <c r="C214" s="23" t="s">
        <v>599</v>
      </c>
      <c r="D214" s="23" t="s">
        <v>600</v>
      </c>
      <c r="E214" s="23" t="s">
        <v>1221</v>
      </c>
      <c r="F214" s="25" t="s">
        <v>906</v>
      </c>
      <c r="G214" s="24" t="s">
        <v>931</v>
      </c>
      <c r="H214" s="394">
        <v>330</v>
      </c>
      <c r="I214" s="23" t="s">
        <v>455</v>
      </c>
      <c r="J214" s="42" t="s">
        <v>998</v>
      </c>
      <c r="K214" s="13" t="str">
        <f t="shared" si="65"/>
        <v>011</v>
      </c>
      <c r="L214" s="6" t="s">
        <v>1004</v>
      </c>
      <c r="M214" s="13" t="s">
        <v>1026</v>
      </c>
      <c r="N214" s="13" t="s">
        <v>1027</v>
      </c>
      <c r="O214" s="3"/>
      <c r="P214" s="7" t="s">
        <v>1407</v>
      </c>
      <c r="Q214" s="7" t="s">
        <v>1590</v>
      </c>
      <c r="R214" s="7" t="s">
        <v>1511</v>
      </c>
      <c r="S214" s="7" t="str">
        <f t="shared" si="69"/>
        <v>No</v>
      </c>
      <c r="T214" s="306">
        <v>430</v>
      </c>
      <c r="U214" s="306">
        <v>23</v>
      </c>
      <c r="V214" s="306">
        <v>1465</v>
      </c>
      <c r="W214" s="306">
        <v>1415</v>
      </c>
      <c r="X214" s="8">
        <v>141.5</v>
      </c>
      <c r="Y214" s="16">
        <f t="shared" si="68"/>
        <v>55.708661417322837</v>
      </c>
      <c r="Z214" s="8">
        <v>137.19999999999999</v>
      </c>
      <c r="AA214" s="16">
        <f t="shared" si="66"/>
        <v>54.015748031496059</v>
      </c>
      <c r="AB214" s="16" t="str">
        <f t="shared" si="67"/>
        <v>N</v>
      </c>
      <c r="AC214" s="8">
        <v>112</v>
      </c>
      <c r="AD214" s="306">
        <v>4</v>
      </c>
      <c r="AE214" s="3"/>
      <c r="AF214" s="5" t="s">
        <v>988</v>
      </c>
      <c r="AG214" s="10">
        <v>1.4151990146559998</v>
      </c>
      <c r="AH214" s="10">
        <v>1.4973808472000001</v>
      </c>
      <c r="AI214" s="10">
        <v>1.3650541676800001</v>
      </c>
      <c r="AJ214" s="10">
        <v>1.4973808472000001</v>
      </c>
      <c r="AK214" s="10">
        <v>1.4193777519040001</v>
      </c>
      <c r="AL214" s="10">
        <v>1.841430213952</v>
      </c>
      <c r="AM214" s="10">
        <v>1.729997220672</v>
      </c>
      <c r="AN214" s="10">
        <v>1.7620342062400001</v>
      </c>
      <c r="AO214" s="10">
        <v>1.6185642273920002</v>
      </c>
      <c r="AP214" s="10">
        <v>1.5015595844480001</v>
      </c>
      <c r="AQ214" s="10">
        <v>1.4639509492160001</v>
      </c>
      <c r="AR214" s="10">
        <v>1.461165124384</v>
      </c>
      <c r="AS214" s="11">
        <v>4.2776340295360002</v>
      </c>
      <c r="AT214" s="11">
        <v>4.7581888130559999</v>
      </c>
      <c r="AU214" s="11">
        <v>5.1105956543040003</v>
      </c>
      <c r="AV214" s="11">
        <v>4.4266756580480005</v>
      </c>
      <c r="AW214" s="29">
        <v>18.573094154944002</v>
      </c>
      <c r="AX214" s="45">
        <f t="shared" si="70"/>
        <v>1.5477578462453332</v>
      </c>
      <c r="AY214" s="45">
        <f t="shared" si="71"/>
        <v>0.1536076278746358</v>
      </c>
    </row>
    <row r="215" spans="1:51" ht="15" customHeight="1">
      <c r="A215" s="385">
        <v>1170</v>
      </c>
      <c r="B215" s="23" t="s">
        <v>451</v>
      </c>
      <c r="C215" s="23" t="s">
        <v>599</v>
      </c>
      <c r="D215" s="23" t="s">
        <v>600</v>
      </c>
      <c r="E215" s="23" t="s">
        <v>1221</v>
      </c>
      <c r="F215" s="25" t="s">
        <v>906</v>
      </c>
      <c r="G215" s="24" t="s">
        <v>917</v>
      </c>
      <c r="H215" s="394">
        <v>330</v>
      </c>
      <c r="I215" s="23" t="s">
        <v>555</v>
      </c>
      <c r="J215" s="42" t="s">
        <v>998</v>
      </c>
      <c r="K215" s="13" t="str">
        <f t="shared" si="65"/>
        <v>011</v>
      </c>
      <c r="L215" s="6" t="s">
        <v>1004</v>
      </c>
      <c r="M215" s="13" t="s">
        <v>1026</v>
      </c>
      <c r="N215" s="13" t="s">
        <v>1027</v>
      </c>
      <c r="O215" s="3"/>
      <c r="P215" s="7" t="s">
        <v>1406</v>
      </c>
      <c r="Q215" s="7" t="s">
        <v>1590</v>
      </c>
      <c r="R215" s="7" t="s">
        <v>1512</v>
      </c>
      <c r="S215" s="7" t="str">
        <f t="shared" si="69"/>
        <v>No</v>
      </c>
      <c r="T215" s="306">
        <v>350</v>
      </c>
      <c r="U215" s="306">
        <v>18</v>
      </c>
      <c r="V215" s="306">
        <v>851</v>
      </c>
      <c r="W215" s="306">
        <v>807</v>
      </c>
      <c r="X215" s="8">
        <v>80.7</v>
      </c>
      <c r="Y215" s="16">
        <f t="shared" si="68"/>
        <v>31.771653543307089</v>
      </c>
      <c r="Z215" s="8">
        <v>80.7</v>
      </c>
      <c r="AA215" s="16">
        <f t="shared" si="66"/>
        <v>31.771653543307089</v>
      </c>
      <c r="AB215" s="16" t="str">
        <f t="shared" si="67"/>
        <v>Y</v>
      </c>
      <c r="AC215" s="8">
        <v>127.8</v>
      </c>
      <c r="AD215" s="306">
        <v>4</v>
      </c>
      <c r="AE215" s="3"/>
      <c r="AF215" s="5" t="s">
        <v>988</v>
      </c>
      <c r="AG215" s="10">
        <v>0.70683628140720001</v>
      </c>
      <c r="AH215" s="10">
        <v>0.74815447739759999</v>
      </c>
      <c r="AI215" s="10">
        <v>0.68175023384160005</v>
      </c>
      <c r="AJ215" s="10">
        <v>0.74815447739759999</v>
      </c>
      <c r="AK215" s="10">
        <v>0.70904975619239996</v>
      </c>
      <c r="AL215" s="10">
        <v>0.92006768571480002</v>
      </c>
      <c r="AM215" s="10">
        <v>0.86473081608480007</v>
      </c>
      <c r="AN215" s="10">
        <v>0.88022513958119997</v>
      </c>
      <c r="AO215" s="10">
        <v>0.80865612152639998</v>
      </c>
      <c r="AP215" s="10">
        <v>0.75036795218279995</v>
      </c>
      <c r="AQ215" s="10">
        <v>0.73118450404440005</v>
      </c>
      <c r="AR215" s="10">
        <v>0.73044667911600003</v>
      </c>
      <c r="AS215" s="11">
        <v>2.1367409926463998</v>
      </c>
      <c r="AT215" s="11">
        <v>2.3772719193047998</v>
      </c>
      <c r="AU215" s="11">
        <v>2.5536120771924002</v>
      </c>
      <c r="AV215" s="11">
        <v>2.2119991353432003</v>
      </c>
      <c r="AW215" s="29">
        <v>9.2796241244868014</v>
      </c>
      <c r="AX215" s="45">
        <f t="shared" si="70"/>
        <v>0.77330201037390001</v>
      </c>
      <c r="AY215" s="45">
        <f t="shared" si="71"/>
        <v>7.681788581911006E-2</v>
      </c>
    </row>
    <row r="216" spans="1:51" ht="15" customHeight="1">
      <c r="A216" s="385">
        <v>1171</v>
      </c>
      <c r="B216" s="23" t="s">
        <v>451</v>
      </c>
      <c r="C216" s="23" t="s">
        <v>599</v>
      </c>
      <c r="D216" s="23" t="s">
        <v>600</v>
      </c>
      <c r="E216" s="23" t="s">
        <v>1221</v>
      </c>
      <c r="F216" s="25" t="s">
        <v>906</v>
      </c>
      <c r="G216" s="24" t="s">
        <v>917</v>
      </c>
      <c r="H216" s="394">
        <v>250</v>
      </c>
      <c r="I216" s="23" t="s">
        <v>454</v>
      </c>
      <c r="J216" s="42" t="s">
        <v>1000</v>
      </c>
      <c r="K216" s="13" t="str">
        <f t="shared" si="65"/>
        <v>01A</v>
      </c>
      <c r="L216" s="6" t="s">
        <v>1004</v>
      </c>
      <c r="M216" s="13" t="s">
        <v>1026</v>
      </c>
      <c r="N216" s="13" t="s">
        <v>1028</v>
      </c>
      <c r="O216" s="3"/>
      <c r="P216" s="7" t="s">
        <v>1406</v>
      </c>
      <c r="Q216" s="7" t="s">
        <v>1590</v>
      </c>
      <c r="R216" s="7" t="s">
        <v>1513</v>
      </c>
      <c r="S216" s="7" t="str">
        <f t="shared" si="69"/>
        <v>No</v>
      </c>
      <c r="T216" s="306">
        <v>350</v>
      </c>
      <c r="U216" s="306">
        <v>18</v>
      </c>
      <c r="V216" s="306">
        <v>851</v>
      </c>
      <c r="W216" s="306">
        <v>801</v>
      </c>
      <c r="X216" s="8">
        <v>80.099999999999994</v>
      </c>
      <c r="Y216" s="16">
        <f t="shared" si="68"/>
        <v>31.535433070866141</v>
      </c>
      <c r="Z216" s="8">
        <v>72.3</v>
      </c>
      <c r="AA216" s="16">
        <f t="shared" si="66"/>
        <v>28.464566929133856</v>
      </c>
      <c r="AB216" s="16" t="str">
        <f t="shared" si="67"/>
        <v>N</v>
      </c>
      <c r="AC216" s="8">
        <v>121.8</v>
      </c>
      <c r="AD216" s="306">
        <v>4</v>
      </c>
      <c r="AE216" s="3"/>
      <c r="AF216" s="5" t="s">
        <v>988</v>
      </c>
      <c r="AG216" s="10">
        <v>0.64072463358959986</v>
      </c>
      <c r="AH216" s="10">
        <v>0.67771636080120001</v>
      </c>
      <c r="AI216" s="10">
        <v>0.61769204872200001</v>
      </c>
      <c r="AJ216" s="10">
        <v>0.67771636080120001</v>
      </c>
      <c r="AK216" s="10">
        <v>0.64212054782399997</v>
      </c>
      <c r="AL216" s="10">
        <v>0.83336079793679996</v>
      </c>
      <c r="AM216" s="10">
        <v>0.78310788549839994</v>
      </c>
      <c r="AN216" s="10">
        <v>0.79776498495959991</v>
      </c>
      <c r="AO216" s="10">
        <v>0.73215701594279992</v>
      </c>
      <c r="AP216" s="10">
        <v>0.6791122750355999</v>
      </c>
      <c r="AQ216" s="10">
        <v>0.66236130422279982</v>
      </c>
      <c r="AR216" s="10">
        <v>0.66166334710559993</v>
      </c>
      <c r="AS216" s="11">
        <v>1.9361330431127999</v>
      </c>
      <c r="AT216" s="11">
        <v>2.153197706562</v>
      </c>
      <c r="AU216" s="11">
        <v>2.3130298864007997</v>
      </c>
      <c r="AV216" s="11">
        <v>2.0031369263639993</v>
      </c>
      <c r="AW216" s="29">
        <v>8.4054975624395993</v>
      </c>
      <c r="AX216" s="45">
        <f t="shared" si="70"/>
        <v>0.70045813020329994</v>
      </c>
      <c r="AY216" s="45">
        <f t="shared" si="71"/>
        <v>6.9567206151738531E-2</v>
      </c>
    </row>
    <row r="217" spans="1:51" ht="15" customHeight="1">
      <c r="A217" s="385">
        <v>1172</v>
      </c>
      <c r="B217" s="23" t="s">
        <v>451</v>
      </c>
      <c r="C217" s="23" t="s">
        <v>599</v>
      </c>
      <c r="D217" s="23" t="s">
        <v>600</v>
      </c>
      <c r="E217" s="23" t="s">
        <v>1221</v>
      </c>
      <c r="F217" s="25" t="s">
        <v>906</v>
      </c>
      <c r="G217" s="24" t="s">
        <v>917</v>
      </c>
      <c r="H217" s="394">
        <v>330</v>
      </c>
      <c r="I217" s="23" t="s">
        <v>469</v>
      </c>
      <c r="J217" s="42" t="s">
        <v>998</v>
      </c>
      <c r="K217" s="13" t="str">
        <f t="shared" si="65"/>
        <v>011</v>
      </c>
      <c r="L217" s="6" t="s">
        <v>1004</v>
      </c>
      <c r="M217" s="13" t="s">
        <v>1026</v>
      </c>
      <c r="N217" s="13" t="s">
        <v>1027</v>
      </c>
      <c r="O217" s="3"/>
      <c r="P217" s="7" t="s">
        <v>1404</v>
      </c>
      <c r="Q217" s="7" t="s">
        <v>1590</v>
      </c>
      <c r="R217" s="7" t="s">
        <v>1404</v>
      </c>
      <c r="S217" s="7" t="str">
        <f t="shared" si="69"/>
        <v>Yes</v>
      </c>
      <c r="T217" s="306">
        <v>350</v>
      </c>
      <c r="U217" s="306">
        <v>18</v>
      </c>
      <c r="V217" s="306">
        <v>1258</v>
      </c>
      <c r="W217" s="306">
        <v>1258</v>
      </c>
      <c r="X217" s="8">
        <v>125.8</v>
      </c>
      <c r="Y217" s="16">
        <f t="shared" si="68"/>
        <v>49.527559055118111</v>
      </c>
      <c r="Z217" s="8">
        <v>61.5</v>
      </c>
      <c r="AA217" s="16">
        <f t="shared" si="66"/>
        <v>24.212598425196852</v>
      </c>
      <c r="AB217" s="16" t="str">
        <f t="shared" si="67"/>
        <v>N</v>
      </c>
      <c r="AC217" s="8">
        <v>88.9</v>
      </c>
      <c r="AD217" s="306">
        <v>2</v>
      </c>
      <c r="AE217" s="3"/>
      <c r="AF217" s="5" t="s">
        <v>989</v>
      </c>
      <c r="AG217" s="10">
        <v>0.73446992846640013</v>
      </c>
      <c r="AH217" s="10">
        <v>0.77687396573080014</v>
      </c>
      <c r="AI217" s="10">
        <v>0.70806741469800016</v>
      </c>
      <c r="AJ217" s="10">
        <v>0.77687396573080014</v>
      </c>
      <c r="AK217" s="10">
        <v>0.73607008081600023</v>
      </c>
      <c r="AL217" s="10">
        <v>0.95529095271120024</v>
      </c>
      <c r="AM217" s="10">
        <v>0.89768546812560013</v>
      </c>
      <c r="AN217" s="10">
        <v>0.91448706779640021</v>
      </c>
      <c r="AO217" s="10">
        <v>0.8392799073652002</v>
      </c>
      <c r="AP217" s="10">
        <v>0.77847411808040023</v>
      </c>
      <c r="AQ217" s="10">
        <v>0.75927228988520012</v>
      </c>
      <c r="AR217" s="10">
        <v>0.75847221371040019</v>
      </c>
      <c r="AS217" s="11">
        <v>2.2194113088952006</v>
      </c>
      <c r="AT217" s="11">
        <v>2.4682349992580006</v>
      </c>
      <c r="AU217" s="11">
        <v>2.6514524432872006</v>
      </c>
      <c r="AV217" s="11">
        <v>2.2962186216760005</v>
      </c>
      <c r="AW217" s="29">
        <v>9.6353173731164024</v>
      </c>
      <c r="AX217" s="45">
        <f t="shared" si="70"/>
        <v>0.80294311442636668</v>
      </c>
      <c r="AY217" s="45">
        <f t="shared" si="71"/>
        <v>7.9745678950440255E-2</v>
      </c>
    </row>
    <row r="218" spans="1:51" ht="15" customHeight="1">
      <c r="A218" s="385">
        <v>1173</v>
      </c>
      <c r="B218" s="23" t="s">
        <v>451</v>
      </c>
      <c r="C218" s="23" t="s">
        <v>614</v>
      </c>
      <c r="D218" s="23" t="s">
        <v>828</v>
      </c>
      <c r="E218" s="23" t="s">
        <v>1207</v>
      </c>
      <c r="F218" s="25" t="s">
        <v>903</v>
      </c>
      <c r="G218" s="24" t="s">
        <v>914</v>
      </c>
      <c r="H218" s="394">
        <v>250</v>
      </c>
      <c r="I218" s="23" t="s">
        <v>556</v>
      </c>
      <c r="J218" s="42" t="s">
        <v>1002</v>
      </c>
      <c r="K218" s="13" t="str">
        <f t="shared" si="65"/>
        <v>01E</v>
      </c>
      <c r="L218" s="6" t="s">
        <v>1004</v>
      </c>
      <c r="M218" s="13" t="s">
        <v>1026</v>
      </c>
      <c r="N218" s="13" t="s">
        <v>1030</v>
      </c>
      <c r="O218" s="3"/>
      <c r="P218" s="7" t="s">
        <v>1408</v>
      </c>
      <c r="Q218" s="7" t="s">
        <v>1591</v>
      </c>
      <c r="R218" s="7" t="s">
        <v>1514</v>
      </c>
      <c r="S218" s="7" t="str">
        <f t="shared" si="69"/>
        <v>No</v>
      </c>
      <c r="T218" s="306">
        <v>350</v>
      </c>
      <c r="U218" s="306">
        <v>18</v>
      </c>
      <c r="V218" s="306">
        <v>928</v>
      </c>
      <c r="W218" s="306">
        <v>925</v>
      </c>
      <c r="X218" s="8">
        <v>92.5</v>
      </c>
      <c r="Y218" s="16">
        <f t="shared" si="68"/>
        <v>36.417322834645667</v>
      </c>
      <c r="Z218" s="8">
        <v>91.6</v>
      </c>
      <c r="AA218" s="16">
        <f t="shared" si="66"/>
        <v>36.062992125984252</v>
      </c>
      <c r="AB218" s="16" t="str">
        <f t="shared" si="67"/>
        <v>N</v>
      </c>
      <c r="AC218" s="8">
        <v>121</v>
      </c>
      <c r="AD218" s="306">
        <v>6</v>
      </c>
      <c r="AE218" s="3"/>
      <c r="AF218" s="5" t="s">
        <v>988</v>
      </c>
      <c r="AG218" s="10">
        <v>2.7200167956500003</v>
      </c>
      <c r="AH218" s="10">
        <v>2.87855766275</v>
      </c>
      <c r="AI218" s="10">
        <v>2.6231307102000003</v>
      </c>
      <c r="AJ218" s="10">
        <v>2.8793583742000002</v>
      </c>
      <c r="AK218" s="10">
        <v>2.7272231987000004</v>
      </c>
      <c r="AL218" s="10">
        <v>3.5399453204500002</v>
      </c>
      <c r="AM218" s="10">
        <v>3.3261553633000003</v>
      </c>
      <c r="AN218" s="10">
        <v>3.3878101449500004</v>
      </c>
      <c r="AO218" s="10">
        <v>3.11076398325</v>
      </c>
      <c r="AP218" s="10">
        <v>2.8857640658000001</v>
      </c>
      <c r="AQ218" s="10">
        <v>2.8137000353000001</v>
      </c>
      <c r="AR218" s="10">
        <v>2.8096964780500002</v>
      </c>
      <c r="AS218" s="11">
        <v>8.2217051685999998</v>
      </c>
      <c r="AT218" s="11">
        <v>9.1465268933499999</v>
      </c>
      <c r="AU218" s="11">
        <v>9.8247294915000012</v>
      </c>
      <c r="AV218" s="11">
        <v>8.5091605791500005</v>
      </c>
      <c r="AW218" s="29">
        <v>35.702122132600003</v>
      </c>
      <c r="AX218" s="45">
        <f t="shared" si="70"/>
        <v>2.9751768443833337</v>
      </c>
      <c r="AY218" s="45">
        <f t="shared" si="71"/>
        <v>0.29561849011985725</v>
      </c>
    </row>
    <row r="219" spans="1:51" ht="15" customHeight="1">
      <c r="A219" s="385">
        <v>1181</v>
      </c>
      <c r="B219" s="23" t="s">
        <v>451</v>
      </c>
      <c r="C219" s="23" t="s">
        <v>637</v>
      </c>
      <c r="D219" s="23" t="s">
        <v>602</v>
      </c>
      <c r="E219" s="23" t="s">
        <v>1207</v>
      </c>
      <c r="F219" s="25" t="s">
        <v>923</v>
      </c>
      <c r="G219" s="24" t="s">
        <v>917</v>
      </c>
      <c r="H219" s="394">
        <v>300</v>
      </c>
      <c r="I219" s="23" t="s">
        <v>494</v>
      </c>
      <c r="J219" s="42" t="s">
        <v>998</v>
      </c>
      <c r="K219" s="13" t="str">
        <f t="shared" si="65"/>
        <v>011</v>
      </c>
      <c r="L219" s="6" t="s">
        <v>1004</v>
      </c>
      <c r="M219" s="13" t="s">
        <v>1026</v>
      </c>
      <c r="N219" s="13" t="s">
        <v>1027</v>
      </c>
      <c r="O219" s="3"/>
      <c r="P219" s="7" t="s">
        <v>1377</v>
      </c>
      <c r="Q219" s="7" t="s">
        <v>1591</v>
      </c>
      <c r="R219" s="7" t="s">
        <v>1377</v>
      </c>
      <c r="S219" s="7" t="str">
        <f t="shared" si="69"/>
        <v>Yes</v>
      </c>
      <c r="T219" s="306">
        <v>350</v>
      </c>
      <c r="U219" s="306">
        <v>18</v>
      </c>
      <c r="V219" s="306">
        <v>1020</v>
      </c>
      <c r="W219" s="306">
        <v>1020</v>
      </c>
      <c r="X219" s="8">
        <v>102</v>
      </c>
      <c r="Y219" s="16">
        <f t="shared" si="68"/>
        <v>40.15748031496063</v>
      </c>
      <c r="Z219" s="8">
        <v>100</v>
      </c>
      <c r="AA219" s="16">
        <f t="shared" si="66"/>
        <v>39.370078740157481</v>
      </c>
      <c r="AB219" s="16" t="str">
        <f t="shared" si="67"/>
        <v>N</v>
      </c>
      <c r="AC219" s="8">
        <v>76.099999999999994</v>
      </c>
      <c r="AD219" s="306">
        <v>5</v>
      </c>
      <c r="AE219" s="3"/>
      <c r="AF219" s="5" t="s">
        <v>989</v>
      </c>
      <c r="AG219" s="10">
        <v>15.179338384979999</v>
      </c>
      <c r="AH219" s="10">
        <v>16.061722460112001</v>
      </c>
      <c r="AI219" s="10">
        <v>14.638468599468</v>
      </c>
      <c r="AJ219" s="10">
        <v>16.065609614628002</v>
      </c>
      <c r="AK219" s="10">
        <v>15.219320545716002</v>
      </c>
      <c r="AL219" s="10">
        <v>19.752853326948003</v>
      </c>
      <c r="AM219" s="10">
        <v>18.562273429476001</v>
      </c>
      <c r="AN219" s="10">
        <v>18.904343026884</v>
      </c>
      <c r="AO219" s="10">
        <v>17.358366145092003</v>
      </c>
      <c r="AP219" s="10">
        <v>16.102815236424</v>
      </c>
      <c r="AQ219" s="10">
        <v>15.699661782336001</v>
      </c>
      <c r="AR219" s="10">
        <v>15.677449470816001</v>
      </c>
      <c r="AS219" s="11">
        <v>45.879529444559999</v>
      </c>
      <c r="AT219" s="11">
        <v>51.037783487292003</v>
      </c>
      <c r="AU219" s="11">
        <v>54.824982601452007</v>
      </c>
      <c r="AV219" s="11">
        <v>47.479926489576002</v>
      </c>
      <c r="AW219" s="29">
        <v>199.22222202288</v>
      </c>
      <c r="AX219" s="45">
        <f t="shared" si="70"/>
        <v>16.601851835239998</v>
      </c>
      <c r="AY219" s="45">
        <f t="shared" si="71"/>
        <v>1.6495854421533931</v>
      </c>
    </row>
    <row r="220" spans="1:51" ht="15" customHeight="1">
      <c r="A220" s="385">
        <v>1182</v>
      </c>
      <c r="B220" s="23" t="s">
        <v>451</v>
      </c>
      <c r="C220" s="23" t="s">
        <v>637</v>
      </c>
      <c r="D220" s="23" t="s">
        <v>602</v>
      </c>
      <c r="E220" s="23" t="s">
        <v>1207</v>
      </c>
      <c r="F220" s="25" t="s">
        <v>1012</v>
      </c>
      <c r="G220" s="24" t="s">
        <v>917</v>
      </c>
      <c r="H220" s="394">
        <v>300</v>
      </c>
      <c r="I220" s="23" t="s">
        <v>492</v>
      </c>
      <c r="J220" s="42" t="s">
        <v>998</v>
      </c>
      <c r="K220" s="13" t="str">
        <f t="shared" si="65"/>
        <v>011</v>
      </c>
      <c r="L220" s="6" t="s">
        <v>1004</v>
      </c>
      <c r="M220" s="13" t="s">
        <v>1026</v>
      </c>
      <c r="N220" s="13" t="s">
        <v>1027</v>
      </c>
      <c r="O220" s="3"/>
      <c r="P220" s="7" t="s">
        <v>1409</v>
      </c>
      <c r="Q220" s="7" t="s">
        <v>1590</v>
      </c>
      <c r="R220" s="7" t="s">
        <v>1409</v>
      </c>
      <c r="S220" s="7" t="str">
        <f t="shared" si="69"/>
        <v>Yes</v>
      </c>
      <c r="T220" s="306">
        <v>320</v>
      </c>
      <c r="U220" s="306">
        <v>16</v>
      </c>
      <c r="V220" s="306">
        <v>1278</v>
      </c>
      <c r="W220" s="306">
        <v>1278</v>
      </c>
      <c r="X220" s="8">
        <v>127.8</v>
      </c>
      <c r="Y220" s="16">
        <f t="shared" si="68"/>
        <v>50.314960629921259</v>
      </c>
      <c r="Z220" s="8">
        <v>123.7</v>
      </c>
      <c r="AA220" s="16">
        <f t="shared" si="66"/>
        <v>48.7007874015748</v>
      </c>
      <c r="AB220" s="16" t="str">
        <f t="shared" si="67"/>
        <v>N</v>
      </c>
      <c r="AC220" s="8">
        <v>81.3</v>
      </c>
      <c r="AD220" s="306">
        <v>10</v>
      </c>
      <c r="AE220" s="3"/>
      <c r="AF220" s="5" t="s">
        <v>989</v>
      </c>
      <c r="AG220" s="10">
        <v>14.994656386375679</v>
      </c>
      <c r="AH220" s="10">
        <v>15.865901377643517</v>
      </c>
      <c r="AI220" s="10">
        <v>14.459812542282238</v>
      </c>
      <c r="AJ220" s="10">
        <v>15.869978967306238</v>
      </c>
      <c r="AK220" s="10">
        <v>15.033393488171518</v>
      </c>
      <c r="AL220" s="10">
        <v>19.511946134392318</v>
      </c>
      <c r="AM220" s="10">
        <v>18.335561516697599</v>
      </c>
      <c r="AN220" s="10">
        <v>18.673321860426235</v>
      </c>
      <c r="AO220" s="10">
        <v>17.146944130014717</v>
      </c>
      <c r="AP220" s="10">
        <v>15.906677274270718</v>
      </c>
      <c r="AQ220" s="10">
        <v>15.507753085601278</v>
      </c>
      <c r="AR220" s="10">
        <v>15.486005940733437</v>
      </c>
      <c r="AS220" s="11">
        <v>45.320370306301434</v>
      </c>
      <c r="AT220" s="11">
        <v>50.415318589870076</v>
      </c>
      <c r="AU220" s="11">
        <v>54.155827507138554</v>
      </c>
      <c r="AV220" s="11">
        <v>46.900436300605435</v>
      </c>
      <c r="AW220" s="29">
        <v>196.79195270391548</v>
      </c>
      <c r="AX220" s="45">
        <f t="shared" si="70"/>
        <v>16.399329391992957</v>
      </c>
      <c r="AY220" s="45">
        <f t="shared" si="71"/>
        <v>1.6294028909002907</v>
      </c>
    </row>
    <row r="221" spans="1:51" ht="15" customHeight="1">
      <c r="A221" s="385">
        <v>1184</v>
      </c>
      <c r="B221" s="23" t="s">
        <v>451</v>
      </c>
      <c r="C221" s="23" t="s">
        <v>637</v>
      </c>
      <c r="D221" s="23" t="s">
        <v>602</v>
      </c>
      <c r="E221" s="23" t="s">
        <v>1207</v>
      </c>
      <c r="F221" s="25" t="s">
        <v>1012</v>
      </c>
      <c r="G221" s="24" t="s">
        <v>917</v>
      </c>
      <c r="H221" s="394">
        <v>300</v>
      </c>
      <c r="I221" s="23" t="s">
        <v>493</v>
      </c>
      <c r="J221" s="42" t="s">
        <v>998</v>
      </c>
      <c r="K221" s="13" t="str">
        <f t="shared" si="65"/>
        <v>011</v>
      </c>
      <c r="L221" s="6" t="s">
        <v>1004</v>
      </c>
      <c r="M221" s="13" t="s">
        <v>1026</v>
      </c>
      <c r="N221" s="13" t="s">
        <v>1027</v>
      </c>
      <c r="O221" s="3"/>
      <c r="P221" s="7" t="s">
        <v>1377</v>
      </c>
      <c r="Q221" s="7" t="s">
        <v>1591</v>
      </c>
      <c r="R221" s="7" t="s">
        <v>1377</v>
      </c>
      <c r="S221" s="7" t="str">
        <f t="shared" si="69"/>
        <v>Yes</v>
      </c>
      <c r="T221" s="306">
        <v>350</v>
      </c>
      <c r="U221" s="306">
        <v>18</v>
      </c>
      <c r="V221" s="306">
        <v>1020</v>
      </c>
      <c r="W221" s="306">
        <v>1020</v>
      </c>
      <c r="X221" s="8">
        <v>102</v>
      </c>
      <c r="Y221" s="16">
        <f t="shared" si="68"/>
        <v>40.15748031496063</v>
      </c>
      <c r="Z221" s="8">
        <v>101.8</v>
      </c>
      <c r="AA221" s="16">
        <f t="shared" si="66"/>
        <v>40.078740157480311</v>
      </c>
      <c r="AB221" s="16" t="str">
        <f t="shared" si="67"/>
        <v>N</v>
      </c>
      <c r="AC221" s="8">
        <v>139.4</v>
      </c>
      <c r="AD221" s="306">
        <v>21</v>
      </c>
      <c r="AE221" s="3"/>
      <c r="AF221" s="5" t="s">
        <v>989</v>
      </c>
      <c r="AG221" s="10">
        <v>9.2688444186240009</v>
      </c>
      <c r="AH221" s="10">
        <v>9.8079672831840004</v>
      </c>
      <c r="AI221" s="10">
        <v>8.9382502092240017</v>
      </c>
      <c r="AJ221" s="10">
        <v>9.8100017090880005</v>
      </c>
      <c r="AK221" s="10">
        <v>9.2932575294719992</v>
      </c>
      <c r="AL221" s="10">
        <v>12.061093971864</v>
      </c>
      <c r="AM221" s="10">
        <v>11.334803924136001</v>
      </c>
      <c r="AN221" s="10">
        <v>11.543332579296001</v>
      </c>
      <c r="AO221" s="10">
        <v>10.59935895984</v>
      </c>
      <c r="AP221" s="10">
        <v>9.8323803940320005</v>
      </c>
      <c r="AQ221" s="10">
        <v>9.586214859647999</v>
      </c>
      <c r="AR221" s="10">
        <v>9.5729910912719998</v>
      </c>
      <c r="AS221" s="11">
        <v>28.015061911032003</v>
      </c>
      <c r="AT221" s="11">
        <v>31.164353210424</v>
      </c>
      <c r="AU221" s="11">
        <v>33.477495463272007</v>
      </c>
      <c r="AV221" s="11">
        <v>28.991586344951997</v>
      </c>
      <c r="AW221" s="29">
        <v>121.64849692968001</v>
      </c>
      <c r="AX221" s="45">
        <f t="shared" si="70"/>
        <v>10.137374744140001</v>
      </c>
      <c r="AY221" s="45">
        <f t="shared" si="71"/>
        <v>1.0072675759697172</v>
      </c>
    </row>
    <row r="222" spans="1:51" ht="15" customHeight="1">
      <c r="A222" s="385">
        <v>1187</v>
      </c>
      <c r="B222" s="23" t="s">
        <v>451</v>
      </c>
      <c r="C222" s="23" t="s">
        <v>637</v>
      </c>
      <c r="D222" s="23" t="s">
        <v>602</v>
      </c>
      <c r="E222" s="23" t="s">
        <v>1207</v>
      </c>
      <c r="F222" s="25" t="s">
        <v>923</v>
      </c>
      <c r="G222" s="24" t="s">
        <v>922</v>
      </c>
      <c r="H222" s="394">
        <v>300</v>
      </c>
      <c r="I222" s="23" t="s">
        <v>495</v>
      </c>
      <c r="J222" s="42" t="s">
        <v>998</v>
      </c>
      <c r="K222" s="13" t="str">
        <f t="shared" si="65"/>
        <v>011</v>
      </c>
      <c r="L222" s="6" t="s">
        <v>1004</v>
      </c>
      <c r="M222" s="13" t="s">
        <v>1026</v>
      </c>
      <c r="N222" s="13" t="s">
        <v>1027</v>
      </c>
      <c r="O222" s="3"/>
      <c r="P222" s="7" t="s">
        <v>1410</v>
      </c>
      <c r="Q222" s="7" t="s">
        <v>1590</v>
      </c>
      <c r="R222" s="7" t="s">
        <v>1410</v>
      </c>
      <c r="S222" s="7" t="str">
        <f t="shared" si="69"/>
        <v>Yes</v>
      </c>
      <c r="T222" s="306">
        <v>350</v>
      </c>
      <c r="U222" s="306">
        <v>18</v>
      </c>
      <c r="V222" s="306">
        <v>1132</v>
      </c>
      <c r="W222" s="306">
        <v>1132</v>
      </c>
      <c r="X222" s="8">
        <v>113.2</v>
      </c>
      <c r="Y222" s="16">
        <f t="shared" si="68"/>
        <v>44.566929133858267</v>
      </c>
      <c r="Z222" s="8">
        <v>116</v>
      </c>
      <c r="AA222" s="16">
        <f t="shared" si="66"/>
        <v>45.669291338582674</v>
      </c>
      <c r="AB222" s="16" t="str">
        <f t="shared" si="67"/>
        <v>N</v>
      </c>
      <c r="AC222" s="8">
        <v>59.1</v>
      </c>
      <c r="AD222" s="306">
        <v>5</v>
      </c>
      <c r="AE222" s="3"/>
      <c r="AF222" s="5" t="s">
        <v>989</v>
      </c>
      <c r="AG222" s="10">
        <v>2.9903626826303999</v>
      </c>
      <c r="AH222" s="10">
        <v>3.1645771538976</v>
      </c>
      <c r="AI222" s="10">
        <v>2.8841109996048</v>
      </c>
      <c r="AJ222" s="10">
        <v>3.1650557650823998</v>
      </c>
      <c r="AK222" s="10">
        <v>2.9984990727719998</v>
      </c>
      <c r="AL222" s="10">
        <v>3.8915875436088001</v>
      </c>
      <c r="AM222" s="10">
        <v>3.6570680630568</v>
      </c>
      <c r="AN222" s="10">
        <v>3.7245522401136002</v>
      </c>
      <c r="AO222" s="10">
        <v>3.4196769153959998</v>
      </c>
      <c r="AP222" s="10">
        <v>3.1722349328543999</v>
      </c>
      <c r="AQ222" s="10">
        <v>3.0927854761776001</v>
      </c>
      <c r="AR222" s="10">
        <v>3.0884779755144001</v>
      </c>
      <c r="AS222" s="11">
        <v>9.0390508361327999</v>
      </c>
      <c r="AT222" s="11">
        <v>10.055142381463199</v>
      </c>
      <c r="AU222" s="11">
        <v>10.8012972185664</v>
      </c>
      <c r="AV222" s="11">
        <v>9.3534983845464001</v>
      </c>
      <c r="AW222" s="29">
        <v>39.248988820708803</v>
      </c>
      <c r="AX222" s="45">
        <f t="shared" si="70"/>
        <v>3.2707490683924001</v>
      </c>
      <c r="AY222" s="45">
        <f t="shared" si="71"/>
        <v>0.32502693007901562</v>
      </c>
    </row>
    <row r="223" spans="1:51" ht="15" customHeight="1">
      <c r="A223" s="385">
        <v>1190</v>
      </c>
      <c r="B223" s="23" t="s">
        <v>451</v>
      </c>
      <c r="C223" s="23" t="s">
        <v>603</v>
      </c>
      <c r="D223" s="23" t="s">
        <v>604</v>
      </c>
      <c r="E223" s="23" t="s">
        <v>1221</v>
      </c>
      <c r="F223" s="25" t="s">
        <v>923</v>
      </c>
      <c r="G223" s="24" t="s">
        <v>917</v>
      </c>
      <c r="H223" s="394">
        <v>300</v>
      </c>
      <c r="I223" s="23" t="s">
        <v>474</v>
      </c>
      <c r="J223" s="42" t="s">
        <v>998</v>
      </c>
      <c r="K223" s="13" t="str">
        <f t="shared" si="65"/>
        <v>011</v>
      </c>
      <c r="L223" s="6" t="s">
        <v>1004</v>
      </c>
      <c r="M223" s="13" t="s">
        <v>1026</v>
      </c>
      <c r="N223" s="13" t="s">
        <v>1027</v>
      </c>
      <c r="O223" s="3"/>
      <c r="P223" s="7" t="s">
        <v>1411</v>
      </c>
      <c r="Q223" s="7" t="s">
        <v>1590</v>
      </c>
      <c r="R223" s="7" t="s">
        <v>1411</v>
      </c>
      <c r="S223" s="7" t="str">
        <f t="shared" si="69"/>
        <v>Yes</v>
      </c>
      <c r="T223" s="306">
        <v>380</v>
      </c>
      <c r="U223" s="306">
        <v>20</v>
      </c>
      <c r="V223" s="306">
        <v>1115</v>
      </c>
      <c r="W223" s="306">
        <v>1115</v>
      </c>
      <c r="X223" s="8">
        <v>111.5</v>
      </c>
      <c r="Y223" s="16">
        <f t="shared" si="68"/>
        <v>43.897637795275593</v>
      </c>
      <c r="Z223" s="8">
        <v>111.3</v>
      </c>
      <c r="AA223" s="16">
        <f t="shared" si="66"/>
        <v>43.818897637795274</v>
      </c>
      <c r="AB223" s="16" t="str">
        <f t="shared" si="67"/>
        <v>N</v>
      </c>
      <c r="AC223" s="8">
        <v>140.69999999999999</v>
      </c>
      <c r="AD223" s="306">
        <v>10</v>
      </c>
      <c r="AE223" s="3"/>
      <c r="AF223" s="5" t="s">
        <v>988</v>
      </c>
      <c r="AG223" s="10">
        <v>9.5166585350759991</v>
      </c>
      <c r="AH223" s="10">
        <v>10.0698676227744</v>
      </c>
      <c r="AI223" s="10">
        <v>9.1779093580271986</v>
      </c>
      <c r="AJ223" s="10">
        <v>10.072304667213599</v>
      </c>
      <c r="AK223" s="10">
        <v>9.5422475016875996</v>
      </c>
      <c r="AL223" s="10">
        <v>12.385059840014399</v>
      </c>
      <c r="AM223" s="10">
        <v>11.638105719399599</v>
      </c>
      <c r="AN223" s="10">
        <v>11.852565630049199</v>
      </c>
      <c r="AO223" s="10">
        <v>10.8838404654672</v>
      </c>
      <c r="AP223" s="10">
        <v>10.095456589386</v>
      </c>
      <c r="AQ223" s="10">
        <v>9.8432224899287988</v>
      </c>
      <c r="AR223" s="10">
        <v>9.8298187455131991</v>
      </c>
      <c r="AS223" s="11">
        <v>28.764435515877601</v>
      </c>
      <c r="AT223" s="11">
        <v>31.999612008915598</v>
      </c>
      <c r="AU223" s="11">
        <v>34.374511814915998</v>
      </c>
      <c r="AV223" s="11">
        <v>29.768497824827996</v>
      </c>
      <c r="AW223" s="29">
        <v>124.90705716453718</v>
      </c>
      <c r="AX223" s="45">
        <f t="shared" si="70"/>
        <v>10.408921430378101</v>
      </c>
      <c r="AY223" s="45">
        <f t="shared" si="71"/>
        <v>1.0344179275807428</v>
      </c>
    </row>
    <row r="224" spans="1:51" ht="15" customHeight="1">
      <c r="A224" s="385">
        <v>1217</v>
      </c>
      <c r="B224" s="23" t="s">
        <v>451</v>
      </c>
      <c r="C224" s="23" t="s">
        <v>576</v>
      </c>
      <c r="D224" s="23" t="s">
        <v>605</v>
      </c>
      <c r="E224" s="23" t="s">
        <v>1207</v>
      </c>
      <c r="F224" s="25" t="s">
        <v>924</v>
      </c>
      <c r="G224" s="24" t="s">
        <v>921</v>
      </c>
      <c r="H224" s="394">
        <v>330</v>
      </c>
      <c r="I224" s="23" t="s">
        <v>606</v>
      </c>
      <c r="J224" s="42" t="s">
        <v>1000</v>
      </c>
      <c r="K224" s="13" t="str">
        <f t="shared" si="65"/>
        <v>01A</v>
      </c>
      <c r="L224" s="6" t="s">
        <v>1004</v>
      </c>
      <c r="M224" s="13" t="s">
        <v>1026</v>
      </c>
      <c r="N224" s="13" t="s">
        <v>1028</v>
      </c>
      <c r="O224" s="3"/>
      <c r="P224" s="7" t="s">
        <v>1405</v>
      </c>
      <c r="Q224" s="7" t="s">
        <v>1590</v>
      </c>
      <c r="R224" s="7" t="s">
        <v>1509</v>
      </c>
      <c r="S224" s="7" t="str">
        <f t="shared" si="69"/>
        <v>No</v>
      </c>
      <c r="T224" s="306">
        <v>380</v>
      </c>
      <c r="U224" s="306">
        <v>20</v>
      </c>
      <c r="V224" s="306">
        <v>1110</v>
      </c>
      <c r="W224" s="306">
        <v>1106</v>
      </c>
      <c r="X224" s="8">
        <v>110.6</v>
      </c>
      <c r="Y224" s="16">
        <f t="shared" si="68"/>
        <v>43.54330708661417</v>
      </c>
      <c r="Z224" s="8">
        <v>110.6</v>
      </c>
      <c r="AA224" s="16">
        <f t="shared" si="66"/>
        <v>43.54330708661417</v>
      </c>
      <c r="AB224" s="16" t="str">
        <f t="shared" si="67"/>
        <v>Y</v>
      </c>
      <c r="AC224" s="8">
        <v>79.900000000000006</v>
      </c>
      <c r="AD224" s="306">
        <v>3</v>
      </c>
      <c r="AE224" s="3"/>
      <c r="AF224" s="5" t="s">
        <v>988</v>
      </c>
      <c r="AG224" s="10">
        <v>0.93279423020112007</v>
      </c>
      <c r="AH224" s="10">
        <v>0.98701847169183998</v>
      </c>
      <c r="AI224" s="10">
        <v>0.89984785562448</v>
      </c>
      <c r="AJ224" s="10">
        <v>0.98770485449552003</v>
      </c>
      <c r="AK224" s="10">
        <v>0.93553976141584005</v>
      </c>
      <c r="AL224" s="10">
        <v>1.21421117970992</v>
      </c>
      <c r="AM224" s="10">
        <v>1.1407682197161599</v>
      </c>
      <c r="AN224" s="10">
        <v>1.16204608663024</v>
      </c>
      <c r="AO224" s="10">
        <v>1.0666388769187201</v>
      </c>
      <c r="AP224" s="10">
        <v>0.98976400290656008</v>
      </c>
      <c r="AQ224" s="10">
        <v>0.96505422197408008</v>
      </c>
      <c r="AR224" s="10">
        <v>0.96368145636672009</v>
      </c>
      <c r="AS224" s="11">
        <v>2.81966055751744</v>
      </c>
      <c r="AT224" s="11">
        <v>3.1374557956212801</v>
      </c>
      <c r="AU224" s="11">
        <v>3.36945318326512</v>
      </c>
      <c r="AV224" s="11">
        <v>2.9184996812473605</v>
      </c>
      <c r="AW224" s="29">
        <v>12.245069217651199</v>
      </c>
      <c r="AX224" s="45">
        <f t="shared" si="70"/>
        <v>1.0204224348042668</v>
      </c>
      <c r="AY224" s="45">
        <f t="shared" si="71"/>
        <v>0.10138306537345107</v>
      </c>
    </row>
    <row r="225" spans="1:51" ht="15" customHeight="1">
      <c r="A225" s="385">
        <v>1222</v>
      </c>
      <c r="B225" s="23" t="s">
        <v>451</v>
      </c>
      <c r="C225" s="23" t="s">
        <v>576</v>
      </c>
      <c r="D225" s="23" t="s">
        <v>605</v>
      </c>
      <c r="E225" s="23" t="s">
        <v>1207</v>
      </c>
      <c r="F225" s="25" t="s">
        <v>926</v>
      </c>
      <c r="G225" s="24" t="s">
        <v>931</v>
      </c>
      <c r="H225" s="394">
        <v>250</v>
      </c>
      <c r="I225" s="23" t="s">
        <v>477</v>
      </c>
      <c r="J225" s="42" t="s">
        <v>1000</v>
      </c>
      <c r="K225" s="13" t="str">
        <f t="shared" ref="K225:K245" si="72">LEFT(J225,3)</f>
        <v>01A</v>
      </c>
      <c r="L225" s="6" t="s">
        <v>1004</v>
      </c>
      <c r="M225" s="13" t="s">
        <v>1026</v>
      </c>
      <c r="N225" s="13" t="s">
        <v>1028</v>
      </c>
      <c r="O225" s="3"/>
      <c r="P225" s="7" t="s">
        <v>1412</v>
      </c>
      <c r="Q225" s="7" t="s">
        <v>1590</v>
      </c>
      <c r="R225" s="7" t="s">
        <v>1412</v>
      </c>
      <c r="S225" s="7" t="str">
        <f t="shared" si="69"/>
        <v>Yes</v>
      </c>
      <c r="T225" s="306">
        <v>380</v>
      </c>
      <c r="U225" s="306">
        <v>20</v>
      </c>
      <c r="V225" s="306">
        <v>1287</v>
      </c>
      <c r="W225" s="306">
        <v>1287</v>
      </c>
      <c r="X225" s="8">
        <v>128.69999999999999</v>
      </c>
      <c r="Y225" s="16">
        <f t="shared" si="68"/>
        <v>50.669291338582674</v>
      </c>
      <c r="Z225" s="8">
        <v>128.69999999999999</v>
      </c>
      <c r="AA225" s="16">
        <f t="shared" si="66"/>
        <v>50.669291338582674</v>
      </c>
      <c r="AB225" s="16" t="str">
        <f t="shared" si="67"/>
        <v>Y</v>
      </c>
      <c r="AC225" s="8">
        <v>75.3</v>
      </c>
      <c r="AD225" s="306">
        <v>3</v>
      </c>
      <c r="AE225" s="3"/>
      <c r="AF225" s="5" t="s">
        <v>988</v>
      </c>
      <c r="AG225" s="10">
        <v>8.9499346824887986</v>
      </c>
      <c r="AH225" s="10">
        <v>9.4700696585695177</v>
      </c>
      <c r="AI225" s="10">
        <v>8.6307780546187178</v>
      </c>
      <c r="AJ225" s="10">
        <v>9.472327842257279</v>
      </c>
      <c r="AK225" s="10">
        <v>8.9732692472623174</v>
      </c>
      <c r="AL225" s="10">
        <v>11.646206005674239</v>
      </c>
      <c r="AM225" s="10">
        <v>10.943910878780878</v>
      </c>
      <c r="AN225" s="10">
        <v>11.14564195488744</v>
      </c>
      <c r="AO225" s="10">
        <v>10.234088472928319</v>
      </c>
      <c r="AP225" s="10">
        <v>9.4941569512389581</v>
      </c>
      <c r="AQ225" s="10">
        <v>9.2562949361282385</v>
      </c>
      <c r="AR225" s="10">
        <v>9.2434985618975993</v>
      </c>
      <c r="AS225" s="11">
        <v>27.050782395677032</v>
      </c>
      <c r="AT225" s="11">
        <v>30.091803095193832</v>
      </c>
      <c r="AU225" s="11">
        <v>32.323641306596635</v>
      </c>
      <c r="AV225" s="11">
        <v>27.993950449264798</v>
      </c>
      <c r="AW225" s="29">
        <v>117.4601772467323</v>
      </c>
      <c r="AX225" s="45">
        <f t="shared" si="70"/>
        <v>9.7883481038943589</v>
      </c>
      <c r="AY225" s="45">
        <f t="shared" si="71"/>
        <v>0.97247628700743483</v>
      </c>
    </row>
    <row r="226" spans="1:51" ht="15" customHeight="1">
      <c r="A226" s="385">
        <v>1224</v>
      </c>
      <c r="B226" s="23" t="s">
        <v>451</v>
      </c>
      <c r="C226" s="23" t="s">
        <v>576</v>
      </c>
      <c r="D226" s="23" t="s">
        <v>605</v>
      </c>
      <c r="E226" s="23" t="s">
        <v>1207</v>
      </c>
      <c r="F226" s="25" t="s">
        <v>907</v>
      </c>
      <c r="G226" s="24" t="s">
        <v>922</v>
      </c>
      <c r="H226" s="394">
        <v>300</v>
      </c>
      <c r="I226" s="23" t="s">
        <v>475</v>
      </c>
      <c r="J226" s="42" t="s">
        <v>1000</v>
      </c>
      <c r="K226" s="13" t="str">
        <f t="shared" si="72"/>
        <v>01A</v>
      </c>
      <c r="L226" s="6" t="s">
        <v>1004</v>
      </c>
      <c r="M226" s="13" t="s">
        <v>1026</v>
      </c>
      <c r="N226" s="13" t="s">
        <v>1028</v>
      </c>
      <c r="O226" s="3"/>
      <c r="P226" s="7" t="s">
        <v>1378</v>
      </c>
      <c r="Q226" s="7" t="s">
        <v>1590</v>
      </c>
      <c r="R226" s="7" t="s">
        <v>1515</v>
      </c>
      <c r="S226" s="7" t="str">
        <f t="shared" si="69"/>
        <v>No</v>
      </c>
      <c r="T226" s="306">
        <v>380</v>
      </c>
      <c r="U226" s="306">
        <v>20</v>
      </c>
      <c r="V226" s="306">
        <v>914</v>
      </c>
      <c r="W226" s="306">
        <v>896</v>
      </c>
      <c r="X226" s="8">
        <v>89.6</v>
      </c>
      <c r="Y226" s="16">
        <f t="shared" si="68"/>
        <v>35.275590551181097</v>
      </c>
      <c r="Z226" s="8">
        <v>89.5</v>
      </c>
      <c r="AA226" s="16">
        <f t="shared" si="66"/>
        <v>35.236220472440941</v>
      </c>
      <c r="AB226" s="16" t="str">
        <f t="shared" si="67"/>
        <v>N</v>
      </c>
      <c r="AC226" s="8">
        <v>116.2</v>
      </c>
      <c r="AD226" s="306">
        <v>20</v>
      </c>
      <c r="AE226" s="3"/>
      <c r="AF226" s="5" t="s">
        <v>988</v>
      </c>
      <c r="AG226" s="10">
        <v>0.64290344724480009</v>
      </c>
      <c r="AH226" s="10">
        <v>0.68091157557248005</v>
      </c>
      <c r="AI226" s="10">
        <v>0.62026030696448009</v>
      </c>
      <c r="AJ226" s="10">
        <v>0.68091157557248005</v>
      </c>
      <c r="AK226" s="10">
        <v>0.64452081440767994</v>
      </c>
      <c r="AL226" s="10">
        <v>0.83698750679040002</v>
      </c>
      <c r="AM226" s="10">
        <v>0.78684912474112012</v>
      </c>
      <c r="AN226" s="10">
        <v>0.80059674562560001</v>
      </c>
      <c r="AO226" s="10">
        <v>0.73509337552896004</v>
      </c>
      <c r="AP226" s="10">
        <v>0.68252894273536002</v>
      </c>
      <c r="AQ226" s="10">
        <v>0.66554658752511997</v>
      </c>
      <c r="AR226" s="10">
        <v>0.66392922036224</v>
      </c>
      <c r="AS226" s="11">
        <v>1.9440753297817603</v>
      </c>
      <c r="AT226" s="11">
        <v>2.1624198967705599</v>
      </c>
      <c r="AU226" s="11">
        <v>2.3225392458956802</v>
      </c>
      <c r="AV226" s="11">
        <v>2.0120047506227201</v>
      </c>
      <c r="AW226" s="29">
        <v>8.441039223070721</v>
      </c>
      <c r="AX226" s="45">
        <f t="shared" si="70"/>
        <v>0.70341993525589341</v>
      </c>
      <c r="AY226" s="45">
        <f t="shared" si="71"/>
        <v>6.9894552891234168E-2</v>
      </c>
    </row>
    <row r="227" spans="1:51" ht="15" customHeight="1">
      <c r="A227" s="385">
        <v>1227</v>
      </c>
      <c r="B227" s="23" t="s">
        <v>451</v>
      </c>
      <c r="C227" s="23" t="s">
        <v>576</v>
      </c>
      <c r="D227" s="23" t="s">
        <v>605</v>
      </c>
      <c r="E227" s="23" t="s">
        <v>1207</v>
      </c>
      <c r="F227" s="25" t="s">
        <v>1007</v>
      </c>
      <c r="G227" s="24" t="s">
        <v>914</v>
      </c>
      <c r="H227" s="394">
        <v>330</v>
      </c>
      <c r="I227" s="23" t="s">
        <v>478</v>
      </c>
      <c r="J227" s="42" t="s">
        <v>1000</v>
      </c>
      <c r="K227" s="13" t="str">
        <f t="shared" si="72"/>
        <v>01A</v>
      </c>
      <c r="L227" s="6" t="s">
        <v>1004</v>
      </c>
      <c r="M227" s="13" t="s">
        <v>1026</v>
      </c>
      <c r="N227" s="13" t="s">
        <v>1028</v>
      </c>
      <c r="O227" s="3"/>
      <c r="P227" s="7" t="s">
        <v>1582</v>
      </c>
      <c r="Q227" s="7" t="s">
        <v>1591</v>
      </c>
      <c r="R227" s="7" t="s">
        <v>1504</v>
      </c>
      <c r="S227" s="7" t="str">
        <f t="shared" si="69"/>
        <v>No</v>
      </c>
      <c r="T227" s="306">
        <v>380</v>
      </c>
      <c r="U227" s="306">
        <v>20</v>
      </c>
      <c r="V227" s="306">
        <v>1270</v>
      </c>
      <c r="W227" s="306">
        <v>1258</v>
      </c>
      <c r="X227" s="8">
        <v>125.8</v>
      </c>
      <c r="Y227" s="16">
        <f t="shared" si="68"/>
        <v>49.527559055118111</v>
      </c>
      <c r="Z227" s="8">
        <v>125.8</v>
      </c>
      <c r="AA227" s="16">
        <f t="shared" si="66"/>
        <v>49.527559055118111</v>
      </c>
      <c r="AB227" s="16" t="str">
        <f t="shared" si="67"/>
        <v>Y</v>
      </c>
      <c r="AC227" s="8">
        <v>69.599999999999994</v>
      </c>
      <c r="AD227" s="306">
        <v>5</v>
      </c>
      <c r="AE227" s="3"/>
      <c r="AF227" s="5" t="s">
        <v>988</v>
      </c>
      <c r="AG227" s="10">
        <v>2.4951811482662398</v>
      </c>
      <c r="AH227" s="10">
        <v>2.6400363089587198</v>
      </c>
      <c r="AI227" s="10">
        <v>2.4060918240844797</v>
      </c>
      <c r="AJ227" s="10">
        <v>2.6407163801356797</v>
      </c>
      <c r="AK227" s="10">
        <v>2.5019818600358401</v>
      </c>
      <c r="AL227" s="10">
        <v>3.2473398699840001</v>
      </c>
      <c r="AM227" s="10">
        <v>3.0514793710195196</v>
      </c>
      <c r="AN227" s="10">
        <v>3.1072452075302399</v>
      </c>
      <c r="AO227" s="10">
        <v>2.8535786585241598</v>
      </c>
      <c r="AP227" s="10">
        <v>2.6468370207283201</v>
      </c>
      <c r="AQ227" s="10">
        <v>2.5808701165631995</v>
      </c>
      <c r="AR227" s="10">
        <v>2.5774697606784001</v>
      </c>
      <c r="AS227" s="11">
        <v>7.5413092813094389</v>
      </c>
      <c r="AT227" s="11">
        <v>8.390038110155519</v>
      </c>
      <c r="AU227" s="11">
        <v>9.0123032370739189</v>
      </c>
      <c r="AV227" s="11">
        <v>7.8051768979699192</v>
      </c>
      <c r="AW227" s="29">
        <v>32.748827526508798</v>
      </c>
      <c r="AX227" s="45">
        <f t="shared" si="70"/>
        <v>2.7290689605423997</v>
      </c>
      <c r="AY227" s="45">
        <f t="shared" si="71"/>
        <v>0.27120936827668723</v>
      </c>
    </row>
    <row r="228" spans="1:51" ht="15" customHeight="1">
      <c r="A228" s="385">
        <v>1229</v>
      </c>
      <c r="B228" s="23" t="s">
        <v>451</v>
      </c>
      <c r="C228" s="23" t="s">
        <v>576</v>
      </c>
      <c r="D228" s="23" t="s">
        <v>605</v>
      </c>
      <c r="E228" s="23" t="s">
        <v>1207</v>
      </c>
      <c r="F228" s="25" t="s">
        <v>923</v>
      </c>
      <c r="G228" s="24" t="s">
        <v>914</v>
      </c>
      <c r="H228" s="394">
        <v>330</v>
      </c>
      <c r="I228" s="23" t="s">
        <v>552</v>
      </c>
      <c r="J228" s="42" t="s">
        <v>1000</v>
      </c>
      <c r="K228" s="13" t="str">
        <f t="shared" si="72"/>
        <v>01A</v>
      </c>
      <c r="L228" s="6" t="s">
        <v>1004</v>
      </c>
      <c r="M228" s="13" t="s">
        <v>1026</v>
      </c>
      <c r="N228" s="13" t="s">
        <v>1028</v>
      </c>
      <c r="O228" s="3"/>
      <c r="P228" s="7" t="s">
        <v>1352</v>
      </c>
      <c r="Q228" s="7" t="s">
        <v>1590</v>
      </c>
      <c r="R228" s="7" t="s">
        <v>1352</v>
      </c>
      <c r="S228" s="7" t="str">
        <f t="shared" si="69"/>
        <v>Yes</v>
      </c>
      <c r="T228" s="306">
        <v>380</v>
      </c>
      <c r="U228" s="306">
        <v>20</v>
      </c>
      <c r="V228" s="306">
        <v>1401</v>
      </c>
      <c r="W228" s="306">
        <v>1401</v>
      </c>
      <c r="X228" s="8">
        <v>140.1</v>
      </c>
      <c r="Y228" s="16">
        <f t="shared" si="68"/>
        <v>55.15748031496063</v>
      </c>
      <c r="Z228" s="8">
        <v>140.1</v>
      </c>
      <c r="AA228" s="16">
        <f t="shared" si="66"/>
        <v>55.15748031496063</v>
      </c>
      <c r="AB228" s="16" t="str">
        <f t="shared" si="67"/>
        <v>Y</v>
      </c>
      <c r="AC228" s="8">
        <v>69.900000000000006</v>
      </c>
      <c r="AD228" s="306">
        <v>6</v>
      </c>
      <c r="AE228" s="3"/>
      <c r="AF228" s="5" t="s">
        <v>988</v>
      </c>
      <c r="AG228" s="10">
        <v>22.277657101472638</v>
      </c>
      <c r="AH228" s="10">
        <v>23.572268286487201</v>
      </c>
      <c r="AI228" s="10">
        <v>21.48354777294432</v>
      </c>
      <c r="AJ228" s="10">
        <v>23.578353415441441</v>
      </c>
      <c r="AK228" s="10">
        <v>22.33546582653792</v>
      </c>
      <c r="AL228" s="10">
        <v>28.989554337999362</v>
      </c>
      <c r="AM228" s="10">
        <v>27.242361687013197</v>
      </c>
      <c r="AN228" s="10">
        <v>27.743624184618721</v>
      </c>
      <c r="AO228" s="10">
        <v>25.47539236692576</v>
      </c>
      <c r="AP228" s="10">
        <v>23.632358934910318</v>
      </c>
      <c r="AQ228" s="10">
        <v>23.040580144110478</v>
      </c>
      <c r="AR228" s="10">
        <v>23.008633217100719</v>
      </c>
      <c r="AS228" s="11">
        <v>67.333473160904163</v>
      </c>
      <c r="AT228" s="11">
        <v>74.903373579978719</v>
      </c>
      <c r="AU228" s="11">
        <v>80.461378238557671</v>
      </c>
      <c r="AV228" s="11">
        <v>69.681572296121516</v>
      </c>
      <c r="AW228" s="29">
        <v>292.37979727556205</v>
      </c>
      <c r="AX228" s="45">
        <f t="shared" si="70"/>
        <v>24.364983106296837</v>
      </c>
      <c r="AY228" s="45">
        <f t="shared" si="71"/>
        <v>2.4209385880155381</v>
      </c>
    </row>
    <row r="229" spans="1:51" ht="15" customHeight="1">
      <c r="A229" s="385">
        <v>1230</v>
      </c>
      <c r="B229" s="23" t="s">
        <v>451</v>
      </c>
      <c r="C229" s="23" t="s">
        <v>576</v>
      </c>
      <c r="D229" s="23" t="s">
        <v>605</v>
      </c>
      <c r="E229" s="23" t="s">
        <v>1207</v>
      </c>
      <c r="F229" s="25" t="s">
        <v>923</v>
      </c>
      <c r="G229" s="24" t="s">
        <v>917</v>
      </c>
      <c r="H229" s="394">
        <v>300</v>
      </c>
      <c r="I229" s="23" t="s">
        <v>476</v>
      </c>
      <c r="J229" s="42" t="s">
        <v>1000</v>
      </c>
      <c r="K229" s="13" t="str">
        <f t="shared" si="72"/>
        <v>01A</v>
      </c>
      <c r="L229" s="6" t="s">
        <v>1004</v>
      </c>
      <c r="M229" s="13" t="s">
        <v>1026</v>
      </c>
      <c r="N229" s="13" t="s">
        <v>1028</v>
      </c>
      <c r="O229" s="3"/>
      <c r="P229" s="7" t="s">
        <v>1368</v>
      </c>
      <c r="Q229" s="7" t="s">
        <v>1590</v>
      </c>
      <c r="R229" s="7" t="s">
        <v>1510</v>
      </c>
      <c r="S229" s="7" t="str">
        <f t="shared" si="69"/>
        <v>No</v>
      </c>
      <c r="T229" s="306">
        <v>380</v>
      </c>
      <c r="U229" s="306">
        <v>20</v>
      </c>
      <c r="V229" s="306">
        <v>1330</v>
      </c>
      <c r="W229" s="306">
        <v>1326</v>
      </c>
      <c r="X229" s="8">
        <v>132.6</v>
      </c>
      <c r="Y229" s="16">
        <f t="shared" si="68"/>
        <v>52.204724409448815</v>
      </c>
      <c r="Z229" s="8">
        <v>131.4</v>
      </c>
      <c r="AA229" s="16">
        <f t="shared" si="66"/>
        <v>51.732283464566933</v>
      </c>
      <c r="AB229" s="16" t="str">
        <f t="shared" si="67"/>
        <v>N</v>
      </c>
      <c r="AC229" s="8">
        <v>79.2</v>
      </c>
      <c r="AD229" s="306">
        <v>6</v>
      </c>
      <c r="AE229" s="3"/>
      <c r="AF229" s="5" t="s">
        <v>988</v>
      </c>
      <c r="AG229" s="10">
        <v>15.076677922225922</v>
      </c>
      <c r="AH229" s="10">
        <v>15.952745232103682</v>
      </c>
      <c r="AI229" s="10">
        <v>14.539128241397762</v>
      </c>
      <c r="AJ229" s="10">
        <v>15.956823757754883</v>
      </c>
      <c r="AK229" s="10">
        <v>15.116647473607681</v>
      </c>
      <c r="AL229" s="10">
        <v>19.619339792532482</v>
      </c>
      <c r="AM229" s="10">
        <v>18.436567353684485</v>
      </c>
      <c r="AN229" s="10">
        <v>18.776716392994565</v>
      </c>
      <c r="AO229" s="10">
        <v>17.241559337882883</v>
      </c>
      <c r="AP229" s="10">
        <v>15.994346193745923</v>
      </c>
      <c r="AQ229" s="10">
        <v>15.593834974798082</v>
      </c>
      <c r="AR229" s="10">
        <v>15.571810936281603</v>
      </c>
      <c r="AS229" s="11">
        <v>45.568551395727368</v>
      </c>
      <c r="AT229" s="11">
        <v>50.692811023895047</v>
      </c>
      <c r="AU229" s="11">
        <v>54.454843084561936</v>
      </c>
      <c r="AV229" s="11">
        <v>47.159992104825605</v>
      </c>
      <c r="AW229" s="29">
        <v>197.87619760900998</v>
      </c>
      <c r="AX229" s="45">
        <f t="shared" si="70"/>
        <v>16.48968313408416</v>
      </c>
      <c r="AY229" s="45">
        <f t="shared" si="71"/>
        <v>1.6384598190913457</v>
      </c>
    </row>
    <row r="230" spans="1:51" ht="15" customHeight="1">
      <c r="A230" s="385">
        <v>1232</v>
      </c>
      <c r="B230" s="23" t="s">
        <v>451</v>
      </c>
      <c r="C230" s="23" t="s">
        <v>576</v>
      </c>
      <c r="D230" s="23" t="s">
        <v>605</v>
      </c>
      <c r="E230" s="23" t="s">
        <v>1207</v>
      </c>
      <c r="F230" s="25" t="s">
        <v>923</v>
      </c>
      <c r="G230" s="24" t="s">
        <v>917</v>
      </c>
      <c r="H230" s="394">
        <v>330</v>
      </c>
      <c r="I230" s="23" t="s">
        <v>553</v>
      </c>
      <c r="J230" s="42" t="s">
        <v>1000</v>
      </c>
      <c r="K230" s="13" t="str">
        <f t="shared" si="72"/>
        <v>01A</v>
      </c>
      <c r="L230" s="6" t="s">
        <v>1004</v>
      </c>
      <c r="M230" s="13" t="s">
        <v>1026</v>
      </c>
      <c r="N230" s="13" t="s">
        <v>1028</v>
      </c>
      <c r="O230" s="3"/>
      <c r="P230" s="7" t="s">
        <v>1401</v>
      </c>
      <c r="Q230" s="7" t="s">
        <v>1590</v>
      </c>
      <c r="R230" s="7" t="s">
        <v>1401</v>
      </c>
      <c r="S230" s="7" t="str">
        <f t="shared" si="69"/>
        <v>Yes</v>
      </c>
      <c r="T230" s="306">
        <v>380</v>
      </c>
      <c r="U230" s="306">
        <v>20</v>
      </c>
      <c r="V230" s="306">
        <v>1466</v>
      </c>
      <c r="W230" s="306">
        <v>1466</v>
      </c>
      <c r="X230" s="8">
        <v>146.6</v>
      </c>
      <c r="Y230" s="16">
        <f t="shared" si="68"/>
        <v>57.716535433070867</v>
      </c>
      <c r="Z230" s="8">
        <v>143.69999999999999</v>
      </c>
      <c r="AA230" s="16">
        <f t="shared" si="66"/>
        <v>56.574803149606296</v>
      </c>
      <c r="AB230" s="16" t="str">
        <f t="shared" si="67"/>
        <v>N</v>
      </c>
      <c r="AC230" s="8">
        <v>68.3</v>
      </c>
      <c r="AD230" s="306">
        <v>5</v>
      </c>
      <c r="AE230" s="3"/>
      <c r="AF230" s="5" t="s">
        <v>988</v>
      </c>
      <c r="AG230" s="10">
        <v>31.918882505782722</v>
      </c>
      <c r="AH230" s="10">
        <v>33.773727171644317</v>
      </c>
      <c r="AI230" s="10">
        <v>30.780311188876482</v>
      </c>
      <c r="AJ230" s="10">
        <v>33.782282010774082</v>
      </c>
      <c r="AK230" s="10">
        <v>32.002097759135843</v>
      </c>
      <c r="AL230" s="10">
        <v>41.535299400281119</v>
      </c>
      <c r="AM230" s="10">
        <v>39.031842385854077</v>
      </c>
      <c r="AN230" s="10">
        <v>39.750448872753921</v>
      </c>
      <c r="AO230" s="10">
        <v>36.500387716093286</v>
      </c>
      <c r="AP230" s="10">
        <v>33.860053275590083</v>
      </c>
      <c r="AQ230" s="10">
        <v>33.012346489095684</v>
      </c>
      <c r="AR230" s="10">
        <v>32.965683730206081</v>
      </c>
      <c r="AS230" s="11">
        <v>96.472920866303525</v>
      </c>
      <c r="AT230" s="11">
        <v>107.31967917019104</v>
      </c>
      <c r="AU230" s="11">
        <v>115.28267897470128</v>
      </c>
      <c r="AV230" s="11">
        <v>99.838083494891848</v>
      </c>
      <c r="AW230" s="29">
        <v>418.91336250608771</v>
      </c>
      <c r="AX230" s="45">
        <f t="shared" si="70"/>
        <v>34.909446875507307</v>
      </c>
      <c r="AY230" s="45">
        <f t="shared" si="71"/>
        <v>3.4686540095631355</v>
      </c>
    </row>
    <row r="231" spans="1:51" ht="15" customHeight="1">
      <c r="A231" s="385">
        <v>1235</v>
      </c>
      <c r="B231" s="23" t="s">
        <v>451</v>
      </c>
      <c r="C231" s="23" t="s">
        <v>599</v>
      </c>
      <c r="D231" s="23" t="s">
        <v>607</v>
      </c>
      <c r="E231" s="23" t="s">
        <v>1221</v>
      </c>
      <c r="F231" s="25" t="s">
        <v>923</v>
      </c>
      <c r="G231" s="24" t="s">
        <v>917</v>
      </c>
      <c r="H231" s="394">
        <v>300</v>
      </c>
      <c r="I231" s="23" t="s">
        <v>459</v>
      </c>
      <c r="J231" s="42" t="s">
        <v>1000</v>
      </c>
      <c r="K231" s="13" t="str">
        <f t="shared" si="72"/>
        <v>01A</v>
      </c>
      <c r="L231" s="6" t="s">
        <v>1004</v>
      </c>
      <c r="M231" s="13" t="s">
        <v>1026</v>
      </c>
      <c r="N231" s="13" t="s">
        <v>1028</v>
      </c>
      <c r="O231" s="3"/>
      <c r="P231" s="7" t="s">
        <v>1412</v>
      </c>
      <c r="Q231" s="7" t="s">
        <v>1590</v>
      </c>
      <c r="R231" s="7" t="s">
        <v>1412</v>
      </c>
      <c r="S231" s="7" t="str">
        <f t="shared" si="69"/>
        <v>Yes</v>
      </c>
      <c r="T231" s="306">
        <v>380</v>
      </c>
      <c r="U231" s="306">
        <v>20</v>
      </c>
      <c r="V231" s="306">
        <v>1287</v>
      </c>
      <c r="W231" s="306">
        <v>1287</v>
      </c>
      <c r="X231" s="8">
        <v>128.69999999999999</v>
      </c>
      <c r="Y231" s="16">
        <f t="shared" si="68"/>
        <v>50.669291338582674</v>
      </c>
      <c r="Z231" s="8">
        <v>126.8</v>
      </c>
      <c r="AA231" s="16">
        <f t="shared" si="66"/>
        <v>49.921259842519682</v>
      </c>
      <c r="AB231" s="16" t="str">
        <f t="shared" si="67"/>
        <v>N</v>
      </c>
      <c r="AC231" s="8">
        <v>71.3</v>
      </c>
      <c r="AD231" s="306">
        <v>4</v>
      </c>
      <c r="AE231" s="3"/>
      <c r="AF231" s="5" t="s">
        <v>988</v>
      </c>
      <c r="AG231" s="10">
        <v>12.525021322173361</v>
      </c>
      <c r="AH231" s="10">
        <v>13.25273126185008</v>
      </c>
      <c r="AI231" s="10">
        <v>12.078131868522719</v>
      </c>
      <c r="AJ231" s="10">
        <v>13.25629497360168</v>
      </c>
      <c r="AK231" s="10">
        <v>12.557807470288081</v>
      </c>
      <c r="AL231" s="10">
        <v>16.298279324767439</v>
      </c>
      <c r="AM231" s="10">
        <v>15.31612036602648</v>
      </c>
      <c r="AN231" s="10">
        <v>15.5983663367532</v>
      </c>
      <c r="AO231" s="10">
        <v>14.322557529680399</v>
      </c>
      <c r="AP231" s="10">
        <v>13.286942894665438</v>
      </c>
      <c r="AQ231" s="10">
        <v>12.954092217066</v>
      </c>
      <c r="AR231" s="10">
        <v>12.93556091595768</v>
      </c>
      <c r="AS231" s="11">
        <v>37.855884452546157</v>
      </c>
      <c r="AT231" s="11">
        <v>42.112381768657201</v>
      </c>
      <c r="AU231" s="11">
        <v>45.237044232460079</v>
      </c>
      <c r="AV231" s="11">
        <v>39.176596027689115</v>
      </c>
      <c r="AW231" s="29">
        <v>164.38190648135253</v>
      </c>
      <c r="AX231" s="45">
        <f t="shared" si="70"/>
        <v>13.698492206779378</v>
      </c>
      <c r="AY231" s="45">
        <f t="shared" si="71"/>
        <v>1.3610879978522039</v>
      </c>
    </row>
    <row r="232" spans="1:51" ht="15" customHeight="1">
      <c r="A232" s="385">
        <v>1238</v>
      </c>
      <c r="B232" s="23" t="s">
        <v>451</v>
      </c>
      <c r="C232" s="23" t="s">
        <v>566</v>
      </c>
      <c r="D232" s="23" t="s">
        <v>608</v>
      </c>
      <c r="E232" s="23" t="s">
        <v>1200</v>
      </c>
      <c r="F232" s="25" t="s">
        <v>923</v>
      </c>
      <c r="G232" s="24" t="s">
        <v>917</v>
      </c>
      <c r="H232" s="394">
        <v>300</v>
      </c>
      <c r="I232" s="23" t="s">
        <v>474</v>
      </c>
      <c r="J232" s="42" t="s">
        <v>998</v>
      </c>
      <c r="K232" s="13" t="str">
        <f t="shared" si="72"/>
        <v>011</v>
      </c>
      <c r="L232" s="6" t="s">
        <v>1004</v>
      </c>
      <c r="M232" s="13" t="s">
        <v>1026</v>
      </c>
      <c r="N232" s="13" t="s">
        <v>1027</v>
      </c>
      <c r="O232" s="3"/>
      <c r="P232" s="7" t="s">
        <v>1411</v>
      </c>
      <c r="Q232" s="7" t="s">
        <v>1590</v>
      </c>
      <c r="R232" s="7" t="s">
        <v>1411</v>
      </c>
      <c r="S232" s="7" t="str">
        <f t="shared" si="69"/>
        <v>Yes</v>
      </c>
      <c r="T232" s="306">
        <v>380</v>
      </c>
      <c r="U232" s="306">
        <v>20</v>
      </c>
      <c r="V232" s="306">
        <v>1115</v>
      </c>
      <c r="W232" s="306">
        <v>1115</v>
      </c>
      <c r="X232" s="8">
        <v>111.5</v>
      </c>
      <c r="Y232" s="16">
        <f t="shared" si="68"/>
        <v>43.897637795275593</v>
      </c>
      <c r="Z232" s="8">
        <v>111.3</v>
      </c>
      <c r="AA232" s="16">
        <f t="shared" si="66"/>
        <v>43.818897637795274</v>
      </c>
      <c r="AB232" s="16" t="str">
        <f t="shared" si="67"/>
        <v>N</v>
      </c>
      <c r="AC232" s="8">
        <v>140.69999999999999</v>
      </c>
      <c r="AD232" s="306">
        <v>10</v>
      </c>
      <c r="AE232" s="3"/>
      <c r="AF232" s="5" t="s">
        <v>988</v>
      </c>
      <c r="AG232" s="10">
        <v>14.274987802614</v>
      </c>
      <c r="AH232" s="10">
        <v>15.104801434161599</v>
      </c>
      <c r="AI232" s="10">
        <v>13.766864037040799</v>
      </c>
      <c r="AJ232" s="10">
        <v>15.108457000820398</v>
      </c>
      <c r="AK232" s="10">
        <v>14.312761991421599</v>
      </c>
      <c r="AL232" s="10">
        <v>18.576371237801997</v>
      </c>
      <c r="AM232" s="10">
        <v>17.456549317989598</v>
      </c>
      <c r="AN232" s="10">
        <v>17.778239183964001</v>
      </c>
      <c r="AO232" s="10">
        <v>16.324542175981197</v>
      </c>
      <c r="AP232" s="10">
        <v>15.143794145188799</v>
      </c>
      <c r="AQ232" s="10">
        <v>14.7648337348932</v>
      </c>
      <c r="AR232" s="10">
        <v>14.744118857159998</v>
      </c>
      <c r="AS232" s="11">
        <v>43.146653273816398</v>
      </c>
      <c r="AT232" s="11">
        <v>47.997590230043997</v>
      </c>
      <c r="AU232" s="11">
        <v>51.559330677934796</v>
      </c>
      <c r="AV232" s="11">
        <v>44.652746737241998</v>
      </c>
      <c r="AW232" s="29">
        <v>187.35632091903722</v>
      </c>
      <c r="AX232" s="45">
        <f t="shared" si="70"/>
        <v>15.613026743253096</v>
      </c>
      <c r="AY232" s="45">
        <f t="shared" si="71"/>
        <v>1.5512819826165578</v>
      </c>
    </row>
    <row r="233" spans="1:51" ht="15" customHeight="1">
      <c r="A233" s="385">
        <v>1239</v>
      </c>
      <c r="B233" s="23" t="s">
        <v>451</v>
      </c>
      <c r="C233" s="23" t="s">
        <v>566</v>
      </c>
      <c r="D233" s="23" t="s">
        <v>608</v>
      </c>
      <c r="E233" s="23" t="s">
        <v>1200</v>
      </c>
      <c r="F233" s="25" t="s">
        <v>923</v>
      </c>
      <c r="G233" s="24" t="s">
        <v>917</v>
      </c>
      <c r="H233" s="394">
        <v>300</v>
      </c>
      <c r="I233" s="23" t="s">
        <v>480</v>
      </c>
      <c r="J233" s="42" t="s">
        <v>998</v>
      </c>
      <c r="K233" s="13" t="str">
        <f t="shared" si="72"/>
        <v>011</v>
      </c>
      <c r="L233" s="6" t="s">
        <v>1004</v>
      </c>
      <c r="M233" s="13" t="s">
        <v>1026</v>
      </c>
      <c r="N233" s="13" t="s">
        <v>1027</v>
      </c>
      <c r="O233" s="3"/>
      <c r="P233" s="7" t="s">
        <v>1411</v>
      </c>
      <c r="Q233" s="7" t="s">
        <v>1590</v>
      </c>
      <c r="R233" s="7" t="s">
        <v>1411</v>
      </c>
      <c r="S233" s="7" t="str">
        <f t="shared" si="69"/>
        <v>Yes</v>
      </c>
      <c r="T233" s="306">
        <v>380</v>
      </c>
      <c r="U233" s="306">
        <v>20</v>
      </c>
      <c r="V233" s="306">
        <v>1115</v>
      </c>
      <c r="W233" s="306">
        <v>1115</v>
      </c>
      <c r="X233" s="8">
        <v>111.5</v>
      </c>
      <c r="Y233" s="16">
        <f t="shared" si="68"/>
        <v>43.897637795275593</v>
      </c>
      <c r="Z233" s="8">
        <v>111.3</v>
      </c>
      <c r="AA233" s="16">
        <f t="shared" si="66"/>
        <v>43.818897637795274</v>
      </c>
      <c r="AB233" s="16" t="str">
        <f t="shared" si="67"/>
        <v>N</v>
      </c>
      <c r="AC233" s="8">
        <v>140.69999999999999</v>
      </c>
      <c r="AD233" s="306">
        <v>10</v>
      </c>
      <c r="AE233" s="3"/>
      <c r="AF233" s="5" t="s">
        <v>988</v>
      </c>
      <c r="AG233" s="10">
        <v>4.2831056018940004</v>
      </c>
      <c r="AH233" s="10">
        <v>4.5316841346923997</v>
      </c>
      <c r="AI233" s="10">
        <v>4.1307903244439999</v>
      </c>
      <c r="AJ233" s="10">
        <v>4.5329026569120003</v>
      </c>
      <c r="AK233" s="10">
        <v>4.2940723018703997</v>
      </c>
      <c r="AL233" s="10">
        <v>5.573520632450399</v>
      </c>
      <c r="AM233" s="10">
        <v>5.2372084998407997</v>
      </c>
      <c r="AN233" s="10">
        <v>5.3334717551891995</v>
      </c>
      <c r="AO233" s="10">
        <v>4.8972408005723995</v>
      </c>
      <c r="AP233" s="10">
        <v>4.5438693568883997</v>
      </c>
      <c r="AQ233" s="10">
        <v>4.4293282682460005</v>
      </c>
      <c r="AR233" s="10">
        <v>4.4232356571479992</v>
      </c>
      <c r="AS233" s="11">
        <v>12.9455800610304</v>
      </c>
      <c r="AT233" s="11">
        <v>14.400495591232801</v>
      </c>
      <c r="AU233" s="11">
        <v>15.467921055602398</v>
      </c>
      <c r="AV233" s="11">
        <v>13.396433282282398</v>
      </c>
      <c r="AW233" s="29">
        <v>56.210429990148</v>
      </c>
      <c r="AX233" s="45">
        <f t="shared" si="70"/>
        <v>4.6842024991790003</v>
      </c>
      <c r="AY233" s="45">
        <f t="shared" si="71"/>
        <v>0.46533419480829163</v>
      </c>
    </row>
    <row r="234" spans="1:51" ht="15" customHeight="1">
      <c r="A234" s="385">
        <v>1241</v>
      </c>
      <c r="B234" s="23" t="s">
        <v>451</v>
      </c>
      <c r="C234" s="23" t="s">
        <v>566</v>
      </c>
      <c r="D234" s="23" t="s">
        <v>608</v>
      </c>
      <c r="E234" s="23" t="s">
        <v>1200</v>
      </c>
      <c r="F234" s="25" t="s">
        <v>923</v>
      </c>
      <c r="G234" s="24" t="s">
        <v>917</v>
      </c>
      <c r="H234" s="394">
        <v>300</v>
      </c>
      <c r="I234" s="23" t="s">
        <v>1016</v>
      </c>
      <c r="J234" s="42" t="s">
        <v>998</v>
      </c>
      <c r="K234" s="13" t="str">
        <f t="shared" si="72"/>
        <v>011</v>
      </c>
      <c r="L234" s="6" t="s">
        <v>1004</v>
      </c>
      <c r="M234" s="13" t="s">
        <v>1026</v>
      </c>
      <c r="N234" s="13" t="s">
        <v>1027</v>
      </c>
      <c r="O234" s="3"/>
      <c r="P234" s="7" t="s">
        <v>1368</v>
      </c>
      <c r="Q234" s="7" t="s">
        <v>1590</v>
      </c>
      <c r="R234" s="7" t="s">
        <v>1510</v>
      </c>
      <c r="S234" s="7" t="str">
        <f t="shared" si="69"/>
        <v>No</v>
      </c>
      <c r="T234" s="306">
        <v>380</v>
      </c>
      <c r="U234" s="306">
        <v>20</v>
      </c>
      <c r="V234" s="306">
        <v>1330</v>
      </c>
      <c r="W234" s="306">
        <v>1326</v>
      </c>
      <c r="X234" s="8">
        <v>132.6</v>
      </c>
      <c r="Y234" s="16">
        <f t="shared" si="68"/>
        <v>52.204724409448815</v>
      </c>
      <c r="Z234" s="8">
        <v>131.4</v>
      </c>
      <c r="AA234" s="16">
        <f t="shared" si="66"/>
        <v>51.732283464566933</v>
      </c>
      <c r="AB234" s="16" t="str">
        <f t="shared" si="67"/>
        <v>N</v>
      </c>
      <c r="AC234" s="8">
        <v>66.2</v>
      </c>
      <c r="AD234" s="306">
        <v>6</v>
      </c>
      <c r="AE234" s="3"/>
      <c r="AF234" s="5" t="s">
        <v>988</v>
      </c>
      <c r="AG234" s="10">
        <v>6.6565514160163204</v>
      </c>
      <c r="AH234" s="10">
        <v>7.0431400314912</v>
      </c>
      <c r="AI234" s="10">
        <v>6.4192800964656005</v>
      </c>
      <c r="AJ234" s="10">
        <v>7.0451854739011202</v>
      </c>
      <c r="AK234" s="10">
        <v>6.6735967694323195</v>
      </c>
      <c r="AL234" s="10">
        <v>8.6617667918745607</v>
      </c>
      <c r="AM234" s="10">
        <v>8.1401789773449593</v>
      </c>
      <c r="AN234" s="10">
        <v>8.2894962732691209</v>
      </c>
      <c r="AO234" s="10">
        <v>7.6117730214489603</v>
      </c>
      <c r="AP234" s="10">
        <v>7.0615490131804801</v>
      </c>
      <c r="AQ234" s="10">
        <v>6.8842773376540807</v>
      </c>
      <c r="AR234" s="10">
        <v>6.8747319397411202</v>
      </c>
      <c r="AS234" s="11">
        <v>20.118971543973121</v>
      </c>
      <c r="AT234" s="11">
        <v>22.380549035207999</v>
      </c>
      <c r="AU234" s="11">
        <v>24.041448272063043</v>
      </c>
      <c r="AV234" s="11">
        <v>20.820558290575683</v>
      </c>
      <c r="AW234" s="29">
        <v>87.361527141819863</v>
      </c>
      <c r="AX234" s="45">
        <f t="shared" si="70"/>
        <v>7.280127261818321</v>
      </c>
      <c r="AY234" s="45">
        <f t="shared" si="71"/>
        <v>0.72333790310541568</v>
      </c>
    </row>
    <row r="235" spans="1:51" ht="15" customHeight="1">
      <c r="A235" s="385">
        <v>1242</v>
      </c>
      <c r="B235" s="23" t="s">
        <v>451</v>
      </c>
      <c r="C235" s="23" t="s">
        <v>566</v>
      </c>
      <c r="D235" s="23" t="s">
        <v>608</v>
      </c>
      <c r="E235" s="23" t="s">
        <v>1200</v>
      </c>
      <c r="F235" s="25" t="s">
        <v>903</v>
      </c>
      <c r="G235" s="24" t="s">
        <v>914</v>
      </c>
      <c r="H235" s="394">
        <v>300</v>
      </c>
      <c r="I235" s="23" t="s">
        <v>609</v>
      </c>
      <c r="J235" s="42" t="s">
        <v>998</v>
      </c>
      <c r="K235" s="13" t="str">
        <f t="shared" si="72"/>
        <v>011</v>
      </c>
      <c r="L235" s="6" t="s">
        <v>1004</v>
      </c>
      <c r="M235" s="13" t="s">
        <v>1026</v>
      </c>
      <c r="N235" s="13" t="s">
        <v>1027</v>
      </c>
      <c r="O235" s="3"/>
      <c r="P235" s="7" t="s">
        <v>1335</v>
      </c>
      <c r="Q235" s="7" t="s">
        <v>1590</v>
      </c>
      <c r="R235" s="7" t="s">
        <v>1495</v>
      </c>
      <c r="S235" s="7" t="str">
        <f t="shared" si="69"/>
        <v>No</v>
      </c>
      <c r="T235" s="306">
        <v>320</v>
      </c>
      <c r="U235" s="306">
        <v>16</v>
      </c>
      <c r="V235" s="306">
        <v>1010</v>
      </c>
      <c r="W235" s="306">
        <v>1000</v>
      </c>
      <c r="X235" s="8">
        <v>100</v>
      </c>
      <c r="Y235" s="16">
        <f t="shared" si="68"/>
        <v>39.370078740157481</v>
      </c>
      <c r="Z235" s="8">
        <v>99.3</v>
      </c>
      <c r="AA235" s="16">
        <f t="shared" si="66"/>
        <v>39.094488188976378</v>
      </c>
      <c r="AB235" s="16" t="str">
        <f t="shared" si="67"/>
        <v>N</v>
      </c>
      <c r="AC235" s="8">
        <v>124.2</v>
      </c>
      <c r="AD235" s="306">
        <v>6</v>
      </c>
      <c r="AE235" s="3"/>
      <c r="AF235" s="5" t="s">
        <v>988</v>
      </c>
      <c r="AG235" s="10">
        <v>20.972888133120001</v>
      </c>
      <c r="AH235" s="10">
        <v>22.191439173119999</v>
      </c>
      <c r="AI235" s="10">
        <v>20.224697794560001</v>
      </c>
      <c r="AJ235" s="10">
        <v>22.197125744640001</v>
      </c>
      <c r="AK235" s="10">
        <v>21.028129113599999</v>
      </c>
      <c r="AL235" s="10">
        <v>27.2914814592</v>
      </c>
      <c r="AM235" s="10">
        <v>25.646437555199999</v>
      </c>
      <c r="AN235" s="10">
        <v>26.119235358720001</v>
      </c>
      <c r="AO235" s="10">
        <v>23.983521569280001</v>
      </c>
      <c r="AP235" s="10">
        <v>22.24830488832</v>
      </c>
      <c r="AQ235" s="10">
        <v>21.69102087936</v>
      </c>
      <c r="AR235" s="10">
        <v>21.660963287040001</v>
      </c>
      <c r="AS235" s="11">
        <v>63.389025100799998</v>
      </c>
      <c r="AT235" s="11">
        <v>70.516736317440007</v>
      </c>
      <c r="AU235" s="11">
        <v>75.7491944832</v>
      </c>
      <c r="AV235" s="11">
        <v>65.600289054720008</v>
      </c>
      <c r="AW235" s="29">
        <v>275.25524495616003</v>
      </c>
      <c r="AX235" s="45">
        <f t="shared" si="70"/>
        <v>22.937937079680001</v>
      </c>
      <c r="AY235" s="45">
        <f t="shared" si="71"/>
        <v>2.2791704152477563</v>
      </c>
    </row>
    <row r="236" spans="1:51" ht="15" customHeight="1">
      <c r="A236" s="385">
        <v>1251</v>
      </c>
      <c r="B236" s="23" t="s">
        <v>451</v>
      </c>
      <c r="C236" s="23" t="s">
        <v>610</v>
      </c>
      <c r="D236" s="23" t="s">
        <v>611</v>
      </c>
      <c r="E236" s="23" t="s">
        <v>1207</v>
      </c>
      <c r="F236" s="25" t="s">
        <v>926</v>
      </c>
      <c r="G236" s="24" t="s">
        <v>921</v>
      </c>
      <c r="H236" s="394">
        <v>150</v>
      </c>
      <c r="I236" s="23" t="s">
        <v>557</v>
      </c>
      <c r="J236" s="42" t="s">
        <v>998</v>
      </c>
      <c r="K236" s="13" t="str">
        <f t="shared" si="72"/>
        <v>011</v>
      </c>
      <c r="L236" s="6" t="s">
        <v>1004</v>
      </c>
      <c r="M236" s="13" t="s">
        <v>1026</v>
      </c>
      <c r="N236" s="13" t="s">
        <v>1027</v>
      </c>
      <c r="O236" s="3"/>
      <c r="P236" s="7" t="s">
        <v>1409</v>
      </c>
      <c r="Q236" s="7" t="s">
        <v>1590</v>
      </c>
      <c r="R236" s="7" t="s">
        <v>1409</v>
      </c>
      <c r="S236" s="7" t="str">
        <f t="shared" si="69"/>
        <v>Yes</v>
      </c>
      <c r="T236" s="306">
        <v>320</v>
      </c>
      <c r="U236" s="306">
        <v>16</v>
      </c>
      <c r="V236" s="306">
        <v>1278</v>
      </c>
      <c r="W236" s="306">
        <v>1278</v>
      </c>
      <c r="X236" s="8">
        <v>127.8</v>
      </c>
      <c r="Y236" s="16">
        <f t="shared" si="68"/>
        <v>50.314960629921259</v>
      </c>
      <c r="Z236" s="8">
        <v>127.8</v>
      </c>
      <c r="AA236" s="16">
        <f t="shared" si="66"/>
        <v>50.314960629921259</v>
      </c>
      <c r="AB236" s="16" t="str">
        <f t="shared" si="67"/>
        <v>Y</v>
      </c>
      <c r="AC236" s="8">
        <v>85.2</v>
      </c>
      <c r="AD236" s="306">
        <v>8</v>
      </c>
      <c r="AE236" s="3"/>
      <c r="AF236" s="5" t="s">
        <v>990</v>
      </c>
      <c r="AG236" s="10">
        <v>1.7384775941836801</v>
      </c>
      <c r="AH236" s="10">
        <v>1.83960984259584</v>
      </c>
      <c r="AI236" s="10">
        <v>1.6765162870579202</v>
      </c>
      <c r="AJ236" s="10">
        <v>1.8403220415283201</v>
      </c>
      <c r="AK236" s="10">
        <v>1.74275078777856</v>
      </c>
      <c r="AL236" s="10">
        <v>2.2619438095564801</v>
      </c>
      <c r="AM236" s="10">
        <v>2.1259138134527999</v>
      </c>
      <c r="AN236" s="10">
        <v>2.1650847547391998</v>
      </c>
      <c r="AO236" s="10">
        <v>1.98774722055168</v>
      </c>
      <c r="AP236" s="10">
        <v>1.8445952351232</v>
      </c>
      <c r="AQ236" s="10">
        <v>1.7983023045119999</v>
      </c>
      <c r="AR236" s="10">
        <v>1.79545350878208</v>
      </c>
      <c r="AS236" s="11">
        <v>5.2546037238374401</v>
      </c>
      <c r="AT236" s="11">
        <v>5.8450166388633598</v>
      </c>
      <c r="AU236" s="11">
        <v>6.2787457887436799</v>
      </c>
      <c r="AV236" s="11">
        <v>5.4383510484172799</v>
      </c>
      <c r="AW236" s="29">
        <v>22.816717199861763</v>
      </c>
      <c r="AX236" s="45">
        <f t="shared" si="70"/>
        <v>1.9013930999884803</v>
      </c>
      <c r="AY236" s="45">
        <f t="shared" si="71"/>
        <v>0.18884791036521192</v>
      </c>
    </row>
    <row r="237" spans="1:51" ht="15" customHeight="1">
      <c r="A237" s="385">
        <v>1254</v>
      </c>
      <c r="B237" s="23" t="s">
        <v>451</v>
      </c>
      <c r="C237" s="23" t="s">
        <v>612</v>
      </c>
      <c r="D237" s="23" t="s">
        <v>613</v>
      </c>
      <c r="E237" s="23" t="s">
        <v>1221</v>
      </c>
      <c r="F237" s="25" t="s">
        <v>923</v>
      </c>
      <c r="G237" s="24" t="s">
        <v>942</v>
      </c>
      <c r="H237" s="394">
        <v>180</v>
      </c>
      <c r="I237" s="23" t="s">
        <v>452</v>
      </c>
      <c r="J237" s="42" t="s">
        <v>1003</v>
      </c>
      <c r="K237" s="13" t="str">
        <f t="shared" si="72"/>
        <v>01G</v>
      </c>
      <c r="L237" s="6" t="s">
        <v>1004</v>
      </c>
      <c r="M237" s="13" t="s">
        <v>1029</v>
      </c>
      <c r="N237" s="13" t="s">
        <v>1030</v>
      </c>
      <c r="O237" s="3"/>
      <c r="P237" s="7" t="s">
        <v>1383</v>
      </c>
      <c r="Q237" s="7" t="s">
        <v>1591</v>
      </c>
      <c r="R237" s="7" t="s">
        <v>1383</v>
      </c>
      <c r="S237" s="7" t="str">
        <f t="shared" si="69"/>
        <v>Yes</v>
      </c>
      <c r="T237" s="306">
        <v>290</v>
      </c>
      <c r="U237" s="306">
        <v>14</v>
      </c>
      <c r="V237" s="306">
        <v>1339</v>
      </c>
      <c r="W237" s="306">
        <v>1339</v>
      </c>
      <c r="X237" s="8">
        <v>133.9</v>
      </c>
      <c r="Y237" s="16">
        <f t="shared" si="68"/>
        <v>52.716535433070867</v>
      </c>
      <c r="Z237" s="8">
        <v>131.19999999999999</v>
      </c>
      <c r="AA237" s="16">
        <f t="shared" si="66"/>
        <v>51.653543307086608</v>
      </c>
      <c r="AB237" s="16" t="str">
        <f t="shared" si="67"/>
        <v>N</v>
      </c>
      <c r="AC237" s="8">
        <v>97.4</v>
      </c>
      <c r="AD237" s="306">
        <v>24</v>
      </c>
      <c r="AE237" s="3"/>
      <c r="AF237" s="5" t="s">
        <v>989</v>
      </c>
      <c r="AG237" s="10">
        <v>4.4026296256852007</v>
      </c>
      <c r="AH237" s="10">
        <v>4.6585155617873601</v>
      </c>
      <c r="AI237" s="10">
        <v>4.2456965591331199</v>
      </c>
      <c r="AJ237" s="10">
        <v>4.6600617003740803</v>
      </c>
      <c r="AK237" s="10">
        <v>4.4142256650856</v>
      </c>
      <c r="AL237" s="10">
        <v>5.7292165330909599</v>
      </c>
      <c r="AM237" s="10">
        <v>5.3836545589590399</v>
      </c>
      <c r="AN237" s="10">
        <v>5.4833804978024796</v>
      </c>
      <c r="AO237" s="10">
        <v>5.0350003076536796</v>
      </c>
      <c r="AP237" s="10">
        <v>4.6708846704811195</v>
      </c>
      <c r="AQ237" s="10">
        <v>4.5533781378903999</v>
      </c>
      <c r="AR237" s="10">
        <v>4.5471935835435202</v>
      </c>
      <c r="AS237" s="11">
        <v>13.306841746605681</v>
      </c>
      <c r="AT237" s="11">
        <v>14.803503898550641</v>
      </c>
      <c r="AU237" s="11">
        <v>15.902035364415198</v>
      </c>
      <c r="AV237" s="11">
        <v>13.771456391915041</v>
      </c>
      <c r="AW237" s="29">
        <v>57.783837401486565</v>
      </c>
      <c r="AX237" s="45">
        <f t="shared" si="70"/>
        <v>4.8153197834572135</v>
      </c>
      <c r="AY237" s="45">
        <f t="shared" si="71"/>
        <v>0.47849155359896939</v>
      </c>
    </row>
    <row r="238" spans="1:51" ht="15" customHeight="1">
      <c r="A238" s="385">
        <v>1255</v>
      </c>
      <c r="B238" s="23" t="s">
        <v>451</v>
      </c>
      <c r="C238" s="23" t="s">
        <v>612</v>
      </c>
      <c r="D238" s="23" t="s">
        <v>613</v>
      </c>
      <c r="E238" s="23" t="s">
        <v>1221</v>
      </c>
      <c r="F238" s="25" t="s">
        <v>1010</v>
      </c>
      <c r="G238" s="24" t="s">
        <v>942</v>
      </c>
      <c r="H238" s="394">
        <v>125</v>
      </c>
      <c r="I238" s="23" t="s">
        <v>830</v>
      </c>
      <c r="J238" s="42" t="s">
        <v>1003</v>
      </c>
      <c r="K238" s="13" t="str">
        <f t="shared" si="72"/>
        <v>01G</v>
      </c>
      <c r="L238" s="6" t="s">
        <v>1004</v>
      </c>
      <c r="M238" s="13" t="s">
        <v>1029</v>
      </c>
      <c r="N238" s="13" t="s">
        <v>1030</v>
      </c>
      <c r="O238" s="3"/>
      <c r="P238" s="7" t="s">
        <v>1339</v>
      </c>
      <c r="Q238" s="7" t="s">
        <v>1591</v>
      </c>
      <c r="R238" s="7" t="s">
        <v>1516</v>
      </c>
      <c r="S238" s="7" t="str">
        <f t="shared" si="69"/>
        <v>No</v>
      </c>
      <c r="T238" s="306">
        <v>290</v>
      </c>
      <c r="U238" s="306">
        <v>14</v>
      </c>
      <c r="V238" s="306">
        <v>910</v>
      </c>
      <c r="W238" s="306">
        <v>900</v>
      </c>
      <c r="X238" s="8">
        <v>90</v>
      </c>
      <c r="Y238" s="16">
        <f t="shared" si="68"/>
        <v>35.433070866141733</v>
      </c>
      <c r="Z238" s="8">
        <v>90</v>
      </c>
      <c r="AA238" s="16">
        <f t="shared" si="66"/>
        <v>35.433070866141733</v>
      </c>
      <c r="AB238" s="16" t="str">
        <f t="shared" si="67"/>
        <v>Y</v>
      </c>
      <c r="AC238" s="8">
        <v>72</v>
      </c>
      <c r="AD238" s="306">
        <v>10</v>
      </c>
      <c r="AE238" s="3"/>
      <c r="AF238" s="5" t="s">
        <v>989</v>
      </c>
      <c r="AG238" s="10">
        <v>0.15018641567999999</v>
      </c>
      <c r="AH238" s="10">
        <v>0.15902091071999999</v>
      </c>
      <c r="AI238" s="10">
        <v>0.14480889696000002</v>
      </c>
      <c r="AJ238" s="10">
        <v>0.15902091071999999</v>
      </c>
      <c r="AK238" s="10">
        <v>0.15057052416</v>
      </c>
      <c r="AL238" s="10">
        <v>0.19551121632000001</v>
      </c>
      <c r="AM238" s="10">
        <v>0.18360385344000002</v>
      </c>
      <c r="AN238" s="10">
        <v>0.18706082976000002</v>
      </c>
      <c r="AO238" s="10">
        <v>0.17169649056</v>
      </c>
      <c r="AP238" s="10">
        <v>0.1594050192</v>
      </c>
      <c r="AQ238" s="10">
        <v>0.15517982592000001</v>
      </c>
      <c r="AR238" s="10">
        <v>0.15517982592000001</v>
      </c>
      <c r="AS238" s="11">
        <v>0.45401622336000003</v>
      </c>
      <c r="AT238" s="11">
        <v>0.50510265119999997</v>
      </c>
      <c r="AU238" s="11">
        <v>0.54236117376000004</v>
      </c>
      <c r="AV238" s="11">
        <v>0.46976467104000003</v>
      </c>
      <c r="AW238" s="29">
        <v>1.97124471936</v>
      </c>
      <c r="AX238" s="45">
        <f t="shared" si="70"/>
        <v>0.16427039328000001</v>
      </c>
      <c r="AY238" s="45">
        <f t="shared" si="71"/>
        <v>1.6329505166412635E-2</v>
      </c>
    </row>
    <row r="239" spans="1:51" ht="15" customHeight="1">
      <c r="A239" s="385">
        <v>1258</v>
      </c>
      <c r="B239" s="23" t="s">
        <v>451</v>
      </c>
      <c r="C239" s="23" t="s">
        <v>612</v>
      </c>
      <c r="D239" s="23" t="s">
        <v>613</v>
      </c>
      <c r="E239" s="23" t="s">
        <v>1221</v>
      </c>
      <c r="F239" s="25" t="s">
        <v>911</v>
      </c>
      <c r="G239" s="24" t="s">
        <v>942</v>
      </c>
      <c r="H239" s="394">
        <v>180</v>
      </c>
      <c r="I239" s="23" t="s">
        <v>831</v>
      </c>
      <c r="J239" s="42" t="s">
        <v>1003</v>
      </c>
      <c r="K239" s="13" t="str">
        <f t="shared" si="72"/>
        <v>01G</v>
      </c>
      <c r="L239" s="6" t="s">
        <v>1004</v>
      </c>
      <c r="M239" s="13" t="s">
        <v>1029</v>
      </c>
      <c r="N239" s="13" t="s">
        <v>1030</v>
      </c>
      <c r="O239" s="3"/>
      <c r="P239" s="7" t="s">
        <v>1383</v>
      </c>
      <c r="Q239" s="7" t="s">
        <v>1591</v>
      </c>
      <c r="R239" s="7" t="s">
        <v>1383</v>
      </c>
      <c r="S239" s="7" t="str">
        <f t="shared" si="69"/>
        <v>Yes</v>
      </c>
      <c r="T239" s="306">
        <v>290</v>
      </c>
      <c r="U239" s="306">
        <v>14</v>
      </c>
      <c r="V239" s="306">
        <v>1339</v>
      </c>
      <c r="W239" s="306">
        <v>1339</v>
      </c>
      <c r="X239" s="8">
        <v>133.9</v>
      </c>
      <c r="Y239" s="16">
        <f t="shared" si="68"/>
        <v>52.716535433070867</v>
      </c>
      <c r="Z239" s="8">
        <v>127.3</v>
      </c>
      <c r="AA239" s="16">
        <f t="shared" si="66"/>
        <v>50.118110236220474</v>
      </c>
      <c r="AB239" s="16" t="str">
        <f t="shared" si="67"/>
        <v>N</v>
      </c>
      <c r="AC239" s="8">
        <v>72.2</v>
      </c>
      <c r="AD239" s="306">
        <v>18</v>
      </c>
      <c r="AE239" s="3"/>
      <c r="AF239" s="5" t="s">
        <v>989</v>
      </c>
      <c r="AG239" s="10">
        <v>1.2435303744136001</v>
      </c>
      <c r="AH239" s="10">
        <v>1.3157353638956801</v>
      </c>
      <c r="AI239" s="10">
        <v>1.1994051030634401</v>
      </c>
      <c r="AJ239" s="10">
        <v>1.3163084193677601</v>
      </c>
      <c r="AK239" s="10">
        <v>1.2469687072460802</v>
      </c>
      <c r="AL239" s="10">
        <v>1.6183086531539201</v>
      </c>
      <c r="AM239" s="10">
        <v>1.5203161674282402</v>
      </c>
      <c r="AN239" s="10">
        <v>1.5483958855601603</v>
      </c>
      <c r="AO239" s="10">
        <v>1.4217506262304802</v>
      </c>
      <c r="AP239" s="10">
        <v>1.3191736967281602</v>
      </c>
      <c r="AQ239" s="10">
        <v>1.2859364793475201</v>
      </c>
      <c r="AR239" s="10">
        <v>1.2842173129312802</v>
      </c>
      <c r="AS239" s="11">
        <v>3.7586708413727203</v>
      </c>
      <c r="AT239" s="11">
        <v>4.1815857797677607</v>
      </c>
      <c r="AU239" s="11">
        <v>4.4904626792188811</v>
      </c>
      <c r="AV239" s="11">
        <v>3.88932748900696</v>
      </c>
      <c r="AW239" s="29">
        <v>16.320046789366323</v>
      </c>
      <c r="AX239" s="45">
        <f t="shared" si="70"/>
        <v>1.3600038991138599</v>
      </c>
      <c r="AY239" s="45">
        <f t="shared" si="71"/>
        <v>0.13505092337594277</v>
      </c>
    </row>
    <row r="240" spans="1:51" ht="15" customHeight="1">
      <c r="A240" s="385">
        <v>1263</v>
      </c>
      <c r="B240" s="23" t="s">
        <v>451</v>
      </c>
      <c r="C240" s="23" t="s">
        <v>614</v>
      </c>
      <c r="D240" s="23" t="s">
        <v>832</v>
      </c>
      <c r="E240" s="23" t="s">
        <v>1200</v>
      </c>
      <c r="F240" s="25" t="s">
        <v>907</v>
      </c>
      <c r="G240" s="24" t="s">
        <v>917</v>
      </c>
      <c r="H240" s="394">
        <v>200</v>
      </c>
      <c r="I240" s="23" t="s">
        <v>471</v>
      </c>
      <c r="J240" s="42" t="s">
        <v>998</v>
      </c>
      <c r="K240" s="13" t="str">
        <f t="shared" si="72"/>
        <v>011</v>
      </c>
      <c r="L240" s="6" t="s">
        <v>1004</v>
      </c>
      <c r="M240" s="13" t="s">
        <v>1026</v>
      </c>
      <c r="N240" s="13" t="s">
        <v>1027</v>
      </c>
      <c r="O240" s="3"/>
      <c r="P240" s="7" t="s">
        <v>1408</v>
      </c>
      <c r="Q240" s="7" t="s">
        <v>1591</v>
      </c>
      <c r="R240" s="7" t="s">
        <v>1514</v>
      </c>
      <c r="S240" s="7" t="str">
        <f t="shared" si="69"/>
        <v>No</v>
      </c>
      <c r="T240" s="306">
        <v>350</v>
      </c>
      <c r="U240" s="306">
        <v>18</v>
      </c>
      <c r="V240" s="306">
        <v>928</v>
      </c>
      <c r="W240" s="306">
        <v>925</v>
      </c>
      <c r="X240" s="8">
        <v>92.5</v>
      </c>
      <c r="Y240" s="16">
        <f t="shared" si="68"/>
        <v>36.417322834645667</v>
      </c>
      <c r="Z240" s="8">
        <v>91.5</v>
      </c>
      <c r="AA240" s="16">
        <f t="shared" si="66"/>
        <v>36.023622047244096</v>
      </c>
      <c r="AB240" s="16" t="str">
        <f t="shared" si="67"/>
        <v>N</v>
      </c>
      <c r="AC240" s="8">
        <v>103</v>
      </c>
      <c r="AD240" s="306">
        <v>15</v>
      </c>
      <c r="AE240" s="3"/>
      <c r="AF240" s="5" t="s">
        <v>988</v>
      </c>
      <c r="AG240" s="10">
        <v>0.5561834376</v>
      </c>
      <c r="AH240" s="10">
        <v>0.58821851304999995</v>
      </c>
      <c r="AI240" s="10">
        <v>0.53641711444999995</v>
      </c>
      <c r="AJ240" s="10">
        <v>0.58821851304999995</v>
      </c>
      <c r="AK240" s="10">
        <v>0.55754663230000001</v>
      </c>
      <c r="AL240" s="10">
        <v>0.72317478834999993</v>
      </c>
      <c r="AM240" s="10">
        <v>0.67955255794999991</v>
      </c>
      <c r="AN240" s="10">
        <v>0.6925029076</v>
      </c>
      <c r="AO240" s="10">
        <v>0.63593032755000001</v>
      </c>
      <c r="AP240" s="10">
        <v>0.58958170774999996</v>
      </c>
      <c r="AQ240" s="10">
        <v>0.57526816339999998</v>
      </c>
      <c r="AR240" s="10">
        <v>0.57458656604999991</v>
      </c>
      <c r="AS240" s="11">
        <v>1.6808190650999997</v>
      </c>
      <c r="AT240" s="11">
        <v>1.8689399336999999</v>
      </c>
      <c r="AU240" s="11">
        <v>2.0079857931</v>
      </c>
      <c r="AV240" s="11">
        <v>1.7394364371999997</v>
      </c>
      <c r="AW240" s="29">
        <v>7.2971812290999996</v>
      </c>
      <c r="AX240" s="45">
        <f t="shared" si="70"/>
        <v>0.60809843575833322</v>
      </c>
      <c r="AY240" s="45">
        <f t="shared" si="71"/>
        <v>6.0279662880699851E-2</v>
      </c>
    </row>
    <row r="241" spans="1:51" ht="15" customHeight="1">
      <c r="A241" s="385">
        <v>1264</v>
      </c>
      <c r="B241" s="23" t="s">
        <v>451</v>
      </c>
      <c r="C241" s="23" t="s">
        <v>614</v>
      </c>
      <c r="D241" s="23" t="s">
        <v>615</v>
      </c>
      <c r="E241" s="23" t="s">
        <v>1208</v>
      </c>
      <c r="F241" s="25" t="s">
        <v>926</v>
      </c>
      <c r="G241" s="24" t="s">
        <v>933</v>
      </c>
      <c r="H241" s="394">
        <v>330</v>
      </c>
      <c r="I241" s="23" t="s">
        <v>896</v>
      </c>
      <c r="J241" s="42" t="s">
        <v>1000</v>
      </c>
      <c r="K241" s="13" t="str">
        <f t="shared" si="72"/>
        <v>01A</v>
      </c>
      <c r="L241" s="6" t="s">
        <v>1004</v>
      </c>
      <c r="M241" s="13" t="s">
        <v>1026</v>
      </c>
      <c r="N241" s="13" t="s">
        <v>1028</v>
      </c>
      <c r="O241" s="3"/>
      <c r="P241" s="7" t="s">
        <v>1333</v>
      </c>
      <c r="Q241" s="7" t="s">
        <v>1590</v>
      </c>
      <c r="R241" s="7" t="s">
        <v>1333</v>
      </c>
      <c r="S241" s="7" t="str">
        <f t="shared" si="69"/>
        <v>Yes</v>
      </c>
      <c r="T241" s="306">
        <v>320</v>
      </c>
      <c r="U241" s="306">
        <v>16</v>
      </c>
      <c r="V241" s="306">
        <v>917</v>
      </c>
      <c r="W241" s="306">
        <v>917</v>
      </c>
      <c r="X241" s="8">
        <v>91.7</v>
      </c>
      <c r="Y241" s="16">
        <f t="shared" si="68"/>
        <v>36.102362204724407</v>
      </c>
      <c r="Z241" s="8">
        <v>91.1</v>
      </c>
      <c r="AA241" s="16">
        <f t="shared" si="66"/>
        <v>35.866141732283459</v>
      </c>
      <c r="AB241" s="16" t="str">
        <f t="shared" si="67"/>
        <v>N</v>
      </c>
      <c r="AC241" s="8">
        <v>106.3</v>
      </c>
      <c r="AD241" s="306">
        <v>4</v>
      </c>
      <c r="AE241" s="3"/>
      <c r="AF241" s="5" t="s">
        <v>989</v>
      </c>
      <c r="AG241" s="10">
        <v>32.487160401758715</v>
      </c>
      <c r="AH241" s="10">
        <v>34.3750294983872</v>
      </c>
      <c r="AI241" s="10">
        <v>31.328680783868158</v>
      </c>
      <c r="AJ241" s="10">
        <v>34.383955593406718</v>
      </c>
      <c r="AK241" s="10">
        <v>32.571958304444159</v>
      </c>
      <c r="AL241" s="10">
        <v>42.275261168878075</v>
      </c>
      <c r="AM241" s="10">
        <v>39.726861040805112</v>
      </c>
      <c r="AN241" s="10">
        <v>40.458800832405757</v>
      </c>
      <c r="AO241" s="10">
        <v>37.150407471242232</v>
      </c>
      <c r="AP241" s="10">
        <v>34.463015292151034</v>
      </c>
      <c r="AQ241" s="10">
        <v>33.600371966335999</v>
      </c>
      <c r="AR241" s="10">
        <v>33.553191178375677</v>
      </c>
      <c r="AS241" s="11">
        <v>98.190870684014072</v>
      </c>
      <c r="AT241" s="11">
        <v>109.23117506672895</v>
      </c>
      <c r="AU241" s="11">
        <v>117.33606934445311</v>
      </c>
      <c r="AV241" s="11">
        <v>101.61657843686271</v>
      </c>
      <c r="AW241" s="29">
        <v>426.37469353205881</v>
      </c>
      <c r="AX241" s="45">
        <f t="shared" si="70"/>
        <v>35.531224461004904</v>
      </c>
      <c r="AY241" s="45">
        <f t="shared" si="71"/>
        <v>3.5304906429798879</v>
      </c>
    </row>
    <row r="242" spans="1:51" ht="15" customHeight="1">
      <c r="A242" s="385">
        <v>1272</v>
      </c>
      <c r="B242" s="23" t="s">
        <v>451</v>
      </c>
      <c r="C242" s="23" t="s">
        <v>614</v>
      </c>
      <c r="D242" s="23" t="s">
        <v>615</v>
      </c>
      <c r="E242" s="23" t="s">
        <v>1208</v>
      </c>
      <c r="F242" s="25" t="s">
        <v>926</v>
      </c>
      <c r="G242" s="24" t="s">
        <v>917</v>
      </c>
      <c r="H242" s="394">
        <v>330</v>
      </c>
      <c r="I242" s="23" t="s">
        <v>616</v>
      </c>
      <c r="J242" s="42" t="s">
        <v>1000</v>
      </c>
      <c r="K242" s="13" t="str">
        <f t="shared" si="72"/>
        <v>01A</v>
      </c>
      <c r="L242" s="6" t="s">
        <v>1004</v>
      </c>
      <c r="M242" s="13" t="s">
        <v>1026</v>
      </c>
      <c r="N242" s="13" t="s">
        <v>1028</v>
      </c>
      <c r="O242" s="3"/>
      <c r="P242" s="7" t="s">
        <v>1413</v>
      </c>
      <c r="Q242" s="7" t="s">
        <v>1591</v>
      </c>
      <c r="R242" s="7" t="s">
        <v>1413</v>
      </c>
      <c r="S242" s="7" t="str">
        <f t="shared" si="69"/>
        <v>Yes</v>
      </c>
      <c r="T242" s="306">
        <v>320</v>
      </c>
      <c r="U242" s="306">
        <v>16</v>
      </c>
      <c r="V242" s="306">
        <v>978</v>
      </c>
      <c r="W242" s="306">
        <v>978</v>
      </c>
      <c r="X242" s="8">
        <v>97.8</v>
      </c>
      <c r="Y242" s="16">
        <f t="shared" si="68"/>
        <v>38.503937007874015</v>
      </c>
      <c r="Z242" s="8">
        <v>97.8</v>
      </c>
      <c r="AA242" s="16">
        <f t="shared" si="66"/>
        <v>38.503937007874015</v>
      </c>
      <c r="AB242" s="16" t="str">
        <f t="shared" si="67"/>
        <v>Y</v>
      </c>
      <c r="AC242" s="8">
        <v>105.8</v>
      </c>
      <c r="AD242" s="306">
        <v>6</v>
      </c>
      <c r="AE242" s="3"/>
      <c r="AF242" s="5" t="s">
        <v>989</v>
      </c>
      <c r="AG242" s="10">
        <v>22.98995675278848</v>
      </c>
      <c r="AH242" s="10">
        <v>24.326621493780475</v>
      </c>
      <c r="AI242" s="10">
        <v>22.170361309071357</v>
      </c>
      <c r="AJ242" s="10">
        <v>24.332712624245758</v>
      </c>
      <c r="AK242" s="10">
        <v>23.05019126516736</v>
      </c>
      <c r="AL242" s="10">
        <v>29.916925676359678</v>
      </c>
      <c r="AM242" s="10">
        <v>28.1139510586368</v>
      </c>
      <c r="AN242" s="10">
        <v>28.631697148185598</v>
      </c>
      <c r="AO242" s="10">
        <v>26.290672672696321</v>
      </c>
      <c r="AP242" s="10">
        <v>24.38888638298112</v>
      </c>
      <c r="AQ242" s="10">
        <v>23.777742959631361</v>
      </c>
      <c r="AR242" s="10">
        <v>23.744580138209276</v>
      </c>
      <c r="AS242" s="11">
        <v>69.486939555640305</v>
      </c>
      <c r="AT242" s="11">
        <v>77.299829565772797</v>
      </c>
      <c r="AU242" s="11">
        <v>83.036320879518712</v>
      </c>
      <c r="AV242" s="11">
        <v>71.911209480821753</v>
      </c>
      <c r="AW242" s="29">
        <v>301.73429948175357</v>
      </c>
      <c r="AX242" s="45">
        <f t="shared" si="70"/>
        <v>25.144524956812802</v>
      </c>
      <c r="AY242" s="45">
        <f t="shared" si="71"/>
        <v>2.4985141977092056</v>
      </c>
    </row>
    <row r="243" spans="1:51" ht="15" customHeight="1">
      <c r="A243" s="385">
        <v>1279</v>
      </c>
      <c r="B243" s="23" t="s">
        <v>451</v>
      </c>
      <c r="C243" s="23" t="s">
        <v>614</v>
      </c>
      <c r="D243" s="23" t="s">
        <v>615</v>
      </c>
      <c r="E243" s="23" t="s">
        <v>1208</v>
      </c>
      <c r="F243" s="25" t="s">
        <v>926</v>
      </c>
      <c r="G243" s="24" t="s">
        <v>935</v>
      </c>
      <c r="H243" s="394">
        <v>330</v>
      </c>
      <c r="I243" s="23" t="s">
        <v>1022</v>
      </c>
      <c r="J243" s="42" t="s">
        <v>1000</v>
      </c>
      <c r="K243" s="13" t="str">
        <f t="shared" si="72"/>
        <v>01A</v>
      </c>
      <c r="L243" s="6" t="s">
        <v>1004</v>
      </c>
      <c r="M243" s="13" t="s">
        <v>1026</v>
      </c>
      <c r="N243" s="13" t="s">
        <v>1028</v>
      </c>
      <c r="O243" s="3"/>
      <c r="P243" s="7" t="s">
        <v>1349</v>
      </c>
      <c r="Q243" s="7" t="s">
        <v>1591</v>
      </c>
      <c r="R243" s="7" t="s">
        <v>1517</v>
      </c>
      <c r="S243" s="7" t="str">
        <f t="shared" si="69"/>
        <v>No</v>
      </c>
      <c r="T243" s="306">
        <v>380</v>
      </c>
      <c r="U243" s="306">
        <v>20</v>
      </c>
      <c r="V243" s="306">
        <v>1000</v>
      </c>
      <c r="W243" s="306">
        <v>975</v>
      </c>
      <c r="X243" s="8">
        <v>97.5</v>
      </c>
      <c r="Y243" s="16">
        <f t="shared" si="68"/>
        <v>38.385826771653541</v>
      </c>
      <c r="Z243" s="8">
        <v>95.5</v>
      </c>
      <c r="AA243" s="16">
        <f t="shared" si="66"/>
        <v>37.598425196850393</v>
      </c>
      <c r="AB243" s="16" t="str">
        <f t="shared" si="67"/>
        <v>N</v>
      </c>
      <c r="AC243" s="8">
        <v>132.19999999999999</v>
      </c>
      <c r="AD243" s="306">
        <v>4</v>
      </c>
      <c r="AE243" s="3"/>
      <c r="AF243" s="5" t="s">
        <v>989</v>
      </c>
      <c r="AG243" s="10">
        <v>1.0211763088800001</v>
      </c>
      <c r="AH243" s="10">
        <v>1.0802443502760002</v>
      </c>
      <c r="AI243" s="10">
        <v>0.984133638852</v>
      </c>
      <c r="AJ243" s="10">
        <v>1.0802443502760002</v>
      </c>
      <c r="AK243" s="10">
        <v>1.023178615368</v>
      </c>
      <c r="AL243" s="10">
        <v>1.3285303547880001</v>
      </c>
      <c r="AM243" s="10">
        <v>1.2484380952680001</v>
      </c>
      <c r="AN243" s="10">
        <v>1.2714646198800001</v>
      </c>
      <c r="AO243" s="10">
        <v>1.1673446825040001</v>
      </c>
      <c r="AP243" s="10">
        <v>1.0832478100080001</v>
      </c>
      <c r="AQ243" s="10">
        <v>1.055215519176</v>
      </c>
      <c r="AR243" s="10">
        <v>1.054214365932</v>
      </c>
      <c r="AS243" s="11">
        <v>3.0855542980080002</v>
      </c>
      <c r="AT243" s="11">
        <v>3.4319533204320005</v>
      </c>
      <c r="AU243" s="11">
        <v>3.6872473976520004</v>
      </c>
      <c r="AV243" s="11">
        <v>3.1926776951160001</v>
      </c>
      <c r="AW243" s="29">
        <v>13.397432711208001</v>
      </c>
      <c r="AX243" s="45">
        <f t="shared" si="70"/>
        <v>1.116452725934</v>
      </c>
      <c r="AY243" s="45">
        <f t="shared" si="71"/>
        <v>0.11104872041588167</v>
      </c>
    </row>
    <row r="244" spans="1:51" ht="15" customHeight="1">
      <c r="A244" s="385">
        <v>1282</v>
      </c>
      <c r="B244" s="23" t="s">
        <v>451</v>
      </c>
      <c r="C244" s="23" t="s">
        <v>614</v>
      </c>
      <c r="D244" s="23" t="s">
        <v>615</v>
      </c>
      <c r="E244" s="23" t="s">
        <v>1208</v>
      </c>
      <c r="F244" s="25" t="s">
        <v>926</v>
      </c>
      <c r="G244" s="24" t="s">
        <v>943</v>
      </c>
      <c r="H244" s="394">
        <v>330</v>
      </c>
      <c r="I244" s="23" t="s">
        <v>833</v>
      </c>
      <c r="J244" s="42" t="s">
        <v>1000</v>
      </c>
      <c r="K244" s="13" t="str">
        <f t="shared" si="72"/>
        <v>01A</v>
      </c>
      <c r="L244" s="6" t="s">
        <v>1004</v>
      </c>
      <c r="M244" s="13" t="s">
        <v>1026</v>
      </c>
      <c r="N244" s="13" t="s">
        <v>1028</v>
      </c>
      <c r="O244" s="3"/>
      <c r="P244" s="7" t="s">
        <v>1387</v>
      </c>
      <c r="Q244" s="7" t="s">
        <v>1590</v>
      </c>
      <c r="R244" s="7" t="s">
        <v>1387</v>
      </c>
      <c r="S244" s="7" t="str">
        <f t="shared" si="69"/>
        <v>Yes</v>
      </c>
      <c r="T244" s="306">
        <v>430</v>
      </c>
      <c r="U244" s="306">
        <v>23</v>
      </c>
      <c r="V244" s="306">
        <v>1079</v>
      </c>
      <c r="W244" s="306">
        <v>1079</v>
      </c>
      <c r="X244" s="8">
        <v>107.9</v>
      </c>
      <c r="Y244" s="16">
        <f t="shared" si="68"/>
        <v>42.480314960629926</v>
      </c>
      <c r="Z244" s="8">
        <v>107.9</v>
      </c>
      <c r="AA244" s="16">
        <f t="shared" si="66"/>
        <v>42.480314960629926</v>
      </c>
      <c r="AB244" s="16" t="str">
        <f t="shared" si="67"/>
        <v>Y</v>
      </c>
      <c r="AC244" s="8">
        <v>67.5</v>
      </c>
      <c r="AD244" s="306">
        <v>2</v>
      </c>
      <c r="AE244" s="3"/>
      <c r="AF244" s="5" t="s">
        <v>989</v>
      </c>
      <c r="AG244" s="10">
        <v>1.3052442549509999</v>
      </c>
      <c r="AH244" s="10">
        <v>1.3807807052130001</v>
      </c>
      <c r="AI244" s="10">
        <v>1.2585140780939998</v>
      </c>
      <c r="AJ244" s="10">
        <v>1.3814208446220002</v>
      </c>
      <c r="AK244" s="10">
        <v>1.308444951996</v>
      </c>
      <c r="AL244" s="10">
        <v>1.698289852077</v>
      </c>
      <c r="AM244" s="10">
        <v>1.595867546637</v>
      </c>
      <c r="AN244" s="10">
        <v>1.625313959451</v>
      </c>
      <c r="AO244" s="10">
        <v>1.4921649623790001</v>
      </c>
      <c r="AP244" s="10">
        <v>1.3846215416670002</v>
      </c>
      <c r="AQ244" s="10">
        <v>1.3494138741720001</v>
      </c>
      <c r="AR244" s="10">
        <v>1.3481335953539999</v>
      </c>
      <c r="AS244" s="11">
        <v>3.9445390382580001</v>
      </c>
      <c r="AT244" s="11">
        <v>4.3881556486950002</v>
      </c>
      <c r="AU244" s="11">
        <v>4.7133464684669999</v>
      </c>
      <c r="AV244" s="11">
        <v>4.0821690111929998</v>
      </c>
      <c r="AW244" s="29">
        <v>17.128210166613002</v>
      </c>
      <c r="AX244" s="45">
        <f t="shared" si="70"/>
        <v>1.4273508472177505</v>
      </c>
      <c r="AY244" s="45">
        <f t="shared" si="71"/>
        <v>0.14180788978119005</v>
      </c>
    </row>
    <row r="245" spans="1:51" ht="15" customHeight="1">
      <c r="A245" s="385">
        <v>1285</v>
      </c>
      <c r="B245" s="23" t="s">
        <v>451</v>
      </c>
      <c r="C245" s="23" t="s">
        <v>614</v>
      </c>
      <c r="D245" s="23" t="s">
        <v>615</v>
      </c>
      <c r="E245" s="23" t="s">
        <v>1208</v>
      </c>
      <c r="F245" s="25" t="s">
        <v>926</v>
      </c>
      <c r="G245" s="24" t="s">
        <v>932</v>
      </c>
      <c r="H245" s="394">
        <v>330</v>
      </c>
      <c r="I245" s="23" t="s">
        <v>470</v>
      </c>
      <c r="J245" s="42" t="s">
        <v>1000</v>
      </c>
      <c r="K245" s="13" t="str">
        <f t="shared" si="72"/>
        <v>01A</v>
      </c>
      <c r="L245" s="6" t="s">
        <v>1004</v>
      </c>
      <c r="M245" s="13" t="s">
        <v>1026</v>
      </c>
      <c r="N245" s="13" t="s">
        <v>1028</v>
      </c>
      <c r="O245" s="3"/>
      <c r="P245" s="7" t="s">
        <v>1414</v>
      </c>
      <c r="Q245" s="7" t="s">
        <v>1589</v>
      </c>
      <c r="R245" s="7" t="s">
        <v>1414</v>
      </c>
      <c r="S245" s="7" t="str">
        <f t="shared" si="69"/>
        <v>Yes</v>
      </c>
      <c r="T245" s="306">
        <v>465</v>
      </c>
      <c r="U245" s="306">
        <v>25</v>
      </c>
      <c r="V245" s="306">
        <v>1079</v>
      </c>
      <c r="W245" s="306">
        <v>1079</v>
      </c>
      <c r="X245" s="8">
        <v>107.9</v>
      </c>
      <c r="Y245" s="16">
        <f t="shared" si="68"/>
        <v>42.480314960629926</v>
      </c>
      <c r="Z245" s="8">
        <v>107.9</v>
      </c>
      <c r="AA245" s="16">
        <f t="shared" si="66"/>
        <v>42.480314960629926</v>
      </c>
      <c r="AB245" s="16" t="str">
        <f t="shared" si="67"/>
        <v>Y</v>
      </c>
      <c r="AC245" s="8">
        <v>80.7</v>
      </c>
      <c r="AD245" s="306">
        <v>2</v>
      </c>
      <c r="AE245" s="3"/>
      <c r="AF245" s="5" t="s">
        <v>989</v>
      </c>
      <c r="AG245" s="10">
        <v>20.241829593662043</v>
      </c>
      <c r="AH245" s="10">
        <v>21.417871782418022</v>
      </c>
      <c r="AI245" s="10">
        <v>19.520148532018684</v>
      </c>
      <c r="AJ245" s="10">
        <v>21.42366509369268</v>
      </c>
      <c r="AK245" s="10">
        <v>20.294797011030361</v>
      </c>
      <c r="AL245" s="10">
        <v>26.340531134086262</v>
      </c>
      <c r="AM245" s="10">
        <v>24.753163844829423</v>
      </c>
      <c r="AN245" s="10">
        <v>25.209180203734803</v>
      </c>
      <c r="AO245" s="10">
        <v>23.147589005852222</v>
      </c>
      <c r="AP245" s="10">
        <v>21.473322047475481</v>
      </c>
      <c r="AQ245" s="10">
        <v>20.935371714828481</v>
      </c>
      <c r="AR245" s="10">
        <v>20.906405158455183</v>
      </c>
      <c r="AS245" s="11">
        <v>61.179849908098745</v>
      </c>
      <c r="AT245" s="11">
        <v>68.058993238809308</v>
      </c>
      <c r="AU245" s="11">
        <v>73.109933054416445</v>
      </c>
      <c r="AV245" s="11">
        <v>63.315098920759141</v>
      </c>
      <c r="AW245" s="29">
        <v>265.6638751220836</v>
      </c>
      <c r="AX245" s="45">
        <f t="shared" si="70"/>
        <v>22.138656260173633</v>
      </c>
      <c r="AY245" s="45">
        <f t="shared" si="71"/>
        <v>2.1998257103736956</v>
      </c>
    </row>
    <row r="246" spans="1:51" ht="15" customHeight="1">
      <c r="A246" s="385">
        <v>1291</v>
      </c>
      <c r="B246" s="23" t="s">
        <v>451</v>
      </c>
      <c r="C246" s="23" t="s">
        <v>909</v>
      </c>
      <c r="D246" s="23" t="s">
        <v>617</v>
      </c>
      <c r="E246" s="23" t="s">
        <v>1222</v>
      </c>
      <c r="F246" s="25" t="s">
        <v>923</v>
      </c>
      <c r="G246" s="24" t="s">
        <v>922</v>
      </c>
      <c r="H246" s="394">
        <v>330</v>
      </c>
      <c r="I246" s="23" t="s">
        <v>490</v>
      </c>
      <c r="J246" s="42" t="s">
        <v>998</v>
      </c>
      <c r="K246" s="13" t="str">
        <f t="shared" ref="K246" si="73">LEFT(J246,3)</f>
        <v>011</v>
      </c>
      <c r="L246" s="6" t="s">
        <v>1004</v>
      </c>
      <c r="M246" s="13" t="s">
        <v>1026</v>
      </c>
      <c r="N246" s="13" t="s">
        <v>1027</v>
      </c>
      <c r="O246" s="3"/>
      <c r="P246" s="7" t="s">
        <v>1408</v>
      </c>
      <c r="Q246" s="7" t="s">
        <v>1591</v>
      </c>
      <c r="R246" s="7" t="s">
        <v>1408</v>
      </c>
      <c r="S246" s="7" t="str">
        <f t="shared" si="69"/>
        <v>Yes</v>
      </c>
      <c r="T246" s="306">
        <v>350</v>
      </c>
      <c r="U246" s="306">
        <v>18</v>
      </c>
      <c r="V246" s="306">
        <v>928</v>
      </c>
      <c r="W246" s="306">
        <v>928</v>
      </c>
      <c r="X246" s="8">
        <v>92.8</v>
      </c>
      <c r="Y246" s="16">
        <f t="shared" si="68"/>
        <v>36.535433070866141</v>
      </c>
      <c r="Z246" s="8">
        <v>92.5</v>
      </c>
      <c r="AA246" s="16">
        <f t="shared" si="66"/>
        <v>36.417322834645667</v>
      </c>
      <c r="AB246" s="16" t="str">
        <f t="shared" si="67"/>
        <v>N</v>
      </c>
      <c r="AC246" s="8">
        <v>113.5</v>
      </c>
      <c r="AD246" s="306">
        <v>10</v>
      </c>
      <c r="AE246" s="3"/>
      <c r="AF246" s="5" t="s">
        <v>989</v>
      </c>
      <c r="AG246" s="10">
        <v>0.47094781999999996</v>
      </c>
      <c r="AH246" s="10">
        <v>0.49882793094399996</v>
      </c>
      <c r="AI246" s="10">
        <v>0.45437045673599991</v>
      </c>
      <c r="AJ246" s="10">
        <v>0.49882793094399996</v>
      </c>
      <c r="AK246" s="10">
        <v>0.47245485302399992</v>
      </c>
      <c r="AL246" s="10">
        <v>0.61336244076799995</v>
      </c>
      <c r="AM246" s="10">
        <v>0.57644013167999997</v>
      </c>
      <c r="AN246" s="10">
        <v>0.58698936284799996</v>
      </c>
      <c r="AO246" s="10">
        <v>0.53876430607999992</v>
      </c>
      <c r="AP246" s="10">
        <v>0.49958144745599997</v>
      </c>
      <c r="AQ246" s="10">
        <v>0.48752518326399996</v>
      </c>
      <c r="AR246" s="10">
        <v>0.48677166675199995</v>
      </c>
      <c r="AS246" s="11">
        <v>1.4241462076799998</v>
      </c>
      <c r="AT246" s="11">
        <v>1.5846452247359997</v>
      </c>
      <c r="AU246" s="11">
        <v>1.7021938006079997</v>
      </c>
      <c r="AV246" s="11">
        <v>1.4738782974719999</v>
      </c>
      <c r="AW246" s="29">
        <v>6.1848635304959991</v>
      </c>
      <c r="AX246" s="45">
        <f t="shared" si="70"/>
        <v>0.51540529420799996</v>
      </c>
      <c r="AY246" s="45">
        <f t="shared" si="71"/>
        <v>5.1287454022610014E-2</v>
      </c>
    </row>
    <row r="247" spans="1:51" ht="15" customHeight="1">
      <c r="A247" s="385">
        <v>1293</v>
      </c>
      <c r="B247" s="23" t="s">
        <v>451</v>
      </c>
      <c r="C247" s="23" t="s">
        <v>909</v>
      </c>
      <c r="D247" s="23" t="s">
        <v>617</v>
      </c>
      <c r="E247" s="23" t="s">
        <v>1222</v>
      </c>
      <c r="F247" s="25" t="s">
        <v>923</v>
      </c>
      <c r="G247" s="24" t="s">
        <v>922</v>
      </c>
      <c r="H247" s="394">
        <v>330</v>
      </c>
      <c r="I247" s="23" t="s">
        <v>491</v>
      </c>
      <c r="J247" s="42" t="s">
        <v>998</v>
      </c>
      <c r="K247" s="13" t="str">
        <f t="shared" ref="K247:K250" si="74">LEFT(J247,3)</f>
        <v>011</v>
      </c>
      <c r="L247" s="6" t="s">
        <v>1004</v>
      </c>
      <c r="M247" s="13" t="s">
        <v>1026</v>
      </c>
      <c r="N247" s="13" t="s">
        <v>1027</v>
      </c>
      <c r="O247" s="3"/>
      <c r="P247" s="7" t="s">
        <v>1408</v>
      </c>
      <c r="Q247" s="7" t="s">
        <v>1591</v>
      </c>
      <c r="R247" s="7" t="s">
        <v>1408</v>
      </c>
      <c r="S247" s="7" t="str">
        <f t="shared" si="69"/>
        <v>Yes</v>
      </c>
      <c r="T247" s="306">
        <v>350</v>
      </c>
      <c r="U247" s="306">
        <v>18</v>
      </c>
      <c r="V247" s="306">
        <v>928</v>
      </c>
      <c r="W247" s="306">
        <v>928</v>
      </c>
      <c r="X247" s="8">
        <v>92.8</v>
      </c>
      <c r="Y247" s="16">
        <f t="shared" si="68"/>
        <v>36.535433070866141</v>
      </c>
      <c r="Z247" s="8">
        <v>92</v>
      </c>
      <c r="AA247" s="16">
        <f t="shared" si="66"/>
        <v>36.220472440944881</v>
      </c>
      <c r="AB247" s="16" t="str">
        <f t="shared" si="67"/>
        <v>N</v>
      </c>
      <c r="AC247" s="8">
        <v>106.6</v>
      </c>
      <c r="AD247" s="306">
        <v>10</v>
      </c>
      <c r="AE247" s="3"/>
      <c r="AF247" s="5" t="s">
        <v>989</v>
      </c>
      <c r="AG247" s="10">
        <v>22.108798519807998</v>
      </c>
      <c r="AH247" s="10">
        <v>23.393996282675197</v>
      </c>
      <c r="AI247" s="10">
        <v>21.3204117864192</v>
      </c>
      <c r="AJ247" s="10">
        <v>23.3996579468288</v>
      </c>
      <c r="AK247" s="10">
        <v>22.166830577382399</v>
      </c>
      <c r="AL247" s="10">
        <v>28.770454104537599</v>
      </c>
      <c r="AM247" s="10">
        <v>27.035861749478396</v>
      </c>
      <c r="AN247" s="10">
        <v>27.534088194995199</v>
      </c>
      <c r="AO247" s="10">
        <v>25.282868985919997</v>
      </c>
      <c r="AP247" s="10">
        <v>23.453443756287999</v>
      </c>
      <c r="AQ247" s="10">
        <v>22.866046100351998</v>
      </c>
      <c r="AR247" s="10">
        <v>22.834199239488001</v>
      </c>
      <c r="AS247" s="11">
        <v>66.823206588902394</v>
      </c>
      <c r="AT247" s="11">
        <v>74.336942628748801</v>
      </c>
      <c r="AU247" s="11">
        <v>79.852818930393596</v>
      </c>
      <c r="AV247" s="11">
        <v>69.153689096128005</v>
      </c>
      <c r="AW247" s="29">
        <v>290.16665724417282</v>
      </c>
      <c r="AX247" s="45">
        <f t="shared" si="70"/>
        <v>24.180554770347729</v>
      </c>
      <c r="AY247" s="45">
        <f t="shared" si="71"/>
        <v>2.402776512663829</v>
      </c>
    </row>
    <row r="248" spans="1:51" ht="15" customHeight="1">
      <c r="A248" s="385">
        <v>1299</v>
      </c>
      <c r="B248" s="23" t="s">
        <v>451</v>
      </c>
      <c r="C248" s="23" t="s">
        <v>591</v>
      </c>
      <c r="D248" s="23" t="s">
        <v>618</v>
      </c>
      <c r="E248" s="23" t="s">
        <v>1200</v>
      </c>
      <c r="F248" s="25" t="s">
        <v>923</v>
      </c>
      <c r="G248" s="24" t="s">
        <v>933</v>
      </c>
      <c r="H248" s="394">
        <v>100</v>
      </c>
      <c r="I248" s="23" t="s">
        <v>619</v>
      </c>
      <c r="J248" s="42" t="s">
        <v>999</v>
      </c>
      <c r="K248" s="13" t="str">
        <f t="shared" si="74"/>
        <v>010</v>
      </c>
      <c r="L248" s="6" t="s">
        <v>1004</v>
      </c>
      <c r="M248" s="13" t="s">
        <v>1029</v>
      </c>
      <c r="N248" s="13" t="s">
        <v>1027</v>
      </c>
      <c r="O248" s="3"/>
      <c r="P248" s="7" t="s">
        <v>1402</v>
      </c>
      <c r="Q248" s="7" t="s">
        <v>1590</v>
      </c>
      <c r="R248" s="7" t="s">
        <v>1402</v>
      </c>
      <c r="S248" s="7" t="str">
        <f t="shared" si="69"/>
        <v>Yes</v>
      </c>
      <c r="T248" s="306">
        <v>290</v>
      </c>
      <c r="U248" s="306">
        <v>14</v>
      </c>
      <c r="V248" s="306">
        <v>1317</v>
      </c>
      <c r="W248" s="306">
        <v>1317</v>
      </c>
      <c r="X248" s="8">
        <v>131.69999999999999</v>
      </c>
      <c r="Y248" s="16">
        <f t="shared" si="68"/>
        <v>51.850393700787393</v>
      </c>
      <c r="Z248" s="8">
        <v>131.5</v>
      </c>
      <c r="AA248" s="16">
        <f t="shared" ref="AA248:AA311" si="75">Z248/2.54</f>
        <v>51.771653543307089</v>
      </c>
      <c r="AB248" s="16" t="str">
        <f t="shared" ref="AB248:AB311" si="76">IF(Y248=AA248, "Y", "N")</f>
        <v>N</v>
      </c>
      <c r="AC248" s="8">
        <v>76.2</v>
      </c>
      <c r="AD248" s="306">
        <v>12</v>
      </c>
      <c r="AE248" s="3"/>
      <c r="AF248" s="5" t="s">
        <v>991</v>
      </c>
      <c r="AG248" s="10">
        <v>14.51891079125928</v>
      </c>
      <c r="AH248" s="10">
        <v>15.362431727957999</v>
      </c>
      <c r="AI248" s="10">
        <v>14.000781922525439</v>
      </c>
      <c r="AJ248" s="10">
        <v>15.366000927972237</v>
      </c>
      <c r="AK248" s="10">
        <v>14.5563873914088</v>
      </c>
      <c r="AL248" s="10">
        <v>18.892965408710399</v>
      </c>
      <c r="AM248" s="10">
        <v>17.754390604167842</v>
      </c>
      <c r="AN248" s="10">
        <v>18.080972405470799</v>
      </c>
      <c r="AO248" s="10">
        <v>16.6027287329064</v>
      </c>
      <c r="AP248" s="10">
        <v>15.401692928114638</v>
      </c>
      <c r="AQ248" s="10">
        <v>15.016219326576719</v>
      </c>
      <c r="AR248" s="10">
        <v>14.99480412649128</v>
      </c>
      <c r="AS248" s="11">
        <v>43.882124441742718</v>
      </c>
      <c r="AT248" s="11">
        <v>48.815353728091438</v>
      </c>
      <c r="AU248" s="11">
        <v>52.438091742545041</v>
      </c>
      <c r="AV248" s="11">
        <v>45.412716381182641</v>
      </c>
      <c r="AW248" s="29">
        <v>190.54828629356183</v>
      </c>
      <c r="AX248" s="45">
        <f t="shared" si="70"/>
        <v>15.879023857796822</v>
      </c>
      <c r="AY248" s="45">
        <f t="shared" si="71"/>
        <v>1.5778126045506646</v>
      </c>
    </row>
    <row r="249" spans="1:51" ht="15" customHeight="1">
      <c r="A249" s="385">
        <v>1302</v>
      </c>
      <c r="B249" s="23" t="s">
        <v>451</v>
      </c>
      <c r="C249" s="23" t="s">
        <v>591</v>
      </c>
      <c r="D249" s="23" t="s">
        <v>618</v>
      </c>
      <c r="E249" s="23" t="s">
        <v>1200</v>
      </c>
      <c r="F249" s="25" t="s">
        <v>923</v>
      </c>
      <c r="G249" s="24" t="s">
        <v>920</v>
      </c>
      <c r="H249" s="394">
        <v>100</v>
      </c>
      <c r="I249" s="23" t="s">
        <v>472</v>
      </c>
      <c r="J249" s="42" t="s">
        <v>999</v>
      </c>
      <c r="K249" s="13" t="str">
        <f t="shared" si="74"/>
        <v>010</v>
      </c>
      <c r="L249" s="6" t="s">
        <v>1004</v>
      </c>
      <c r="M249" s="13" t="s">
        <v>1029</v>
      </c>
      <c r="N249" s="13" t="s">
        <v>1027</v>
      </c>
      <c r="O249" s="3"/>
      <c r="P249" s="7" t="s">
        <v>1402</v>
      </c>
      <c r="Q249" s="7" t="s">
        <v>1590</v>
      </c>
      <c r="R249" s="7" t="s">
        <v>1402</v>
      </c>
      <c r="S249" s="7" t="str">
        <f t="shared" si="69"/>
        <v>Yes</v>
      </c>
      <c r="T249" s="306">
        <v>290</v>
      </c>
      <c r="U249" s="306">
        <v>14</v>
      </c>
      <c r="V249" s="306">
        <v>1317</v>
      </c>
      <c r="W249" s="306">
        <v>1317</v>
      </c>
      <c r="X249" s="8">
        <v>131.69999999999999</v>
      </c>
      <c r="Y249" s="16">
        <f t="shared" si="68"/>
        <v>51.850393700787393</v>
      </c>
      <c r="Z249" s="8">
        <v>131.5</v>
      </c>
      <c r="AA249" s="16">
        <f t="shared" si="75"/>
        <v>51.771653543307089</v>
      </c>
      <c r="AB249" s="16" t="str">
        <f t="shared" si="76"/>
        <v>N</v>
      </c>
      <c r="AC249" s="8">
        <v>76.2</v>
      </c>
      <c r="AD249" s="306">
        <v>10</v>
      </c>
      <c r="AE249" s="3"/>
      <c r="AF249" s="5" t="s">
        <v>991</v>
      </c>
      <c r="AG249" s="10">
        <v>58.073858565029994</v>
      </c>
      <c r="AH249" s="10">
        <v>61.448537178493915</v>
      </c>
      <c r="AI249" s="10">
        <v>56.003127690101756</v>
      </c>
      <c r="AJ249" s="10">
        <v>61.46400371188895</v>
      </c>
      <c r="AK249" s="10">
        <v>58.225549565635198</v>
      </c>
      <c r="AL249" s="10">
        <v>75.571266768172549</v>
      </c>
      <c r="AM249" s="10">
        <v>71.01577781666424</v>
      </c>
      <c r="AN249" s="10">
        <v>72.323889621883197</v>
      </c>
      <c r="AO249" s="10">
        <v>66.410320064956551</v>
      </c>
      <c r="AP249" s="10">
        <v>61.60617684578952</v>
      </c>
      <c r="AQ249" s="10">
        <v>60.063092706299756</v>
      </c>
      <c r="AR249" s="10">
        <v>59.97921650596512</v>
      </c>
      <c r="AS249" s="11">
        <v>175.52552343362566</v>
      </c>
      <c r="AT249" s="11">
        <v>195.26082004569668</v>
      </c>
      <c r="AU249" s="11">
        <v>209.749987503504</v>
      </c>
      <c r="AV249" s="11">
        <v>181.6484860580544</v>
      </c>
      <c r="AW249" s="29">
        <v>762.18481704088072</v>
      </c>
      <c r="AX249" s="45">
        <f t="shared" si="70"/>
        <v>63.515401420073403</v>
      </c>
      <c r="AY249" s="45">
        <f t="shared" si="71"/>
        <v>6.3112098656454618</v>
      </c>
    </row>
    <row r="250" spans="1:51" ht="15" customHeight="1">
      <c r="A250" s="385">
        <v>1304</v>
      </c>
      <c r="B250" s="23" t="s">
        <v>451</v>
      </c>
      <c r="C250" s="23" t="s">
        <v>591</v>
      </c>
      <c r="D250" s="23" t="s">
        <v>618</v>
      </c>
      <c r="E250" s="23" t="s">
        <v>1200</v>
      </c>
      <c r="F250" s="25" t="s">
        <v>923</v>
      </c>
      <c r="G250" s="24" t="s">
        <v>920</v>
      </c>
      <c r="H250" s="394">
        <v>100</v>
      </c>
      <c r="I250" s="23" t="s">
        <v>473</v>
      </c>
      <c r="J250" s="42" t="s">
        <v>999</v>
      </c>
      <c r="K250" s="13" t="str">
        <f t="shared" si="74"/>
        <v>010</v>
      </c>
      <c r="L250" s="6" t="s">
        <v>1004</v>
      </c>
      <c r="M250" s="13" t="s">
        <v>1029</v>
      </c>
      <c r="N250" s="13" t="s">
        <v>1027</v>
      </c>
      <c r="O250" s="3"/>
      <c r="P250" s="7" t="s">
        <v>1383</v>
      </c>
      <c r="Q250" s="7" t="s">
        <v>1591</v>
      </c>
      <c r="R250" s="7" t="s">
        <v>1518</v>
      </c>
      <c r="S250" s="7" t="str">
        <f t="shared" si="69"/>
        <v>No</v>
      </c>
      <c r="T250" s="306">
        <v>290</v>
      </c>
      <c r="U250" s="306">
        <v>14</v>
      </c>
      <c r="V250" s="306">
        <v>1339</v>
      </c>
      <c r="W250" s="306">
        <v>1330</v>
      </c>
      <c r="X250" s="8">
        <v>133</v>
      </c>
      <c r="Y250" s="16">
        <f t="shared" si="68"/>
        <v>52.362204724409445</v>
      </c>
      <c r="Z250" s="8">
        <v>133</v>
      </c>
      <c r="AA250" s="16">
        <f t="shared" si="75"/>
        <v>52.362204724409445</v>
      </c>
      <c r="AB250" s="16" t="str">
        <f t="shared" si="76"/>
        <v>Y</v>
      </c>
      <c r="AC250" s="8">
        <v>76.2</v>
      </c>
      <c r="AD250" s="306">
        <v>10</v>
      </c>
      <c r="AE250" s="3"/>
      <c r="AF250" s="5" t="s">
        <v>991</v>
      </c>
      <c r="AG250" s="10">
        <v>2.2287400190159996</v>
      </c>
      <c r="AH250" s="10">
        <v>2.3584995457295994</v>
      </c>
      <c r="AI250" s="10">
        <v>2.1494425304688001</v>
      </c>
      <c r="AJ250" s="10">
        <v>2.3591002842791995</v>
      </c>
      <c r="AK250" s="10">
        <v>2.2347474045119995</v>
      </c>
      <c r="AL250" s="10">
        <v>2.9003657174687998</v>
      </c>
      <c r="AM250" s="10">
        <v>2.7255507995351995</v>
      </c>
      <c r="AN250" s="10">
        <v>2.7760128377015998</v>
      </c>
      <c r="AO250" s="10">
        <v>2.5489336659527995</v>
      </c>
      <c r="AP250" s="10">
        <v>2.3645069312255997</v>
      </c>
      <c r="AQ250" s="10">
        <v>2.3050338148151996</v>
      </c>
      <c r="AR250" s="10">
        <v>2.3020301220671997</v>
      </c>
      <c r="AS250" s="11">
        <v>6.7366820952143991</v>
      </c>
      <c r="AT250" s="11">
        <v>7.4942134062599983</v>
      </c>
      <c r="AU250" s="11">
        <v>8.0504973031895979</v>
      </c>
      <c r="AV250" s="11">
        <v>6.9715708681079995</v>
      </c>
      <c r="AW250" s="29">
        <v>29.252963672771994</v>
      </c>
      <c r="AX250" s="45">
        <f t="shared" si="70"/>
        <v>2.4377469727309999</v>
      </c>
      <c r="AY250" s="45">
        <f t="shared" si="71"/>
        <v>0.24224461913431883</v>
      </c>
    </row>
    <row r="251" spans="1:51" ht="15" customHeight="1">
      <c r="A251" s="385">
        <v>1321</v>
      </c>
      <c r="B251" s="23" t="s">
        <v>451</v>
      </c>
      <c r="C251" s="23" t="s">
        <v>482</v>
      </c>
      <c r="D251" s="23" t="s">
        <v>482</v>
      </c>
      <c r="E251" s="23" t="s">
        <v>1223</v>
      </c>
      <c r="F251" s="25" t="s">
        <v>906</v>
      </c>
      <c r="G251" s="24" t="s">
        <v>914</v>
      </c>
      <c r="H251" s="394">
        <v>330</v>
      </c>
      <c r="I251" s="23" t="s">
        <v>483</v>
      </c>
      <c r="J251" s="42" t="s">
        <v>998</v>
      </c>
      <c r="K251" s="13" t="str">
        <f t="shared" ref="K251:K252" si="77">LEFT(J251,3)</f>
        <v>011</v>
      </c>
      <c r="L251" s="6" t="s">
        <v>1004</v>
      </c>
      <c r="M251" s="13" t="s">
        <v>1026</v>
      </c>
      <c r="N251" s="13" t="s">
        <v>1027</v>
      </c>
      <c r="O251" s="3"/>
      <c r="P251" s="7" t="s">
        <v>1344</v>
      </c>
      <c r="Q251" s="7" t="s">
        <v>1590</v>
      </c>
      <c r="R251" s="7" t="s">
        <v>1344</v>
      </c>
      <c r="S251" s="7" t="str">
        <f t="shared" si="69"/>
        <v>Yes</v>
      </c>
      <c r="T251" s="306">
        <v>320</v>
      </c>
      <c r="U251" s="306">
        <v>16</v>
      </c>
      <c r="V251" s="306">
        <v>1357</v>
      </c>
      <c r="W251" s="306">
        <v>1357</v>
      </c>
      <c r="X251" s="8">
        <v>135.69999999999999</v>
      </c>
      <c r="Y251" s="16">
        <f t="shared" si="68"/>
        <v>53.425196850393696</v>
      </c>
      <c r="Z251" s="8">
        <v>135.19999999999999</v>
      </c>
      <c r="AA251" s="16">
        <f t="shared" si="75"/>
        <v>53.228346456692911</v>
      </c>
      <c r="AB251" s="16" t="str">
        <f t="shared" si="76"/>
        <v>N</v>
      </c>
      <c r="AC251" s="8">
        <v>96.8</v>
      </c>
      <c r="AD251" s="306">
        <v>8</v>
      </c>
      <c r="AE251" s="3"/>
      <c r="AF251" s="5" t="s">
        <v>988</v>
      </c>
      <c r="AG251" s="10">
        <v>26.26782601411584</v>
      </c>
      <c r="AH251" s="10">
        <v>27.793736425297919</v>
      </c>
      <c r="AI251" s="10">
        <v>25.33131568292864</v>
      </c>
      <c r="AJ251" s="10">
        <v>27.80060989561856</v>
      </c>
      <c r="AK251" s="10">
        <v>26.336560717322239</v>
      </c>
      <c r="AL251" s="10">
        <v>34.181767904542717</v>
      </c>
      <c r="AM251" s="10">
        <v>32.12144517593088</v>
      </c>
      <c r="AN251" s="10">
        <v>32.712563623505922</v>
      </c>
      <c r="AO251" s="10">
        <v>30.037924484986878</v>
      </c>
      <c r="AP251" s="10">
        <v>27.865048679874558</v>
      </c>
      <c r="AQ251" s="10">
        <v>27.167391442329599</v>
      </c>
      <c r="AR251" s="10">
        <v>27.12958735556608</v>
      </c>
      <c r="AS251" s="11">
        <v>79.39287812234241</v>
      </c>
      <c r="AT251" s="11">
        <v>88.318938517483517</v>
      </c>
      <c r="AU251" s="11">
        <v>94.871933284423676</v>
      </c>
      <c r="AV251" s="11">
        <v>82.162027477770238</v>
      </c>
      <c r="AW251" s="29">
        <v>344.74577740201983</v>
      </c>
      <c r="AX251" s="45">
        <f t="shared" si="70"/>
        <v>28.728814783501651</v>
      </c>
      <c r="AY251" s="45">
        <f t="shared" si="71"/>
        <v>2.8544798296635738</v>
      </c>
    </row>
    <row r="252" spans="1:51" ht="15" customHeight="1">
      <c r="A252" s="385">
        <v>1324</v>
      </c>
      <c r="B252" s="23" t="s">
        <v>451</v>
      </c>
      <c r="C252" s="23" t="s">
        <v>558</v>
      </c>
      <c r="D252" s="23" t="s">
        <v>834</v>
      </c>
      <c r="E252" s="23" t="s">
        <v>1200</v>
      </c>
      <c r="F252" s="25" t="s">
        <v>907</v>
      </c>
      <c r="G252" s="24" t="s">
        <v>922</v>
      </c>
      <c r="H252" s="394">
        <v>350</v>
      </c>
      <c r="I252" s="23" t="s">
        <v>835</v>
      </c>
      <c r="J252" s="42" t="s">
        <v>998</v>
      </c>
      <c r="K252" s="13" t="str">
        <f t="shared" si="77"/>
        <v>011</v>
      </c>
      <c r="L252" s="6" t="s">
        <v>1004</v>
      </c>
      <c r="M252" s="13" t="s">
        <v>1026</v>
      </c>
      <c r="N252" s="13" t="s">
        <v>1027</v>
      </c>
      <c r="O252" s="3"/>
      <c r="P252" s="7" t="s">
        <v>1408</v>
      </c>
      <c r="Q252" s="7" t="s">
        <v>1591</v>
      </c>
      <c r="R252" s="7" t="s">
        <v>1408</v>
      </c>
      <c r="S252" s="7" t="str">
        <f t="shared" si="69"/>
        <v>Yes</v>
      </c>
      <c r="T252" s="306">
        <v>350</v>
      </c>
      <c r="U252" s="306">
        <v>18</v>
      </c>
      <c r="V252" s="306">
        <v>928</v>
      </c>
      <c r="W252" s="306">
        <v>928</v>
      </c>
      <c r="X252" s="8">
        <v>92.8</v>
      </c>
      <c r="Y252" s="16">
        <f t="shared" si="68"/>
        <v>36.535433070866141</v>
      </c>
      <c r="Z252" s="8">
        <v>91.2</v>
      </c>
      <c r="AA252" s="16">
        <f t="shared" si="75"/>
        <v>35.905511811023622</v>
      </c>
      <c r="AB252" s="16" t="str">
        <f t="shared" si="76"/>
        <v>N</v>
      </c>
      <c r="AC252" s="8">
        <v>88</v>
      </c>
      <c r="AD252" s="306">
        <v>25</v>
      </c>
      <c r="AE252" s="3"/>
      <c r="AF252" s="5" t="s">
        <v>989</v>
      </c>
      <c r="AG252" s="10">
        <v>7.6533377535999994E-2</v>
      </c>
      <c r="AH252" s="10">
        <v>8.120717158400001E-2</v>
      </c>
      <c r="AI252" s="10">
        <v>7.3612256256E-2</v>
      </c>
      <c r="AJ252" s="10">
        <v>8.120717158400001E-2</v>
      </c>
      <c r="AK252" s="10">
        <v>7.6533377535999994E-2</v>
      </c>
      <c r="AL252" s="10">
        <v>9.931812352000001E-2</v>
      </c>
      <c r="AM252" s="10">
        <v>9.3475880960000007E-2</v>
      </c>
      <c r="AN252" s="10">
        <v>9.5228553728000001E-2</v>
      </c>
      <c r="AO252" s="10">
        <v>8.7633638399999991E-2</v>
      </c>
      <c r="AP252" s="10">
        <v>8.120717158400001E-2</v>
      </c>
      <c r="AQ252" s="10">
        <v>7.8870274560000009E-2</v>
      </c>
      <c r="AR252" s="10">
        <v>7.8870274560000009E-2</v>
      </c>
      <c r="AS252" s="11">
        <v>0.231352805376</v>
      </c>
      <c r="AT252" s="11">
        <v>0.25705867264000004</v>
      </c>
      <c r="AU252" s="11">
        <v>0.27633807308800001</v>
      </c>
      <c r="AV252" s="11">
        <v>0.23894772070400003</v>
      </c>
      <c r="AW252" s="29">
        <v>1.0036972718080002</v>
      </c>
      <c r="AX252" s="45">
        <f t="shared" si="70"/>
        <v>8.3641439317333352E-2</v>
      </c>
      <c r="AY252" s="45">
        <f t="shared" si="71"/>
        <v>8.2990259331102451E-3</v>
      </c>
    </row>
    <row r="253" spans="1:51" ht="15" customHeight="1">
      <c r="A253" s="385">
        <v>1330</v>
      </c>
      <c r="B253" s="23" t="s">
        <v>451</v>
      </c>
      <c r="C253" s="23" t="s">
        <v>620</v>
      </c>
      <c r="D253" s="23" t="s">
        <v>621</v>
      </c>
      <c r="E253" s="23" t="s">
        <v>1200</v>
      </c>
      <c r="F253" s="25" t="s">
        <v>907</v>
      </c>
      <c r="G253" s="24" t="s">
        <v>914</v>
      </c>
      <c r="H253" s="394">
        <v>330</v>
      </c>
      <c r="I253" s="23" t="s">
        <v>484</v>
      </c>
      <c r="J253" s="42" t="s">
        <v>998</v>
      </c>
      <c r="K253" s="13" t="str">
        <f t="shared" ref="K253:K284" si="78">LEFT(J253,3)</f>
        <v>011</v>
      </c>
      <c r="L253" s="6" t="s">
        <v>1004</v>
      </c>
      <c r="M253" s="13" t="s">
        <v>1026</v>
      </c>
      <c r="N253" s="13" t="s">
        <v>1027</v>
      </c>
      <c r="O253" s="3"/>
      <c r="P253" s="7" t="s">
        <v>1415</v>
      </c>
      <c r="Q253" s="7" t="s">
        <v>1589</v>
      </c>
      <c r="R253" s="7" t="s">
        <v>1415</v>
      </c>
      <c r="S253" s="7" t="str">
        <f t="shared" si="69"/>
        <v>Yes</v>
      </c>
      <c r="T253" s="306">
        <v>445</v>
      </c>
      <c r="U253" s="306">
        <v>24</v>
      </c>
      <c r="V253" s="306">
        <v>1248</v>
      </c>
      <c r="W253" s="306">
        <v>1248</v>
      </c>
      <c r="X253" s="8">
        <v>124.8</v>
      </c>
      <c r="Y253" s="16">
        <f t="shared" si="68"/>
        <v>49.133858267716533</v>
      </c>
      <c r="Z253" s="8">
        <v>66.7</v>
      </c>
      <c r="AA253" s="16">
        <f t="shared" si="75"/>
        <v>26.259842519685041</v>
      </c>
      <c r="AB253" s="16" t="str">
        <f t="shared" si="76"/>
        <v>N</v>
      </c>
      <c r="AC253" s="8">
        <v>60</v>
      </c>
      <c r="AD253" s="306">
        <v>10</v>
      </c>
      <c r="AE253" s="3"/>
      <c r="AF253" s="5" t="s">
        <v>989</v>
      </c>
      <c r="AG253" s="10">
        <v>0.222717575808</v>
      </c>
      <c r="AH253" s="10">
        <v>0.23565835238400001</v>
      </c>
      <c r="AI253" s="10">
        <v>0.21454445376000003</v>
      </c>
      <c r="AJ253" s="10">
        <v>0.23565835238400001</v>
      </c>
      <c r="AK253" s="10">
        <v>0.222717575808</v>
      </c>
      <c r="AL253" s="10">
        <v>0.28946473920000004</v>
      </c>
      <c r="AM253" s="10">
        <v>0.27175630809599999</v>
      </c>
      <c r="AN253" s="10">
        <v>0.277205056128</v>
      </c>
      <c r="AO253" s="10">
        <v>0.25404787699199999</v>
      </c>
      <c r="AP253" s="10">
        <v>0.23565835238400001</v>
      </c>
      <c r="AQ253" s="10">
        <v>0.230209604352</v>
      </c>
      <c r="AR253" s="10">
        <v>0.22952851084800002</v>
      </c>
      <c r="AS253" s="11">
        <v>0.67292038195199999</v>
      </c>
      <c r="AT253" s="11">
        <v>0.74784066739200006</v>
      </c>
      <c r="AU253" s="11">
        <v>0.80300924121599992</v>
      </c>
      <c r="AV253" s="11">
        <v>0.69539646758400009</v>
      </c>
      <c r="AW253" s="29">
        <v>2.9191667581440002</v>
      </c>
      <c r="AX253" s="45">
        <f t="shared" si="70"/>
        <v>0.24326389651200001</v>
      </c>
      <c r="AY253" s="45">
        <f t="shared" si="71"/>
        <v>2.4151697065424079E-2</v>
      </c>
    </row>
    <row r="254" spans="1:51" ht="15" customHeight="1">
      <c r="A254" s="385">
        <v>1331</v>
      </c>
      <c r="B254" s="23" t="s">
        <v>451</v>
      </c>
      <c r="C254" s="23" t="s">
        <v>620</v>
      </c>
      <c r="D254" s="23" t="s">
        <v>621</v>
      </c>
      <c r="E254" s="23" t="s">
        <v>1200</v>
      </c>
      <c r="F254" s="25" t="s">
        <v>907</v>
      </c>
      <c r="G254" s="24" t="s">
        <v>917</v>
      </c>
      <c r="H254" s="394">
        <v>330</v>
      </c>
      <c r="I254" s="23" t="s">
        <v>485</v>
      </c>
      <c r="J254" s="42" t="s">
        <v>998</v>
      </c>
      <c r="K254" s="13" t="str">
        <f t="shared" si="78"/>
        <v>011</v>
      </c>
      <c r="L254" s="6" t="s">
        <v>1004</v>
      </c>
      <c r="M254" s="13" t="s">
        <v>1026</v>
      </c>
      <c r="N254" s="13" t="s">
        <v>1027</v>
      </c>
      <c r="O254" s="3"/>
      <c r="P254" s="7" t="s">
        <v>1415</v>
      </c>
      <c r="Q254" s="7" t="s">
        <v>1589</v>
      </c>
      <c r="R254" s="7" t="s">
        <v>1415</v>
      </c>
      <c r="S254" s="7" t="str">
        <f t="shared" si="69"/>
        <v>Yes</v>
      </c>
      <c r="T254" s="306">
        <v>445</v>
      </c>
      <c r="U254" s="306">
        <v>24</v>
      </c>
      <c r="V254" s="306">
        <v>1248</v>
      </c>
      <c r="W254" s="306">
        <v>1248</v>
      </c>
      <c r="X254" s="8">
        <v>124.8</v>
      </c>
      <c r="Y254" s="16">
        <f t="shared" si="68"/>
        <v>49.133858267716533</v>
      </c>
      <c r="Z254" s="8">
        <v>124.8</v>
      </c>
      <c r="AA254" s="16">
        <f t="shared" si="75"/>
        <v>49.133858267716533</v>
      </c>
      <c r="AB254" s="16" t="str">
        <f t="shared" si="76"/>
        <v>Y</v>
      </c>
      <c r="AC254" s="8">
        <v>89.2</v>
      </c>
      <c r="AD254" s="306">
        <v>18</v>
      </c>
      <c r="AE254" s="3"/>
      <c r="AF254" s="5" t="s">
        <v>989</v>
      </c>
      <c r="AG254" s="10">
        <v>10.090150527475199</v>
      </c>
      <c r="AH254" s="10">
        <v>10.676422193848321</v>
      </c>
      <c r="AI254" s="10">
        <v>9.7296795201715209</v>
      </c>
      <c r="AJ254" s="10">
        <v>10.678447311866879</v>
      </c>
      <c r="AK254" s="10">
        <v>10.116477061716481</v>
      </c>
      <c r="AL254" s="10">
        <v>13.12985267333376</v>
      </c>
      <c r="AM254" s="10">
        <v>12.338031528076801</v>
      </c>
      <c r="AN254" s="10">
        <v>12.565857305164801</v>
      </c>
      <c r="AO254" s="10">
        <v>11.5381099107456</v>
      </c>
      <c r="AP254" s="10">
        <v>10.70376128709888</v>
      </c>
      <c r="AQ254" s="10">
        <v>10.43543314963968</v>
      </c>
      <c r="AR254" s="10">
        <v>10.42125732350976</v>
      </c>
      <c r="AS254" s="11">
        <v>30.496252241495043</v>
      </c>
      <c r="AT254" s="11">
        <v>33.924777046917121</v>
      </c>
      <c r="AU254" s="11">
        <v>36.441998743987199</v>
      </c>
      <c r="AV254" s="11">
        <v>31.56045176024832</v>
      </c>
      <c r="AW254" s="29">
        <v>132.4234797926477</v>
      </c>
      <c r="AX254" s="45">
        <f t="shared" si="70"/>
        <v>11.03528998272064</v>
      </c>
      <c r="AY254" s="45">
        <f t="shared" si="71"/>
        <v>1.0964743269168866</v>
      </c>
    </row>
    <row r="255" spans="1:51" ht="15" customHeight="1">
      <c r="A255" s="385">
        <v>1332</v>
      </c>
      <c r="B255" s="23" t="s">
        <v>451</v>
      </c>
      <c r="C255" s="23" t="s">
        <v>620</v>
      </c>
      <c r="D255" s="23" t="s">
        <v>621</v>
      </c>
      <c r="E255" s="23" t="s">
        <v>1200</v>
      </c>
      <c r="F255" s="25" t="s">
        <v>986</v>
      </c>
      <c r="G255" s="24" t="s">
        <v>932</v>
      </c>
      <c r="H255" s="394">
        <v>330</v>
      </c>
      <c r="I255" s="23" t="s">
        <v>488</v>
      </c>
      <c r="J255" s="42" t="s">
        <v>999</v>
      </c>
      <c r="K255" s="13" t="str">
        <f t="shared" si="78"/>
        <v>010</v>
      </c>
      <c r="L255" s="6" t="s">
        <v>1004</v>
      </c>
      <c r="M255" s="13" t="s">
        <v>1029</v>
      </c>
      <c r="N255" s="13" t="s">
        <v>1027</v>
      </c>
      <c r="O255" s="3"/>
      <c r="P255" s="7" t="s">
        <v>1339</v>
      </c>
      <c r="Q255" s="7" t="s">
        <v>1591</v>
      </c>
      <c r="R255" s="7" t="s">
        <v>1339</v>
      </c>
      <c r="S255" s="7" t="str">
        <f t="shared" si="69"/>
        <v>Yes</v>
      </c>
      <c r="T255" s="306">
        <v>290</v>
      </c>
      <c r="U255" s="306">
        <v>14</v>
      </c>
      <c r="V255" s="306">
        <v>910</v>
      </c>
      <c r="W255" s="306">
        <v>910</v>
      </c>
      <c r="X255" s="8">
        <v>91</v>
      </c>
      <c r="Y255" s="16">
        <f t="shared" si="68"/>
        <v>35.826771653543304</v>
      </c>
      <c r="Z255" s="8">
        <v>89</v>
      </c>
      <c r="AA255" s="16">
        <f t="shared" si="75"/>
        <v>35.039370078740156</v>
      </c>
      <c r="AB255" s="16" t="str">
        <f t="shared" si="76"/>
        <v>N</v>
      </c>
      <c r="AC255" s="8">
        <v>132.1</v>
      </c>
      <c r="AD255" s="306">
        <v>9</v>
      </c>
      <c r="AE255" s="3"/>
      <c r="AF255" s="5" t="s">
        <v>989</v>
      </c>
      <c r="AG255" s="10">
        <v>13.681204293119999</v>
      </c>
      <c r="AH255" s="10">
        <v>14.476424292657599</v>
      </c>
      <c r="AI255" s="10">
        <v>13.193098827453998</v>
      </c>
      <c r="AJ255" s="10">
        <v>14.479987106275599</v>
      </c>
      <c r="AK255" s="10">
        <v>13.716832429299998</v>
      </c>
      <c r="AL255" s="10">
        <v>17.803379649145999</v>
      </c>
      <c r="AM255" s="10">
        <v>16.730260187404397</v>
      </c>
      <c r="AN255" s="10">
        <v>17.038087283999598</v>
      </c>
      <c r="AO255" s="10">
        <v>15.645027159361598</v>
      </c>
      <c r="AP255" s="10">
        <v>14.513477554284799</v>
      </c>
      <c r="AQ255" s="10">
        <v>14.150070565248798</v>
      </c>
      <c r="AR255" s="10">
        <v>14.130118808987998</v>
      </c>
      <c r="AS255" s="11">
        <v>41.350727413231596</v>
      </c>
      <c r="AT255" s="11">
        <v>46.000199184721595</v>
      </c>
      <c r="AU255" s="11">
        <v>49.413374630765595</v>
      </c>
      <c r="AV255" s="11">
        <v>42.793666928521596</v>
      </c>
      <c r="AW255" s="29">
        <v>179.55796815724037</v>
      </c>
      <c r="AX255" s="45">
        <f t="shared" si="70"/>
        <v>14.963164013103365</v>
      </c>
      <c r="AY255" s="45">
        <f t="shared" si="71"/>
        <v>1.4868291531650215</v>
      </c>
    </row>
    <row r="256" spans="1:51" ht="15" customHeight="1">
      <c r="A256" s="385">
        <v>1334</v>
      </c>
      <c r="B256" s="23" t="s">
        <v>451</v>
      </c>
      <c r="C256" s="23" t="s">
        <v>620</v>
      </c>
      <c r="D256" s="23" t="s">
        <v>621</v>
      </c>
      <c r="E256" s="23" t="s">
        <v>1200</v>
      </c>
      <c r="F256" s="25" t="s">
        <v>925</v>
      </c>
      <c r="G256" s="24" t="s">
        <v>917</v>
      </c>
      <c r="H256" s="394">
        <v>330</v>
      </c>
      <c r="I256" s="23" t="s">
        <v>487</v>
      </c>
      <c r="J256" s="42" t="s">
        <v>998</v>
      </c>
      <c r="K256" s="13" t="str">
        <f t="shared" si="78"/>
        <v>011</v>
      </c>
      <c r="L256" s="6" t="s">
        <v>1004</v>
      </c>
      <c r="M256" s="13" t="s">
        <v>1026</v>
      </c>
      <c r="N256" s="13" t="s">
        <v>1027</v>
      </c>
      <c r="O256" s="3"/>
      <c r="P256" s="7" t="s">
        <v>1416</v>
      </c>
      <c r="Q256" s="7" t="s">
        <v>1589</v>
      </c>
      <c r="R256" s="7" t="s">
        <v>1416</v>
      </c>
      <c r="S256" s="7" t="str">
        <f t="shared" si="69"/>
        <v>Yes</v>
      </c>
      <c r="T256" s="306">
        <v>380</v>
      </c>
      <c r="U256" s="306">
        <v>20</v>
      </c>
      <c r="V256" s="306">
        <v>785</v>
      </c>
      <c r="W256" s="306">
        <v>785</v>
      </c>
      <c r="X256" s="8">
        <v>78.5</v>
      </c>
      <c r="Y256" s="16">
        <f t="shared" si="68"/>
        <v>30.905511811023622</v>
      </c>
      <c r="Z256" s="8">
        <v>77.400000000000006</v>
      </c>
      <c r="AA256" s="16">
        <f t="shared" si="75"/>
        <v>30.472440944881892</v>
      </c>
      <c r="AB256" s="16" t="str">
        <f t="shared" si="76"/>
        <v>N</v>
      </c>
      <c r="AC256" s="8">
        <v>124.8</v>
      </c>
      <c r="AD256" s="306">
        <v>4</v>
      </c>
      <c r="AE256" s="3"/>
      <c r="AF256" s="5" t="s">
        <v>989</v>
      </c>
      <c r="AG256" s="10">
        <v>14.85729589344</v>
      </c>
      <c r="AH256" s="10">
        <v>15.720959444736</v>
      </c>
      <c r="AI256" s="10">
        <v>14.3276837069184</v>
      </c>
      <c r="AJ256" s="10">
        <v>15.724764129984001</v>
      </c>
      <c r="AK256" s="10">
        <v>14.896103682969599</v>
      </c>
      <c r="AL256" s="10">
        <v>19.333888556236801</v>
      </c>
      <c r="AM256" s="10">
        <v>18.168893933299202</v>
      </c>
      <c r="AN256" s="10">
        <v>18.502945298073602</v>
      </c>
      <c r="AO256" s="10">
        <v>16.990202443468803</v>
      </c>
      <c r="AP256" s="10">
        <v>15.761289108364801</v>
      </c>
      <c r="AQ256" s="10">
        <v>15.366362779622399</v>
      </c>
      <c r="AR256" s="10">
        <v>15.3450565422336</v>
      </c>
      <c r="AS256" s="11">
        <v>44.905939045094399</v>
      </c>
      <c r="AT256" s="11">
        <v>49.954756369190399</v>
      </c>
      <c r="AU256" s="11">
        <v>53.662041674841603</v>
      </c>
      <c r="AV256" s="11">
        <v>46.472708430220798</v>
      </c>
      <c r="AW256" s="29">
        <v>194.99544551934719</v>
      </c>
      <c r="AX256" s="45">
        <f t="shared" si="70"/>
        <v>16.2496204599456</v>
      </c>
      <c r="AY256" s="45">
        <f t="shared" si="71"/>
        <v>1.6146622292030861</v>
      </c>
    </row>
    <row r="257" spans="1:51" ht="15" customHeight="1">
      <c r="A257" s="385">
        <v>1335</v>
      </c>
      <c r="B257" s="23" t="s">
        <v>451</v>
      </c>
      <c r="C257" s="23" t="s">
        <v>620</v>
      </c>
      <c r="D257" s="23" t="s">
        <v>621</v>
      </c>
      <c r="E257" s="23" t="s">
        <v>1200</v>
      </c>
      <c r="F257" s="25" t="s">
        <v>925</v>
      </c>
      <c r="G257" s="24" t="s">
        <v>914</v>
      </c>
      <c r="H257" s="394">
        <v>330</v>
      </c>
      <c r="I257" s="23" t="s">
        <v>486</v>
      </c>
      <c r="J257" s="42" t="s">
        <v>998</v>
      </c>
      <c r="K257" s="13" t="str">
        <f t="shared" si="78"/>
        <v>011</v>
      </c>
      <c r="L257" s="6" t="s">
        <v>1004</v>
      </c>
      <c r="M257" s="13" t="s">
        <v>1026</v>
      </c>
      <c r="N257" s="13" t="s">
        <v>1027</v>
      </c>
      <c r="O257" s="3"/>
      <c r="P257" s="7" t="s">
        <v>1356</v>
      </c>
      <c r="Q257" s="7" t="s">
        <v>1591</v>
      </c>
      <c r="R257" s="7" t="s">
        <v>1356</v>
      </c>
      <c r="S257" s="7" t="str">
        <f t="shared" si="69"/>
        <v>Yes</v>
      </c>
      <c r="T257" s="306">
        <v>380</v>
      </c>
      <c r="U257" s="306">
        <v>20</v>
      </c>
      <c r="V257" s="306">
        <v>950</v>
      </c>
      <c r="W257" s="306">
        <v>950</v>
      </c>
      <c r="X257" s="8">
        <v>95</v>
      </c>
      <c r="Y257" s="16">
        <f t="shared" ref="Y257:Y320" si="79">X257/2.54</f>
        <v>37.401574803149607</v>
      </c>
      <c r="Z257" s="8">
        <v>95</v>
      </c>
      <c r="AA257" s="16">
        <f t="shared" si="75"/>
        <v>37.401574803149607</v>
      </c>
      <c r="AB257" s="16" t="str">
        <f t="shared" si="76"/>
        <v>Y</v>
      </c>
      <c r="AC257" s="8">
        <v>124.8</v>
      </c>
      <c r="AD257" s="306">
        <v>6</v>
      </c>
      <c r="AE257" s="3"/>
      <c r="AF257" s="5" t="s">
        <v>989</v>
      </c>
      <c r="AG257" s="10">
        <v>29.667045338112001</v>
      </c>
      <c r="AH257" s="10">
        <v>31.391852139648002</v>
      </c>
      <c r="AI257" s="10">
        <v>28.609875979776</v>
      </c>
      <c r="AJ257" s="10">
        <v>31.399219173504001</v>
      </c>
      <c r="AK257" s="10">
        <v>29.745320072831998</v>
      </c>
      <c r="AL257" s="10">
        <v>38.606020043136006</v>
      </c>
      <c r="AM257" s="10">
        <v>36.278958223872003</v>
      </c>
      <c r="AN257" s="10">
        <v>36.947516546304001</v>
      </c>
      <c r="AO257" s="10">
        <v>33.926111786112003</v>
      </c>
      <c r="AP257" s="10">
        <v>31.471968632832002</v>
      </c>
      <c r="AQ257" s="10">
        <v>30.683696010239998</v>
      </c>
      <c r="AR257" s="10">
        <v>30.641335565567999</v>
      </c>
      <c r="AS257" s="11">
        <v>89.668773457535991</v>
      </c>
      <c r="AT257" s="11">
        <v>99.750559289471994</v>
      </c>
      <c r="AU257" s="11">
        <v>107.152586556288</v>
      </c>
      <c r="AV257" s="11">
        <v>92.79700020864</v>
      </c>
      <c r="AW257" s="29">
        <v>389.36891951193599</v>
      </c>
      <c r="AX257" s="45">
        <f t="shared" si="70"/>
        <v>32.447409959327999</v>
      </c>
      <c r="AY257" s="45">
        <f t="shared" si="71"/>
        <v>3.2240872775524898</v>
      </c>
    </row>
    <row r="258" spans="1:51" ht="15" customHeight="1">
      <c r="A258" s="385">
        <v>1338</v>
      </c>
      <c r="B258" s="23" t="s">
        <v>451</v>
      </c>
      <c r="C258" s="23" t="s">
        <v>622</v>
      </c>
      <c r="D258" s="23" t="s">
        <v>623</v>
      </c>
      <c r="E258" s="23" t="s">
        <v>1200</v>
      </c>
      <c r="F258" s="25" t="s">
        <v>907</v>
      </c>
      <c r="G258" s="24" t="s">
        <v>914</v>
      </c>
      <c r="H258" s="394">
        <v>330</v>
      </c>
      <c r="I258" s="23" t="s">
        <v>489</v>
      </c>
      <c r="J258" s="42" t="s">
        <v>998</v>
      </c>
      <c r="K258" s="13" t="str">
        <f t="shared" si="78"/>
        <v>011</v>
      </c>
      <c r="L258" s="6" t="s">
        <v>1004</v>
      </c>
      <c r="M258" s="13" t="s">
        <v>1026</v>
      </c>
      <c r="N258" s="13" t="s">
        <v>1027</v>
      </c>
      <c r="O258" s="3"/>
      <c r="P258" s="7" t="s">
        <v>1394</v>
      </c>
      <c r="Q258" s="7" t="s">
        <v>1590</v>
      </c>
      <c r="R258" s="7" t="s">
        <v>1394</v>
      </c>
      <c r="S258" s="7" t="str">
        <f t="shared" si="69"/>
        <v>Yes</v>
      </c>
      <c r="T258" s="306">
        <v>430</v>
      </c>
      <c r="U258" s="306">
        <v>23</v>
      </c>
      <c r="V258" s="306">
        <v>1276</v>
      </c>
      <c r="W258" s="306">
        <v>1276</v>
      </c>
      <c r="X258" s="8">
        <v>127.6</v>
      </c>
      <c r="Y258" s="16">
        <f t="shared" si="79"/>
        <v>50.236220472440941</v>
      </c>
      <c r="Z258" s="8">
        <v>127.6</v>
      </c>
      <c r="AA258" s="16">
        <f t="shared" si="75"/>
        <v>50.236220472440941</v>
      </c>
      <c r="AB258" s="16" t="str">
        <f t="shared" si="76"/>
        <v>Y</v>
      </c>
      <c r="AC258" s="8">
        <v>82.7</v>
      </c>
      <c r="AD258" s="306">
        <v>12</v>
      </c>
      <c r="AE258" s="3"/>
      <c r="AF258" s="5" t="s">
        <v>988</v>
      </c>
      <c r="AG258" s="10">
        <v>4.2534328548342408</v>
      </c>
      <c r="AH258" s="10">
        <v>4.5010705722875208</v>
      </c>
      <c r="AI258" s="10">
        <v>4.1022532745163209</v>
      </c>
      <c r="AJ258" s="10">
        <v>4.5019980543753606</v>
      </c>
      <c r="AK258" s="10">
        <v>4.2645626398883216</v>
      </c>
      <c r="AL258" s="10">
        <v>5.5352131002291207</v>
      </c>
      <c r="AM258" s="10">
        <v>5.2013195486067216</v>
      </c>
      <c r="AN258" s="10">
        <v>5.2977776857420817</v>
      </c>
      <c r="AO258" s="10">
        <v>4.8646435507208015</v>
      </c>
      <c r="AP258" s="10">
        <v>4.5122003573416016</v>
      </c>
      <c r="AQ258" s="10">
        <v>4.3990475426251212</v>
      </c>
      <c r="AR258" s="10">
        <v>4.3934826500980808</v>
      </c>
      <c r="AS258" s="11">
        <v>12.856756701638083</v>
      </c>
      <c r="AT258" s="11">
        <v>14.301773794492803</v>
      </c>
      <c r="AU258" s="11">
        <v>15.363740785069604</v>
      </c>
      <c r="AV258" s="11">
        <v>13.304730550064804</v>
      </c>
      <c r="AW258" s="29">
        <v>55.827001831265292</v>
      </c>
      <c r="AX258" s="45">
        <f t="shared" si="70"/>
        <v>4.6522501526054407</v>
      </c>
      <c r="AY258" s="45">
        <f t="shared" si="71"/>
        <v>0.46229546005517574</v>
      </c>
    </row>
    <row r="259" spans="1:51" ht="15" customHeight="1">
      <c r="A259" s="385">
        <v>1339</v>
      </c>
      <c r="B259" s="23" t="s">
        <v>451</v>
      </c>
      <c r="C259" s="23" t="s">
        <v>836</v>
      </c>
      <c r="D259" s="23" t="s">
        <v>837</v>
      </c>
      <c r="E259" s="23" t="s">
        <v>1221</v>
      </c>
      <c r="F259" s="25" t="s">
        <v>903</v>
      </c>
      <c r="G259" s="24" t="s">
        <v>918</v>
      </c>
      <c r="H259" s="394">
        <v>250</v>
      </c>
      <c r="I259" s="23" t="s">
        <v>838</v>
      </c>
      <c r="J259" s="42" t="s">
        <v>1000</v>
      </c>
      <c r="K259" s="13" t="str">
        <f t="shared" si="78"/>
        <v>01A</v>
      </c>
      <c r="L259" s="6" t="s">
        <v>1004</v>
      </c>
      <c r="M259" s="13" t="s">
        <v>1026</v>
      </c>
      <c r="N259" s="13" t="s">
        <v>1028</v>
      </c>
      <c r="O259" s="3"/>
      <c r="P259" s="7" t="s">
        <v>1417</v>
      </c>
      <c r="Q259" s="7" t="s">
        <v>1590</v>
      </c>
      <c r="R259" s="7" t="s">
        <v>1417</v>
      </c>
      <c r="S259" s="7" t="str">
        <f t="shared" si="69"/>
        <v>Yes</v>
      </c>
      <c r="T259" s="306">
        <v>350</v>
      </c>
      <c r="U259" s="306">
        <v>18</v>
      </c>
      <c r="V259" s="306">
        <v>1281</v>
      </c>
      <c r="W259" s="306">
        <v>1281</v>
      </c>
      <c r="X259" s="8">
        <v>128.1</v>
      </c>
      <c r="Y259" s="16">
        <f t="shared" si="79"/>
        <v>50.433070866141726</v>
      </c>
      <c r="Z259" s="8">
        <v>125.8</v>
      </c>
      <c r="AA259" s="16">
        <f t="shared" si="75"/>
        <v>49.527559055118111</v>
      </c>
      <c r="AB259" s="16" t="str">
        <f t="shared" si="76"/>
        <v>N</v>
      </c>
      <c r="AC259" s="8">
        <v>97.3</v>
      </c>
      <c r="AD259" s="306">
        <v>10</v>
      </c>
      <c r="AE259" s="3"/>
      <c r="AF259" s="5" t="s">
        <v>988</v>
      </c>
      <c r="AG259" s="10">
        <v>0.45475876870199999</v>
      </c>
      <c r="AH259" s="10">
        <v>0.48150928450800001</v>
      </c>
      <c r="AI259" s="10">
        <v>0.43870845921839996</v>
      </c>
      <c r="AJ259" s="10">
        <v>0.48150928450800001</v>
      </c>
      <c r="AK259" s="10">
        <v>0.45565045256219999</v>
      </c>
      <c r="AL259" s="10">
        <v>0.59207808317279997</v>
      </c>
      <c r="AM259" s="10">
        <v>0.55641072876480002</v>
      </c>
      <c r="AN259" s="10">
        <v>0.56621925122700001</v>
      </c>
      <c r="AO259" s="10">
        <v>0.51985169049659996</v>
      </c>
      <c r="AP259" s="10">
        <v>0.48240096836820001</v>
      </c>
      <c r="AQ259" s="10">
        <v>0.46991739432539997</v>
      </c>
      <c r="AR259" s="10">
        <v>0.46991739432539997</v>
      </c>
      <c r="AS259" s="11">
        <v>1.3749765124283999</v>
      </c>
      <c r="AT259" s="11">
        <v>1.5292378202429999</v>
      </c>
      <c r="AU259" s="11">
        <v>1.6424816704884</v>
      </c>
      <c r="AV259" s="11">
        <v>1.4222357570190001</v>
      </c>
      <c r="AW259" s="29">
        <v>5.9689317601788003</v>
      </c>
      <c r="AX259" s="45">
        <f t="shared" si="70"/>
        <v>0.49741098001489997</v>
      </c>
      <c r="AY259" s="45">
        <f t="shared" si="71"/>
        <v>4.9481820330672825E-2</v>
      </c>
    </row>
    <row r="260" spans="1:51" ht="15" customHeight="1">
      <c r="A260" s="385">
        <v>1344</v>
      </c>
      <c r="B260" s="23" t="s">
        <v>451</v>
      </c>
      <c r="C260" s="23" t="s">
        <v>566</v>
      </c>
      <c r="D260" s="23" t="s">
        <v>624</v>
      </c>
      <c r="E260" s="23" t="s">
        <v>1200</v>
      </c>
      <c r="F260" s="25" t="s">
        <v>906</v>
      </c>
      <c r="G260" s="24" t="s">
        <v>917</v>
      </c>
      <c r="H260" s="394">
        <v>330</v>
      </c>
      <c r="I260" s="23" t="s">
        <v>897</v>
      </c>
      <c r="J260" s="42" t="s">
        <v>1000</v>
      </c>
      <c r="K260" s="13" t="str">
        <f t="shared" si="78"/>
        <v>01A</v>
      </c>
      <c r="L260" s="6" t="s">
        <v>1004</v>
      </c>
      <c r="M260" s="13" t="s">
        <v>1026</v>
      </c>
      <c r="N260" s="13" t="s">
        <v>1028</v>
      </c>
      <c r="O260" s="3"/>
      <c r="P260" s="7" t="s">
        <v>1374</v>
      </c>
      <c r="Q260" s="7" t="s">
        <v>1590</v>
      </c>
      <c r="R260" s="7" t="s">
        <v>1374</v>
      </c>
      <c r="S260" s="7" t="str">
        <f t="shared" si="69"/>
        <v>Yes</v>
      </c>
      <c r="T260" s="306">
        <v>350</v>
      </c>
      <c r="U260" s="306">
        <v>18</v>
      </c>
      <c r="V260" s="306">
        <v>1512</v>
      </c>
      <c r="W260" s="306">
        <v>1512</v>
      </c>
      <c r="X260" s="8">
        <v>151.19999999999999</v>
      </c>
      <c r="Y260" s="16">
        <f t="shared" si="79"/>
        <v>59.527559055118104</v>
      </c>
      <c r="Z260" s="8">
        <v>147.30000000000001</v>
      </c>
      <c r="AA260" s="16">
        <f t="shared" si="75"/>
        <v>57.99212598425197</v>
      </c>
      <c r="AB260" s="16" t="str">
        <f t="shared" si="76"/>
        <v>N</v>
      </c>
      <c r="AC260" s="8">
        <v>99.8</v>
      </c>
      <c r="AD260" s="306">
        <v>5</v>
      </c>
      <c r="AE260" s="3"/>
      <c r="AF260" s="5" t="s">
        <v>988</v>
      </c>
      <c r="AG260" s="10">
        <v>15.841976991119996</v>
      </c>
      <c r="AH260" s="10">
        <v>16.762808771251194</v>
      </c>
      <c r="AI260" s="10">
        <v>15.277387283020797</v>
      </c>
      <c r="AJ260" s="10">
        <v>16.767126856972798</v>
      </c>
      <c r="AK260" s="10">
        <v>15.884078326905597</v>
      </c>
      <c r="AL260" s="10">
        <v>20.615620756348793</v>
      </c>
      <c r="AM260" s="10">
        <v>19.372012068527994</v>
      </c>
      <c r="AN260" s="10">
        <v>19.729333661990395</v>
      </c>
      <c r="AO260" s="10">
        <v>18.116528644972796</v>
      </c>
      <c r="AP260" s="10">
        <v>16.805989628467199</v>
      </c>
      <c r="AQ260" s="10">
        <v>16.384976270611194</v>
      </c>
      <c r="AR260" s="10">
        <v>16.362306320572795</v>
      </c>
      <c r="AS260" s="11">
        <v>47.882173045391994</v>
      </c>
      <c r="AT260" s="11">
        <v>53.266825940227193</v>
      </c>
      <c r="AU260" s="11">
        <v>57.217874375491185</v>
      </c>
      <c r="AV260" s="11">
        <v>49.553272219651191</v>
      </c>
      <c r="AW260" s="29">
        <v>207.92014558076158</v>
      </c>
      <c r="AX260" s="45">
        <f t="shared" si="70"/>
        <v>17.326678798396795</v>
      </c>
      <c r="AY260" s="45">
        <f t="shared" si="71"/>
        <v>1.7215520158330495</v>
      </c>
    </row>
    <row r="261" spans="1:51" ht="15" customHeight="1">
      <c r="A261" s="385">
        <v>1347</v>
      </c>
      <c r="B261" s="23" t="s">
        <v>451</v>
      </c>
      <c r="C261" s="23" t="s">
        <v>566</v>
      </c>
      <c r="D261" s="23" t="s">
        <v>624</v>
      </c>
      <c r="E261" s="23" t="s">
        <v>1200</v>
      </c>
      <c r="F261" s="25" t="s">
        <v>986</v>
      </c>
      <c r="G261" s="24" t="s">
        <v>931</v>
      </c>
      <c r="H261" s="394">
        <v>250</v>
      </c>
      <c r="I261" s="23" t="s">
        <v>625</v>
      </c>
      <c r="J261" s="42" t="s">
        <v>999</v>
      </c>
      <c r="K261" s="13" t="str">
        <f t="shared" si="78"/>
        <v>010</v>
      </c>
      <c r="L261" s="6" t="s">
        <v>1004</v>
      </c>
      <c r="M261" s="13" t="s">
        <v>1029</v>
      </c>
      <c r="N261" s="13" t="s">
        <v>1027</v>
      </c>
      <c r="O261" s="3"/>
      <c r="P261" s="7" t="s">
        <v>1339</v>
      </c>
      <c r="Q261" s="7" t="s">
        <v>1591</v>
      </c>
      <c r="R261" s="7" t="s">
        <v>1516</v>
      </c>
      <c r="S261" s="7" t="str">
        <f t="shared" ref="S261:S324" si="80">IF(P261=R261,"Yes","No")</f>
        <v>No</v>
      </c>
      <c r="T261" s="306">
        <v>290</v>
      </c>
      <c r="U261" s="306">
        <v>14</v>
      </c>
      <c r="V261" s="306">
        <v>910</v>
      </c>
      <c r="W261" s="306">
        <v>900</v>
      </c>
      <c r="X261" s="8">
        <v>90</v>
      </c>
      <c r="Y261" s="16">
        <f t="shared" si="79"/>
        <v>35.433070866141733</v>
      </c>
      <c r="Z261" s="8">
        <v>81.099999999999994</v>
      </c>
      <c r="AA261" s="16">
        <f t="shared" si="75"/>
        <v>31.929133858267715</v>
      </c>
      <c r="AB261" s="16" t="str">
        <f t="shared" si="76"/>
        <v>N</v>
      </c>
      <c r="AC261" s="8">
        <v>56.9</v>
      </c>
      <c r="AD261" s="306">
        <v>9</v>
      </c>
      <c r="AE261" s="3"/>
      <c r="AF261" s="5" t="s">
        <v>988</v>
      </c>
      <c r="AG261" s="10">
        <v>0.56005417062000007</v>
      </c>
      <c r="AH261" s="10">
        <v>0.59253427699200012</v>
      </c>
      <c r="AI261" s="10">
        <v>0.54001971248400005</v>
      </c>
      <c r="AJ261" s="10">
        <v>0.59253427699200012</v>
      </c>
      <c r="AK261" s="10">
        <v>0.56126838020400005</v>
      </c>
      <c r="AL261" s="10">
        <v>0.72852575040000001</v>
      </c>
      <c r="AM261" s="10">
        <v>0.68451065298000013</v>
      </c>
      <c r="AN261" s="10">
        <v>0.69725985361200005</v>
      </c>
      <c r="AO261" s="10">
        <v>0.64019200316400005</v>
      </c>
      <c r="AP261" s="10">
        <v>0.5940520389720001</v>
      </c>
      <c r="AQ261" s="10">
        <v>0.57917797156800011</v>
      </c>
      <c r="AR261" s="10">
        <v>0.57826731438000012</v>
      </c>
      <c r="AS261" s="11">
        <v>1.6926081600960001</v>
      </c>
      <c r="AT261" s="11">
        <v>1.8823284075960001</v>
      </c>
      <c r="AU261" s="11">
        <v>2.0219625097560003</v>
      </c>
      <c r="AV261" s="11">
        <v>1.7514973249200003</v>
      </c>
      <c r="AW261" s="29">
        <v>7.3483964023680013</v>
      </c>
      <c r="AX261" s="45">
        <f t="shared" ref="AX261:AX324" si="81">AVERAGE(AG261:AR261)</f>
        <v>0.61236636686400014</v>
      </c>
      <c r="AY261" s="45">
        <f t="shared" ref="AY261:AY324" si="82">STDEV(AG261:AR261)</f>
        <v>6.0787881711801002E-2</v>
      </c>
    </row>
    <row r="262" spans="1:51" ht="15" customHeight="1">
      <c r="A262" s="385">
        <v>1352</v>
      </c>
      <c r="B262" s="23" t="s">
        <v>451</v>
      </c>
      <c r="C262" s="23" t="s">
        <v>566</v>
      </c>
      <c r="D262" s="23" t="s">
        <v>624</v>
      </c>
      <c r="E262" s="23" t="s">
        <v>1200</v>
      </c>
      <c r="F262" s="25" t="s">
        <v>926</v>
      </c>
      <c r="G262" s="24" t="s">
        <v>931</v>
      </c>
      <c r="H262" s="394">
        <v>250</v>
      </c>
      <c r="I262" s="23" t="s">
        <v>554</v>
      </c>
      <c r="J262" s="42" t="s">
        <v>998</v>
      </c>
      <c r="K262" s="13" t="str">
        <f t="shared" si="78"/>
        <v>011</v>
      </c>
      <c r="L262" s="6" t="s">
        <v>1004</v>
      </c>
      <c r="M262" s="13" t="s">
        <v>1026</v>
      </c>
      <c r="N262" s="13" t="s">
        <v>1027</v>
      </c>
      <c r="O262" s="3"/>
      <c r="P262" s="7" t="s">
        <v>1418</v>
      </c>
      <c r="Q262" s="7" t="s">
        <v>1591</v>
      </c>
      <c r="R262" s="7" t="s">
        <v>1418</v>
      </c>
      <c r="S262" s="7" t="str">
        <f t="shared" si="80"/>
        <v>Yes</v>
      </c>
      <c r="T262" s="306">
        <v>380</v>
      </c>
      <c r="U262" s="306">
        <v>20</v>
      </c>
      <c r="V262" s="306">
        <v>872</v>
      </c>
      <c r="W262" s="306">
        <v>872</v>
      </c>
      <c r="X262" s="8">
        <v>87.2</v>
      </c>
      <c r="Y262" s="16">
        <f t="shared" si="79"/>
        <v>34.330708661417326</v>
      </c>
      <c r="Z262" s="8">
        <v>87.2</v>
      </c>
      <c r="AA262" s="16">
        <f t="shared" si="75"/>
        <v>34.330708661417326</v>
      </c>
      <c r="AB262" s="16" t="str">
        <f t="shared" si="76"/>
        <v>Y</v>
      </c>
      <c r="AC262" s="8">
        <v>159.9</v>
      </c>
      <c r="AD262" s="306">
        <v>4</v>
      </c>
      <c r="AE262" s="3"/>
      <c r="AF262" s="5" t="s">
        <v>988</v>
      </c>
      <c r="AG262" s="10">
        <v>125.26547770376641</v>
      </c>
      <c r="AH262" s="10">
        <v>132.54542013340995</v>
      </c>
      <c r="AI262" s="10">
        <v>120.79917562405058</v>
      </c>
      <c r="AJ262" s="10">
        <v>132.57791020673474</v>
      </c>
      <c r="AK262" s="10">
        <v>125.59362744434691</v>
      </c>
      <c r="AL262" s="10">
        <v>163.00811288274244</v>
      </c>
      <c r="AM262" s="10">
        <v>153.18094870443457</v>
      </c>
      <c r="AN262" s="10">
        <v>156.0021700714714</v>
      </c>
      <c r="AO262" s="10">
        <v>143.24656728415491</v>
      </c>
      <c r="AP262" s="10">
        <v>132.88439989843201</v>
      </c>
      <c r="AQ262" s="10">
        <v>129.55633338752833</v>
      </c>
      <c r="AR262" s="10">
        <v>129.37547197935362</v>
      </c>
      <c r="AS262" s="11">
        <v>378.61007346122693</v>
      </c>
      <c r="AT262" s="11">
        <v>421.17965053382409</v>
      </c>
      <c r="AU262" s="11">
        <v>452.42968606006093</v>
      </c>
      <c r="AV262" s="11">
        <v>391.81620526531395</v>
      </c>
      <c r="AW262" s="29">
        <v>1644.0356153204259</v>
      </c>
      <c r="AX262" s="45">
        <f t="shared" si="81"/>
        <v>137.00296794336884</v>
      </c>
      <c r="AY262" s="45">
        <f t="shared" si="82"/>
        <v>13.613148671953089</v>
      </c>
    </row>
    <row r="263" spans="1:51" ht="15" customHeight="1">
      <c r="A263" s="385">
        <v>1353</v>
      </c>
      <c r="B263" s="23" t="s">
        <v>451</v>
      </c>
      <c r="C263" s="23" t="s">
        <v>566</v>
      </c>
      <c r="D263" s="23" t="s">
        <v>624</v>
      </c>
      <c r="E263" s="23" t="s">
        <v>1200</v>
      </c>
      <c r="F263" s="25" t="s">
        <v>923</v>
      </c>
      <c r="G263" s="24" t="s">
        <v>920</v>
      </c>
      <c r="H263" s="394">
        <v>330</v>
      </c>
      <c r="I263" s="23" t="s">
        <v>1052</v>
      </c>
      <c r="J263" s="42" t="s">
        <v>1000</v>
      </c>
      <c r="K263" s="13" t="str">
        <f t="shared" si="78"/>
        <v>01A</v>
      </c>
      <c r="L263" s="6" t="s">
        <v>1004</v>
      </c>
      <c r="M263" s="13" t="s">
        <v>1026</v>
      </c>
      <c r="N263" s="13" t="s">
        <v>1028</v>
      </c>
      <c r="O263" s="3"/>
      <c r="P263" s="7" t="s">
        <v>1396</v>
      </c>
      <c r="Q263" s="7" t="s">
        <v>1590</v>
      </c>
      <c r="R263" s="7" t="s">
        <v>1519</v>
      </c>
      <c r="S263" s="7" t="str">
        <f t="shared" si="80"/>
        <v>No</v>
      </c>
      <c r="T263" s="306">
        <v>400</v>
      </c>
      <c r="U263" s="306">
        <v>21</v>
      </c>
      <c r="V263" s="306">
        <v>1310</v>
      </c>
      <c r="W263" s="306">
        <v>1303</v>
      </c>
      <c r="X263" s="8">
        <v>130.30000000000001</v>
      </c>
      <c r="Y263" s="16">
        <f t="shared" si="79"/>
        <v>51.2992125984252</v>
      </c>
      <c r="Z263" s="8">
        <v>130.30000000000001</v>
      </c>
      <c r="AA263" s="16">
        <f t="shared" si="75"/>
        <v>51.2992125984252</v>
      </c>
      <c r="AB263" s="16" t="str">
        <f t="shared" si="76"/>
        <v>Y</v>
      </c>
      <c r="AC263" s="8">
        <v>77</v>
      </c>
      <c r="AD263" s="306">
        <v>3</v>
      </c>
      <c r="AE263" s="3"/>
      <c r="AF263" s="5" t="s">
        <v>988</v>
      </c>
      <c r="AG263" s="10">
        <v>0.74811930547200012</v>
      </c>
      <c r="AH263" s="10">
        <v>0.79159553704000007</v>
      </c>
      <c r="AI263" s="10">
        <v>0.721049199024</v>
      </c>
      <c r="AJ263" s="10">
        <v>0.79159553704000007</v>
      </c>
      <c r="AK263" s="10">
        <v>0.7497599179840001</v>
      </c>
      <c r="AL263" s="10">
        <v>0.97288321961600011</v>
      </c>
      <c r="AM263" s="10">
        <v>0.91464147544000018</v>
      </c>
      <c r="AN263" s="10">
        <v>0.93104760056000013</v>
      </c>
      <c r="AO263" s="10">
        <v>0.85475911875200006</v>
      </c>
      <c r="AP263" s="10">
        <v>0.79323614955200006</v>
      </c>
      <c r="AQ263" s="10">
        <v>0.77354879940800014</v>
      </c>
      <c r="AR263" s="10">
        <v>0.7727284931520001</v>
      </c>
      <c r="AS263" s="11">
        <v>2.2607640415360004</v>
      </c>
      <c r="AT263" s="11">
        <v>2.5142386746400001</v>
      </c>
      <c r="AU263" s="11">
        <v>2.700448194752</v>
      </c>
      <c r="AV263" s="11">
        <v>2.3395134421120001</v>
      </c>
      <c r="AW263" s="29">
        <v>9.8149643530400006</v>
      </c>
      <c r="AX263" s="45">
        <f t="shared" si="81"/>
        <v>0.81791369608666686</v>
      </c>
      <c r="AY263" s="45">
        <f t="shared" si="82"/>
        <v>8.1146235095651068E-2</v>
      </c>
    </row>
    <row r="264" spans="1:51" ht="15" customHeight="1">
      <c r="A264" s="385">
        <v>1354</v>
      </c>
      <c r="B264" s="23" t="s">
        <v>451</v>
      </c>
      <c r="C264" s="23" t="s">
        <v>566</v>
      </c>
      <c r="D264" s="23" t="s">
        <v>624</v>
      </c>
      <c r="E264" s="23" t="s">
        <v>1200</v>
      </c>
      <c r="F264" s="25" t="s">
        <v>925</v>
      </c>
      <c r="G264" s="24" t="s">
        <v>917</v>
      </c>
      <c r="H264" s="394">
        <v>300</v>
      </c>
      <c r="I264" s="23" t="s">
        <v>1015</v>
      </c>
      <c r="J264" s="42" t="s">
        <v>1000</v>
      </c>
      <c r="K264" s="13" t="str">
        <f t="shared" si="78"/>
        <v>01A</v>
      </c>
      <c r="L264" s="6" t="s">
        <v>1004</v>
      </c>
      <c r="M264" s="13" t="s">
        <v>1026</v>
      </c>
      <c r="N264" s="13" t="s">
        <v>1028</v>
      </c>
      <c r="O264" s="3"/>
      <c r="P264" s="7" t="s">
        <v>1418</v>
      </c>
      <c r="Q264" s="7" t="s">
        <v>1591</v>
      </c>
      <c r="R264" s="7" t="s">
        <v>1520</v>
      </c>
      <c r="S264" s="7" t="str">
        <f t="shared" si="80"/>
        <v>No</v>
      </c>
      <c r="T264" s="306">
        <v>380</v>
      </c>
      <c r="U264" s="306">
        <v>20</v>
      </c>
      <c r="V264" s="306">
        <v>872</v>
      </c>
      <c r="W264" s="306">
        <v>865</v>
      </c>
      <c r="X264" s="8">
        <v>86.5</v>
      </c>
      <c r="Y264" s="16">
        <f t="shared" si="79"/>
        <v>34.055118110236222</v>
      </c>
      <c r="Z264" s="8">
        <v>78.900000000000006</v>
      </c>
      <c r="AA264" s="16">
        <f t="shared" si="75"/>
        <v>31.062992125984255</v>
      </c>
      <c r="AB264" s="16" t="str">
        <f t="shared" si="76"/>
        <v>N</v>
      </c>
      <c r="AC264" s="8">
        <v>125.2</v>
      </c>
      <c r="AD264" s="306">
        <v>4</v>
      </c>
      <c r="AE264" s="3"/>
      <c r="AF264" s="5" t="s">
        <v>988</v>
      </c>
      <c r="AG264" s="10">
        <v>1.2861523329424001</v>
      </c>
      <c r="AH264" s="10">
        <v>1.3610166610208001</v>
      </c>
      <c r="AI264" s="10">
        <v>1.2407290327600002</v>
      </c>
      <c r="AJ264" s="10">
        <v>1.3610166610208001</v>
      </c>
      <c r="AK264" s="10">
        <v>1.2895170218448</v>
      </c>
      <c r="AL264" s="10">
        <v>1.673932728944</v>
      </c>
      <c r="AM264" s="10">
        <v>1.5729920618720001</v>
      </c>
      <c r="AN264" s="10">
        <v>1.6015919175424</v>
      </c>
      <c r="AO264" s="10">
        <v>1.4712102225744002</v>
      </c>
      <c r="AP264" s="10">
        <v>1.3643813499232</v>
      </c>
      <c r="AQ264" s="10">
        <v>1.3298932886735999</v>
      </c>
      <c r="AR264" s="10">
        <v>1.3282109442224002</v>
      </c>
      <c r="AS264" s="11">
        <v>3.8878980267232004</v>
      </c>
      <c r="AT264" s="11">
        <v>4.3244664118095999</v>
      </c>
      <c r="AU264" s="11">
        <v>4.6457942019888003</v>
      </c>
      <c r="AV264" s="11">
        <v>4.0224855828192005</v>
      </c>
      <c r="AW264" s="29">
        <v>16.880644223340802</v>
      </c>
      <c r="AX264" s="45">
        <f t="shared" si="81"/>
        <v>1.4067203519450668</v>
      </c>
      <c r="AY264" s="45">
        <f t="shared" si="82"/>
        <v>0.13981980703927455</v>
      </c>
    </row>
    <row r="265" spans="1:51" ht="15" customHeight="1">
      <c r="A265" s="385">
        <v>1356</v>
      </c>
      <c r="B265" s="23" t="s">
        <v>451</v>
      </c>
      <c r="C265" s="23" t="s">
        <v>566</v>
      </c>
      <c r="D265" s="23" t="s">
        <v>624</v>
      </c>
      <c r="E265" s="23" t="s">
        <v>1200</v>
      </c>
      <c r="F265" s="25" t="s">
        <v>946</v>
      </c>
      <c r="G265" s="24" t="s">
        <v>917</v>
      </c>
      <c r="H265" s="394">
        <v>330</v>
      </c>
      <c r="I265" s="23" t="s">
        <v>481</v>
      </c>
      <c r="J265" s="42" t="s">
        <v>1000</v>
      </c>
      <c r="K265" s="13" t="str">
        <f t="shared" si="78"/>
        <v>01A</v>
      </c>
      <c r="L265" s="6" t="s">
        <v>1004</v>
      </c>
      <c r="M265" s="13" t="s">
        <v>1026</v>
      </c>
      <c r="N265" s="13" t="s">
        <v>1028</v>
      </c>
      <c r="O265" s="3"/>
      <c r="P265" s="7" t="s">
        <v>1579</v>
      </c>
      <c r="Q265" s="7" t="s">
        <v>1591</v>
      </c>
      <c r="R265" s="7" t="s">
        <v>1521</v>
      </c>
      <c r="S265" s="7" t="str">
        <f t="shared" si="80"/>
        <v>No</v>
      </c>
      <c r="T265" s="306">
        <v>380</v>
      </c>
      <c r="U265" s="306">
        <v>20</v>
      </c>
      <c r="V265" s="306">
        <v>1015</v>
      </c>
      <c r="W265" s="306">
        <v>1013</v>
      </c>
      <c r="X265" s="8">
        <v>101.3</v>
      </c>
      <c r="Y265" s="16">
        <f t="shared" si="79"/>
        <v>39.881889763779526</v>
      </c>
      <c r="Z265" s="8">
        <v>101.3</v>
      </c>
      <c r="AA265" s="16">
        <f t="shared" si="75"/>
        <v>39.881889763779526</v>
      </c>
      <c r="AB265" s="16" t="str">
        <f t="shared" si="76"/>
        <v>Y</v>
      </c>
      <c r="AC265" s="8">
        <v>77.599999999999994</v>
      </c>
      <c r="AD265" s="306">
        <v>4</v>
      </c>
      <c r="AE265" s="3"/>
      <c r="AF265" s="5" t="s">
        <v>988</v>
      </c>
      <c r="AG265" s="10">
        <v>2.98080406477952</v>
      </c>
      <c r="AH265" s="10">
        <v>3.1535954515744002</v>
      </c>
      <c r="AI265" s="10">
        <v>2.8745648375628803</v>
      </c>
      <c r="AJ265" s="10">
        <v>3.1548165921171205</v>
      </c>
      <c r="AK265" s="10">
        <v>2.9881309080358402</v>
      </c>
      <c r="AL265" s="10">
        <v>3.87834236367872</v>
      </c>
      <c r="AM265" s="10">
        <v>3.6451045200192005</v>
      </c>
      <c r="AN265" s="10">
        <v>3.7116566795974406</v>
      </c>
      <c r="AO265" s="10">
        <v>3.4082032547315202</v>
      </c>
      <c r="AP265" s="10">
        <v>3.1621434353734399</v>
      </c>
      <c r="AQ265" s="10">
        <v>3.0827693000966403</v>
      </c>
      <c r="AR265" s="10">
        <v>3.0784953081971205</v>
      </c>
      <c r="AS265" s="11">
        <v>9.0089643539168005</v>
      </c>
      <c r="AT265" s="11">
        <v>10.021289863831679</v>
      </c>
      <c r="AU265" s="11">
        <v>10.764964454348162</v>
      </c>
      <c r="AV265" s="11">
        <v>9.3234080436672002</v>
      </c>
      <c r="AW265" s="29">
        <v>39.118626715763838</v>
      </c>
      <c r="AX265" s="45">
        <f t="shared" si="81"/>
        <v>3.2598855596469871</v>
      </c>
      <c r="AY265" s="45">
        <f t="shared" si="82"/>
        <v>0.32380550704011629</v>
      </c>
    </row>
    <row r="266" spans="1:51" ht="15" customHeight="1">
      <c r="A266" s="385">
        <v>1357</v>
      </c>
      <c r="B266" s="23" t="s">
        <v>451</v>
      </c>
      <c r="C266" s="23" t="s">
        <v>566</v>
      </c>
      <c r="D266" s="23" t="s">
        <v>624</v>
      </c>
      <c r="E266" s="23" t="s">
        <v>1200</v>
      </c>
      <c r="F266" s="25" t="s">
        <v>906</v>
      </c>
      <c r="G266" s="24" t="s">
        <v>917</v>
      </c>
      <c r="H266" s="394">
        <v>330</v>
      </c>
      <c r="I266" s="23" t="s">
        <v>479</v>
      </c>
      <c r="J266" s="42" t="s">
        <v>1000</v>
      </c>
      <c r="K266" s="13" t="str">
        <f t="shared" si="78"/>
        <v>01A</v>
      </c>
      <c r="L266" s="6" t="s">
        <v>1004</v>
      </c>
      <c r="M266" s="13" t="s">
        <v>1026</v>
      </c>
      <c r="N266" s="13" t="s">
        <v>1028</v>
      </c>
      <c r="O266" s="3"/>
      <c r="P266" s="7" t="s">
        <v>1419</v>
      </c>
      <c r="Q266" s="7" t="s">
        <v>1591</v>
      </c>
      <c r="R266" s="7" t="s">
        <v>1419</v>
      </c>
      <c r="S266" s="7" t="str">
        <f t="shared" si="80"/>
        <v>Yes</v>
      </c>
      <c r="T266" s="306">
        <v>350</v>
      </c>
      <c r="U266" s="306">
        <v>18</v>
      </c>
      <c r="V266" s="306">
        <v>1106</v>
      </c>
      <c r="W266" s="306">
        <v>1106</v>
      </c>
      <c r="X266" s="8">
        <v>110.6</v>
      </c>
      <c r="Y266" s="16">
        <f t="shared" si="79"/>
        <v>43.54330708661417</v>
      </c>
      <c r="Z266" s="8">
        <v>107.9</v>
      </c>
      <c r="AA266" s="16">
        <f t="shared" si="75"/>
        <v>42.480314960629926</v>
      </c>
      <c r="AB266" s="16" t="str">
        <f t="shared" si="76"/>
        <v>N</v>
      </c>
      <c r="AC266" s="8">
        <v>63.7</v>
      </c>
      <c r="AD266" s="306">
        <v>3</v>
      </c>
      <c r="AE266" s="3"/>
      <c r="AF266" s="5" t="s">
        <v>988</v>
      </c>
      <c r="AG266" s="10">
        <v>0.85632155092119999</v>
      </c>
      <c r="AH266" s="10">
        <v>0.90621903976239992</v>
      </c>
      <c r="AI266" s="10">
        <v>0.82557663355439992</v>
      </c>
      <c r="AJ266" s="10">
        <v>0.90621903976239992</v>
      </c>
      <c r="AK266" s="10">
        <v>0.85833761107639994</v>
      </c>
      <c r="AL266" s="10">
        <v>1.1143772507868002</v>
      </c>
      <c r="AM266" s="10">
        <v>1.0468392355875999</v>
      </c>
      <c r="AN266" s="10">
        <v>1.0664958221007999</v>
      </c>
      <c r="AO266" s="10">
        <v>0.97930122038839995</v>
      </c>
      <c r="AP266" s="10">
        <v>0.90823509991759988</v>
      </c>
      <c r="AQ266" s="10">
        <v>0.88555442317159994</v>
      </c>
      <c r="AR266" s="10">
        <v>0.88454639309399996</v>
      </c>
      <c r="AS266" s="11">
        <v>2.5881172242379997</v>
      </c>
      <c r="AT266" s="11">
        <v>2.8789339016255999</v>
      </c>
      <c r="AU266" s="11">
        <v>3.0926362780768</v>
      </c>
      <c r="AV266" s="11">
        <v>2.6783359161831997</v>
      </c>
      <c r="AW266" s="29">
        <v>11.238023320123599</v>
      </c>
      <c r="AX266" s="45">
        <f t="shared" si="81"/>
        <v>0.93650194334363324</v>
      </c>
      <c r="AY266" s="45">
        <f t="shared" si="82"/>
        <v>9.3086110748239637E-2</v>
      </c>
    </row>
    <row r="267" spans="1:51" ht="15" customHeight="1">
      <c r="A267" s="385">
        <v>1358</v>
      </c>
      <c r="B267" s="23" t="s">
        <v>451</v>
      </c>
      <c r="C267" s="23" t="s">
        <v>566</v>
      </c>
      <c r="D267" s="23" t="s">
        <v>624</v>
      </c>
      <c r="E267" s="23" t="s">
        <v>1200</v>
      </c>
      <c r="F267" s="25" t="s">
        <v>906</v>
      </c>
      <c r="G267" s="24" t="s">
        <v>914</v>
      </c>
      <c r="H267" s="394">
        <v>330</v>
      </c>
      <c r="I267" s="23" t="s">
        <v>626</v>
      </c>
      <c r="J267" s="42" t="s">
        <v>998</v>
      </c>
      <c r="K267" s="13" t="str">
        <f t="shared" si="78"/>
        <v>011</v>
      </c>
      <c r="L267" s="6" t="s">
        <v>1004</v>
      </c>
      <c r="M267" s="13" t="s">
        <v>1026</v>
      </c>
      <c r="N267" s="13" t="s">
        <v>1027</v>
      </c>
      <c r="O267" s="3"/>
      <c r="P267" s="7" t="s">
        <v>1419</v>
      </c>
      <c r="Q267" s="7" t="s">
        <v>1591</v>
      </c>
      <c r="R267" s="7" t="s">
        <v>1419</v>
      </c>
      <c r="S267" s="7" t="str">
        <f t="shared" si="80"/>
        <v>Yes</v>
      </c>
      <c r="T267" s="306">
        <v>350</v>
      </c>
      <c r="U267" s="306">
        <v>18</v>
      </c>
      <c r="V267" s="306">
        <v>1106</v>
      </c>
      <c r="W267" s="306">
        <v>1106</v>
      </c>
      <c r="X267" s="8">
        <v>110.6</v>
      </c>
      <c r="Y267" s="16">
        <f t="shared" si="79"/>
        <v>43.54330708661417</v>
      </c>
      <c r="Z267" s="8">
        <v>108.4</v>
      </c>
      <c r="AA267" s="16">
        <f t="shared" si="75"/>
        <v>42.677165354330711</v>
      </c>
      <c r="AB267" s="16" t="str">
        <f t="shared" si="76"/>
        <v>N</v>
      </c>
      <c r="AC267" s="8">
        <v>97.9</v>
      </c>
      <c r="AD267" s="306">
        <v>9</v>
      </c>
      <c r="AE267" s="3"/>
      <c r="AF267" s="5" t="s">
        <v>988</v>
      </c>
      <c r="AG267" s="10">
        <v>1.7545064168939999</v>
      </c>
      <c r="AH267" s="10">
        <v>1.8567557974812001</v>
      </c>
      <c r="AI267" s="10">
        <v>1.6917624788064001</v>
      </c>
      <c r="AJ267" s="10">
        <v>1.8567557974812001</v>
      </c>
      <c r="AK267" s="10">
        <v>1.7591541160116</v>
      </c>
      <c r="AL267" s="10">
        <v>2.2827948832612002</v>
      </c>
      <c r="AM267" s="10">
        <v>2.1456877592920001</v>
      </c>
      <c r="AN267" s="10">
        <v>2.1851932017916003</v>
      </c>
      <c r="AO267" s="10">
        <v>2.0062567857640001</v>
      </c>
      <c r="AP267" s="10">
        <v>1.8614034965988</v>
      </c>
      <c r="AQ267" s="10">
        <v>1.8149265054227999</v>
      </c>
      <c r="AR267" s="10">
        <v>1.8118280393444</v>
      </c>
      <c r="AS267" s="11">
        <v>5.3030246931815999</v>
      </c>
      <c r="AT267" s="11">
        <v>5.8987047967540001</v>
      </c>
      <c r="AU267" s="11">
        <v>6.3371377468476009</v>
      </c>
      <c r="AV267" s="11">
        <v>5.4881580413659998</v>
      </c>
      <c r="AW267" s="29">
        <v>23.0270252781492</v>
      </c>
      <c r="AX267" s="45">
        <f t="shared" si="81"/>
        <v>1.9189187731791002</v>
      </c>
      <c r="AY267" s="45">
        <f t="shared" si="82"/>
        <v>0.19065328887329566</v>
      </c>
    </row>
    <row r="268" spans="1:51" ht="15" customHeight="1">
      <c r="A268" s="385">
        <v>1363</v>
      </c>
      <c r="B268" s="23" t="s">
        <v>451</v>
      </c>
      <c r="C268" s="23" t="s">
        <v>566</v>
      </c>
      <c r="D268" s="23" t="s">
        <v>624</v>
      </c>
      <c r="E268" s="23" t="s">
        <v>1200</v>
      </c>
      <c r="F268" s="25" t="s">
        <v>903</v>
      </c>
      <c r="G268" s="24" t="s">
        <v>914</v>
      </c>
      <c r="H268" s="394">
        <v>330</v>
      </c>
      <c r="I268" s="23" t="s">
        <v>1053</v>
      </c>
      <c r="J268" s="42" t="s">
        <v>998</v>
      </c>
      <c r="K268" s="13" t="str">
        <f t="shared" si="78"/>
        <v>011</v>
      </c>
      <c r="L268" s="6" t="s">
        <v>1004</v>
      </c>
      <c r="M268" s="13" t="s">
        <v>1026</v>
      </c>
      <c r="N268" s="13" t="s">
        <v>1027</v>
      </c>
      <c r="O268" s="3"/>
      <c r="P268" s="7" t="s">
        <v>1335</v>
      </c>
      <c r="Q268" s="7" t="s">
        <v>1590</v>
      </c>
      <c r="R268" s="7" t="s">
        <v>1495</v>
      </c>
      <c r="S268" s="7" t="str">
        <f t="shared" si="80"/>
        <v>No</v>
      </c>
      <c r="T268" s="306">
        <v>320</v>
      </c>
      <c r="U268" s="306">
        <v>16</v>
      </c>
      <c r="V268" s="306">
        <v>1010</v>
      </c>
      <c r="W268" s="306">
        <v>1000</v>
      </c>
      <c r="X268" s="8">
        <v>100</v>
      </c>
      <c r="Y268" s="16">
        <f t="shared" si="79"/>
        <v>39.370078740157481</v>
      </c>
      <c r="Z268" s="8">
        <v>93.2</v>
      </c>
      <c r="AA268" s="16">
        <f t="shared" si="75"/>
        <v>36.69291338582677</v>
      </c>
      <c r="AB268" s="16" t="str">
        <f t="shared" si="76"/>
        <v>N</v>
      </c>
      <c r="AC268" s="8">
        <v>120.8</v>
      </c>
      <c r="AD268" s="306">
        <v>6</v>
      </c>
      <c r="AE268" s="3"/>
      <c r="AF268" s="5" t="s">
        <v>988</v>
      </c>
      <c r="AG268" s="10">
        <v>0.53728747519999998</v>
      </c>
      <c r="AH268" s="10">
        <v>0.56810249216000008</v>
      </c>
      <c r="AI268" s="10">
        <v>0.51832438784000012</v>
      </c>
      <c r="AJ268" s="10">
        <v>0.56889262080000014</v>
      </c>
      <c r="AK268" s="10">
        <v>0.53886773248000008</v>
      </c>
      <c r="AL268" s="10">
        <v>0.69926384640000006</v>
      </c>
      <c r="AM268" s="10">
        <v>0.65659689984000003</v>
      </c>
      <c r="AN268" s="10">
        <v>0.66923895808000011</v>
      </c>
      <c r="AO268" s="10">
        <v>0.61392995328000011</v>
      </c>
      <c r="AP268" s="10">
        <v>0.56968274944000008</v>
      </c>
      <c r="AQ268" s="10">
        <v>0.55546043392000011</v>
      </c>
      <c r="AR268" s="10">
        <v>0.55467030528000005</v>
      </c>
      <c r="AS268" s="11">
        <v>1.6237143552000002</v>
      </c>
      <c r="AT268" s="11">
        <v>1.8070241996800003</v>
      </c>
      <c r="AU268" s="11">
        <v>1.9397658112</v>
      </c>
      <c r="AV268" s="11">
        <v>1.6798134886400002</v>
      </c>
      <c r="AW268" s="29">
        <v>7.0503178547200012</v>
      </c>
      <c r="AX268" s="45">
        <f t="shared" si="81"/>
        <v>0.5875264878933335</v>
      </c>
      <c r="AY268" s="45">
        <f t="shared" si="82"/>
        <v>5.8357258297460225E-2</v>
      </c>
    </row>
    <row r="269" spans="1:51" ht="15" customHeight="1">
      <c r="A269" s="385">
        <v>1375</v>
      </c>
      <c r="B269" s="23" t="s">
        <v>243</v>
      </c>
      <c r="C269" s="23" t="s">
        <v>627</v>
      </c>
      <c r="D269" s="23" t="s">
        <v>251</v>
      </c>
      <c r="E269" s="23" t="s">
        <v>1225</v>
      </c>
      <c r="F269" s="25" t="s">
        <v>903</v>
      </c>
      <c r="G269" s="24" t="s">
        <v>917</v>
      </c>
      <c r="H269" s="394">
        <v>250</v>
      </c>
      <c r="I269" s="23" t="s">
        <v>1054</v>
      </c>
      <c r="J269" s="42" t="s">
        <v>998</v>
      </c>
      <c r="K269" s="13" t="str">
        <f t="shared" si="78"/>
        <v>011</v>
      </c>
      <c r="L269" s="6" t="s">
        <v>1004</v>
      </c>
      <c r="M269" s="13" t="s">
        <v>1026</v>
      </c>
      <c r="N269" s="13" t="s">
        <v>1027</v>
      </c>
      <c r="O269" s="3"/>
      <c r="P269" s="7" t="s">
        <v>1377</v>
      </c>
      <c r="Q269" s="7" t="s">
        <v>1591</v>
      </c>
      <c r="R269" s="7" t="s">
        <v>1486</v>
      </c>
      <c r="S269" s="7" t="str">
        <f t="shared" si="80"/>
        <v>No</v>
      </c>
      <c r="T269" s="306">
        <v>350</v>
      </c>
      <c r="U269" s="306">
        <v>18</v>
      </c>
      <c r="V269" s="306">
        <v>1020</v>
      </c>
      <c r="W269" s="306">
        <v>1000</v>
      </c>
      <c r="X269" s="8">
        <v>100</v>
      </c>
      <c r="Y269" s="16">
        <f t="shared" si="79"/>
        <v>39.370078740157481</v>
      </c>
      <c r="Z269" s="8">
        <v>100</v>
      </c>
      <c r="AA269" s="16">
        <f t="shared" si="75"/>
        <v>39.370078740157481</v>
      </c>
      <c r="AB269" s="16" t="str">
        <f t="shared" si="76"/>
        <v>Y</v>
      </c>
      <c r="AC269" s="8">
        <v>100</v>
      </c>
      <c r="AD269" s="306">
        <v>4</v>
      </c>
      <c r="AE269" s="3"/>
      <c r="AF269" s="5" t="s">
        <v>990</v>
      </c>
      <c r="AG269" s="10">
        <v>2.1147223999999998</v>
      </c>
      <c r="AH269" s="10">
        <v>2.2377712000000001</v>
      </c>
      <c r="AI269" s="10">
        <v>2.0388899999999999</v>
      </c>
      <c r="AJ269" s="10">
        <v>2.2377712000000001</v>
      </c>
      <c r="AK269" s="10">
        <v>2.1204456</v>
      </c>
      <c r="AL269" s="10">
        <v>2.7514284</v>
      </c>
      <c r="AM269" s="10">
        <v>2.5854556</v>
      </c>
      <c r="AN269" s="10">
        <v>2.6333873999999997</v>
      </c>
      <c r="AO269" s="10">
        <v>2.4180520000000003</v>
      </c>
      <c r="AP269" s="10">
        <v>2.2434943999999999</v>
      </c>
      <c r="AQ269" s="10">
        <v>2.1869777999999997</v>
      </c>
      <c r="AR269" s="10">
        <v>2.1841161999999996</v>
      </c>
      <c r="AS269" s="11">
        <v>6.3913835999999993</v>
      </c>
      <c r="AT269" s="11">
        <v>7.1096452000000001</v>
      </c>
      <c r="AU269" s="11">
        <v>7.636895</v>
      </c>
      <c r="AV269" s="11">
        <v>6.6145883999999988</v>
      </c>
      <c r="AW269" s="29">
        <v>27.752512199999998</v>
      </c>
      <c r="AX269" s="45">
        <f t="shared" si="81"/>
        <v>2.31270935</v>
      </c>
      <c r="AY269" s="45">
        <f t="shared" si="82"/>
        <v>0.22968444926943699</v>
      </c>
    </row>
    <row r="270" spans="1:51" ht="15" customHeight="1">
      <c r="A270" s="385">
        <v>1377</v>
      </c>
      <c r="B270" s="23" t="s">
        <v>243</v>
      </c>
      <c r="C270" s="23" t="s">
        <v>627</v>
      </c>
      <c r="D270" s="23" t="s">
        <v>251</v>
      </c>
      <c r="E270" s="23" t="s">
        <v>1225</v>
      </c>
      <c r="F270" s="25" t="s">
        <v>906</v>
      </c>
      <c r="G270" s="24" t="s">
        <v>914</v>
      </c>
      <c r="H270" s="394">
        <v>330</v>
      </c>
      <c r="I270" s="23" t="s">
        <v>628</v>
      </c>
      <c r="J270" s="42" t="s">
        <v>998</v>
      </c>
      <c r="K270" s="13" t="str">
        <f t="shared" si="78"/>
        <v>011</v>
      </c>
      <c r="L270" s="6" t="s">
        <v>1004</v>
      </c>
      <c r="M270" s="13" t="s">
        <v>1026</v>
      </c>
      <c r="N270" s="13" t="s">
        <v>1027</v>
      </c>
      <c r="O270" s="3"/>
      <c r="P270" s="7" t="s">
        <v>1580</v>
      </c>
      <c r="Q270" s="7" t="s">
        <v>1591</v>
      </c>
      <c r="R270" s="7" t="s">
        <v>1522</v>
      </c>
      <c r="S270" s="7" t="str">
        <f t="shared" si="80"/>
        <v>No</v>
      </c>
      <c r="T270" s="306">
        <v>380</v>
      </c>
      <c r="U270" s="306">
        <v>20</v>
      </c>
      <c r="V270" s="306">
        <v>1143</v>
      </c>
      <c r="W270" s="306">
        <v>1138</v>
      </c>
      <c r="X270" s="8">
        <v>73.7</v>
      </c>
      <c r="Y270" s="16">
        <f t="shared" si="79"/>
        <v>29.015748031496063</v>
      </c>
      <c r="Z270" s="8">
        <v>113.8</v>
      </c>
      <c r="AA270" s="16">
        <f t="shared" si="75"/>
        <v>44.803149606299208</v>
      </c>
      <c r="AB270" s="16" t="str">
        <f t="shared" si="76"/>
        <v>N</v>
      </c>
      <c r="AC270" s="8">
        <v>73.7</v>
      </c>
      <c r="AD270" s="306">
        <v>4</v>
      </c>
      <c r="AE270" s="3"/>
      <c r="AF270" s="5" t="s">
        <v>990</v>
      </c>
      <c r="AG270" s="10">
        <v>1.3416109176624</v>
      </c>
      <c r="AH270" s="10">
        <v>1.4196606094132003</v>
      </c>
      <c r="AI270" s="10">
        <v>1.2939373221605603</v>
      </c>
      <c r="AJ270" s="10">
        <v>1.4200824996388803</v>
      </c>
      <c r="AK270" s="10">
        <v>1.3449860394678401</v>
      </c>
      <c r="AL270" s="10">
        <v>1.7457817538638403</v>
      </c>
      <c r="AM270" s="10">
        <v>1.6407310876695202</v>
      </c>
      <c r="AN270" s="10">
        <v>1.6706852936928003</v>
      </c>
      <c r="AO270" s="10">
        <v>1.5339928605724802</v>
      </c>
      <c r="AP270" s="10">
        <v>1.4230357312186404</v>
      </c>
      <c r="AQ270" s="10">
        <v>1.3875969522615201</v>
      </c>
      <c r="AR270" s="10">
        <v>1.38548750113312</v>
      </c>
      <c r="AS270" s="11">
        <v>4.0552088492361609</v>
      </c>
      <c r="AT270" s="11">
        <v>4.5108502929705612</v>
      </c>
      <c r="AU270" s="11">
        <v>4.8454092419348012</v>
      </c>
      <c r="AV270" s="11">
        <v>4.1961201846132807</v>
      </c>
      <c r="AW270" s="29">
        <v>17.607588568754803</v>
      </c>
      <c r="AX270" s="45">
        <f t="shared" si="81"/>
        <v>1.4672990473962335</v>
      </c>
      <c r="AY270" s="45">
        <f t="shared" si="82"/>
        <v>0.14577729069935633</v>
      </c>
    </row>
    <row r="271" spans="1:51" ht="15" customHeight="1">
      <c r="A271" s="385">
        <v>1384</v>
      </c>
      <c r="B271" s="23" t="s">
        <v>243</v>
      </c>
      <c r="C271" s="23" t="s">
        <v>627</v>
      </c>
      <c r="D271" s="23" t="s">
        <v>629</v>
      </c>
      <c r="E271" s="23" t="s">
        <v>1225</v>
      </c>
      <c r="F271" s="25" t="s">
        <v>923</v>
      </c>
      <c r="G271" s="24" t="s">
        <v>914</v>
      </c>
      <c r="H271" s="394">
        <v>330</v>
      </c>
      <c r="I271" s="23" t="s">
        <v>253</v>
      </c>
      <c r="J271" s="42" t="s">
        <v>998</v>
      </c>
      <c r="K271" s="13" t="str">
        <f t="shared" si="78"/>
        <v>011</v>
      </c>
      <c r="L271" s="6" t="s">
        <v>1004</v>
      </c>
      <c r="M271" s="13" t="s">
        <v>1026</v>
      </c>
      <c r="N271" s="13" t="s">
        <v>1027</v>
      </c>
      <c r="O271" s="3"/>
      <c r="P271" s="7" t="s">
        <v>1387</v>
      </c>
      <c r="Q271" s="7" t="s">
        <v>1590</v>
      </c>
      <c r="R271" s="7" t="s">
        <v>1523</v>
      </c>
      <c r="S271" s="7" t="str">
        <f t="shared" si="80"/>
        <v>No</v>
      </c>
      <c r="T271" s="306">
        <v>430</v>
      </c>
      <c r="U271" s="306">
        <v>23</v>
      </c>
      <c r="V271" s="306">
        <v>1079</v>
      </c>
      <c r="W271" s="306">
        <v>1075</v>
      </c>
      <c r="X271" s="8">
        <v>107.5</v>
      </c>
      <c r="Y271" s="16">
        <f t="shared" si="79"/>
        <v>42.322834645669289</v>
      </c>
      <c r="Z271" s="8">
        <v>107.5</v>
      </c>
      <c r="AA271" s="16">
        <f t="shared" si="75"/>
        <v>42.322834645669289</v>
      </c>
      <c r="AB271" s="16" t="str">
        <f t="shared" si="76"/>
        <v>Y</v>
      </c>
      <c r="AC271" s="8">
        <v>72.599999999999994</v>
      </c>
      <c r="AD271" s="306">
        <v>11</v>
      </c>
      <c r="AE271" s="3"/>
      <c r="AF271" s="5" t="s">
        <v>990</v>
      </c>
      <c r="AG271" s="10">
        <v>1.4164931804099998</v>
      </c>
      <c r="AH271" s="10">
        <v>1.4988075540899997</v>
      </c>
      <c r="AI271" s="10">
        <v>1.3657326499739999</v>
      </c>
      <c r="AJ271" s="10">
        <v>1.4988075540899997</v>
      </c>
      <c r="AK271" s="10">
        <v>1.4199229459799996</v>
      </c>
      <c r="AL271" s="10">
        <v>1.8431560173179995</v>
      </c>
      <c r="AM271" s="10">
        <v>1.7320316128499997</v>
      </c>
      <c r="AN271" s="10">
        <v>1.7635854560939996</v>
      </c>
      <c r="AO271" s="10">
        <v>1.6195353021539995</v>
      </c>
      <c r="AP271" s="10">
        <v>1.5022373196599998</v>
      </c>
      <c r="AQ271" s="10">
        <v>1.4645098983899998</v>
      </c>
      <c r="AR271" s="10">
        <v>1.4624520390479996</v>
      </c>
      <c r="AS271" s="11">
        <v>4.2810333844740001</v>
      </c>
      <c r="AT271" s="11">
        <v>4.7618865173879987</v>
      </c>
      <c r="AU271" s="11">
        <v>5.1151523710979987</v>
      </c>
      <c r="AV271" s="11">
        <v>4.4291992570979994</v>
      </c>
      <c r="AW271" s="29">
        <v>18.587271530057997</v>
      </c>
      <c r="AX271" s="45">
        <f t="shared" si="81"/>
        <v>1.5489392941714997</v>
      </c>
      <c r="AY271" s="45">
        <f t="shared" si="82"/>
        <v>0.15395121407294174</v>
      </c>
    </row>
    <row r="272" spans="1:51" ht="15" customHeight="1">
      <c r="A272" s="385">
        <v>1388</v>
      </c>
      <c r="B272" s="23" t="s">
        <v>243</v>
      </c>
      <c r="C272" s="23" t="s">
        <v>627</v>
      </c>
      <c r="D272" s="23" t="s">
        <v>629</v>
      </c>
      <c r="E272" s="23" t="s">
        <v>1225</v>
      </c>
      <c r="F272" s="25" t="s">
        <v>906</v>
      </c>
      <c r="G272" s="24" t="s">
        <v>914</v>
      </c>
      <c r="H272" s="394">
        <v>330</v>
      </c>
      <c r="I272" s="23" t="s">
        <v>630</v>
      </c>
      <c r="J272" s="42" t="s">
        <v>998</v>
      </c>
      <c r="K272" s="13" t="str">
        <f t="shared" si="78"/>
        <v>011</v>
      </c>
      <c r="L272" s="6" t="s">
        <v>1004</v>
      </c>
      <c r="M272" s="13" t="s">
        <v>1026</v>
      </c>
      <c r="N272" s="13" t="s">
        <v>1027</v>
      </c>
      <c r="O272" s="3"/>
      <c r="P272" s="7" t="s">
        <v>1364</v>
      </c>
      <c r="Q272" s="7" t="s">
        <v>1590</v>
      </c>
      <c r="R272" s="7" t="s">
        <v>1364</v>
      </c>
      <c r="S272" s="7" t="str">
        <f t="shared" si="80"/>
        <v>Yes</v>
      </c>
      <c r="T272" s="306">
        <v>415</v>
      </c>
      <c r="U272" s="306">
        <v>22</v>
      </c>
      <c r="V272" s="306">
        <v>1200</v>
      </c>
      <c r="W272" s="306">
        <v>1200</v>
      </c>
      <c r="X272" s="8">
        <v>120</v>
      </c>
      <c r="Y272" s="16">
        <f t="shared" si="79"/>
        <v>47.244094488188978</v>
      </c>
      <c r="Z272" s="8">
        <v>119.7</v>
      </c>
      <c r="AA272" s="16">
        <f t="shared" si="75"/>
        <v>47.125984251968504</v>
      </c>
      <c r="AB272" s="16" t="str">
        <f t="shared" si="76"/>
        <v>N</v>
      </c>
      <c r="AC272" s="8">
        <v>72.7</v>
      </c>
      <c r="AD272" s="306">
        <v>4</v>
      </c>
      <c r="AE272" s="3"/>
      <c r="AF272" s="5" t="s">
        <v>990</v>
      </c>
      <c r="AG272" s="10">
        <v>27.026344338504</v>
      </c>
      <c r="AH272" s="10">
        <v>28.596671073431999</v>
      </c>
      <c r="AI272" s="10">
        <v>26.062835663255999</v>
      </c>
      <c r="AJ272" s="10">
        <v>28.604071293672</v>
      </c>
      <c r="AK272" s="10">
        <v>27.097386452807999</v>
      </c>
      <c r="AL272" s="10">
        <v>35.169546690600001</v>
      </c>
      <c r="AM272" s="10">
        <v>33.049383591839998</v>
      </c>
      <c r="AN272" s="10">
        <v>33.657681695568002</v>
      </c>
      <c r="AO272" s="10">
        <v>30.905539788311998</v>
      </c>
      <c r="AP272" s="10">
        <v>28.669933253807997</v>
      </c>
      <c r="AQ272" s="10">
        <v>27.952111890527998</v>
      </c>
      <c r="AR272" s="10">
        <v>27.912890723255998</v>
      </c>
      <c r="AS272" s="11">
        <v>81.685851075191991</v>
      </c>
      <c r="AT272" s="11">
        <v>90.871004437080003</v>
      </c>
      <c r="AU272" s="11">
        <v>97.612605075719998</v>
      </c>
      <c r="AV272" s="11">
        <v>84.534935867591997</v>
      </c>
      <c r="AW272" s="29">
        <v>354.70439645558395</v>
      </c>
      <c r="AX272" s="45">
        <f t="shared" si="81"/>
        <v>29.558699704631994</v>
      </c>
      <c r="AY272" s="45">
        <f t="shared" si="82"/>
        <v>2.9370763662822039</v>
      </c>
    </row>
    <row r="273" spans="1:51" ht="15" customHeight="1">
      <c r="A273" s="385">
        <v>1391</v>
      </c>
      <c r="B273" s="23" t="s">
        <v>243</v>
      </c>
      <c r="C273" s="23" t="s">
        <v>627</v>
      </c>
      <c r="D273" s="23" t="s">
        <v>629</v>
      </c>
      <c r="E273" s="23" t="s">
        <v>1225</v>
      </c>
      <c r="F273" s="25" t="s">
        <v>906</v>
      </c>
      <c r="G273" s="24" t="s">
        <v>917</v>
      </c>
      <c r="H273" s="394">
        <v>330</v>
      </c>
      <c r="I273" s="23" t="s">
        <v>631</v>
      </c>
      <c r="J273" s="42" t="s">
        <v>998</v>
      </c>
      <c r="K273" s="13" t="str">
        <f t="shared" si="78"/>
        <v>011</v>
      </c>
      <c r="L273" s="6" t="s">
        <v>1004</v>
      </c>
      <c r="M273" s="13" t="s">
        <v>1026</v>
      </c>
      <c r="N273" s="13" t="s">
        <v>1027</v>
      </c>
      <c r="O273" s="3"/>
      <c r="P273" s="7" t="s">
        <v>1410</v>
      </c>
      <c r="Q273" s="7" t="s">
        <v>1590</v>
      </c>
      <c r="R273" s="7" t="s">
        <v>1524</v>
      </c>
      <c r="S273" s="7" t="str">
        <f t="shared" si="80"/>
        <v>No</v>
      </c>
      <c r="T273" s="306">
        <v>350</v>
      </c>
      <c r="U273" s="306">
        <v>18</v>
      </c>
      <c r="V273" s="306">
        <v>1132</v>
      </c>
      <c r="W273" s="306">
        <v>1110</v>
      </c>
      <c r="X273" s="8">
        <v>111</v>
      </c>
      <c r="Y273" s="16">
        <f t="shared" si="79"/>
        <v>43.7007874015748</v>
      </c>
      <c r="Z273" s="8">
        <v>111</v>
      </c>
      <c r="AA273" s="16">
        <f t="shared" si="75"/>
        <v>43.7007874015748</v>
      </c>
      <c r="AB273" s="16" t="str">
        <f t="shared" si="76"/>
        <v>Y</v>
      </c>
      <c r="AC273" s="8">
        <v>99.4</v>
      </c>
      <c r="AD273" s="306">
        <v>6</v>
      </c>
      <c r="AE273" s="3"/>
      <c r="AF273" s="5" t="s">
        <v>990</v>
      </c>
      <c r="AG273" s="10">
        <v>3.325444913868</v>
      </c>
      <c r="AH273" s="10">
        <v>3.518041296252</v>
      </c>
      <c r="AI273" s="10">
        <v>3.2062561690320002</v>
      </c>
      <c r="AJ273" s="10">
        <v>3.5196199551239999</v>
      </c>
      <c r="AK273" s="10">
        <v>3.3341275376640001</v>
      </c>
      <c r="AL273" s="10">
        <v>4.3271039681520005</v>
      </c>
      <c r="AM273" s="10">
        <v>4.0658359248360005</v>
      </c>
      <c r="AN273" s="10">
        <v>4.1408222212560002</v>
      </c>
      <c r="AO273" s="10">
        <v>3.8021998932120002</v>
      </c>
      <c r="AP273" s="10">
        <v>3.527513249484</v>
      </c>
      <c r="AQ273" s="10">
        <v>3.4391083526520001</v>
      </c>
      <c r="AR273" s="10">
        <v>3.4343723760359999</v>
      </c>
      <c r="AS273" s="11">
        <v>10.049742379152001</v>
      </c>
      <c r="AT273" s="11">
        <v>11.180851460940001</v>
      </c>
      <c r="AU273" s="11">
        <v>12.008858039304</v>
      </c>
      <c r="AV273" s="11">
        <v>10.400993978172</v>
      </c>
      <c r="AW273" s="29">
        <v>43.640445857567997</v>
      </c>
      <c r="AX273" s="45">
        <f t="shared" si="81"/>
        <v>3.6367038214640002</v>
      </c>
      <c r="AY273" s="45">
        <f t="shared" si="82"/>
        <v>0.36127862865920063</v>
      </c>
    </row>
    <row r="274" spans="1:51" ht="15" customHeight="1">
      <c r="A274" s="385">
        <v>1393</v>
      </c>
      <c r="B274" s="23" t="s">
        <v>243</v>
      </c>
      <c r="C274" s="23" t="s">
        <v>627</v>
      </c>
      <c r="D274" s="23" t="s">
        <v>629</v>
      </c>
      <c r="E274" s="23" t="s">
        <v>1225</v>
      </c>
      <c r="F274" s="25" t="s">
        <v>923</v>
      </c>
      <c r="G274" s="24" t="s">
        <v>917</v>
      </c>
      <c r="H274" s="394">
        <v>250</v>
      </c>
      <c r="I274" s="23" t="s">
        <v>632</v>
      </c>
      <c r="J274" s="42" t="s">
        <v>998</v>
      </c>
      <c r="K274" s="13" t="str">
        <f t="shared" si="78"/>
        <v>011</v>
      </c>
      <c r="L274" s="6" t="s">
        <v>1004</v>
      </c>
      <c r="M274" s="13" t="s">
        <v>1026</v>
      </c>
      <c r="N274" s="13" t="s">
        <v>1027</v>
      </c>
      <c r="O274" s="3"/>
      <c r="P274" s="7" t="s">
        <v>1341</v>
      </c>
      <c r="Q274" s="7" t="s">
        <v>1591</v>
      </c>
      <c r="R274" s="7" t="s">
        <v>1341</v>
      </c>
      <c r="S274" s="7" t="str">
        <f t="shared" si="80"/>
        <v>Yes</v>
      </c>
      <c r="T274" s="306">
        <v>350</v>
      </c>
      <c r="U274" s="306">
        <v>18</v>
      </c>
      <c r="V274" s="306">
        <v>1786</v>
      </c>
      <c r="W274" s="306">
        <v>1786</v>
      </c>
      <c r="X274" s="8">
        <v>89.2</v>
      </c>
      <c r="Y274" s="16">
        <f t="shared" si="79"/>
        <v>35.118110236220474</v>
      </c>
      <c r="Z274" s="8">
        <v>89.3</v>
      </c>
      <c r="AA274" s="16">
        <f t="shared" si="75"/>
        <v>35.15748031496063</v>
      </c>
      <c r="AB274" s="16" t="str">
        <f t="shared" si="76"/>
        <v>N</v>
      </c>
      <c r="AC274" s="8">
        <v>123</v>
      </c>
      <c r="AD274" s="306">
        <v>6</v>
      </c>
      <c r="AE274" s="3"/>
      <c r="AF274" s="5" t="s">
        <v>990</v>
      </c>
      <c r="AG274" s="10">
        <v>30.268417384632002</v>
      </c>
      <c r="AH274" s="10">
        <v>32.027396804256</v>
      </c>
      <c r="AI274" s="10">
        <v>29.189168521631998</v>
      </c>
      <c r="AJ274" s="10">
        <v>32.035245886896</v>
      </c>
      <c r="AK274" s="10">
        <v>30.347693119296</v>
      </c>
      <c r="AL274" s="10">
        <v>39.388266504047998</v>
      </c>
      <c r="AM274" s="10">
        <v>37.013919005448003</v>
      </c>
      <c r="AN274" s="10">
        <v>37.695219378600001</v>
      </c>
      <c r="AO274" s="10">
        <v>34.613669534136001</v>
      </c>
      <c r="AP274" s="10">
        <v>32.109812171976003</v>
      </c>
      <c r="AQ274" s="10">
        <v>31.305281201376001</v>
      </c>
      <c r="AR274" s="10">
        <v>31.261326338592003</v>
      </c>
      <c r="AS274" s="11">
        <v>91.484982710520001</v>
      </c>
      <c r="AT274" s="11">
        <v>101.77120551024001</v>
      </c>
      <c r="AU274" s="11">
        <v>109.322807918184</v>
      </c>
      <c r="AV274" s="11">
        <v>94.676419711944007</v>
      </c>
      <c r="AW274" s="29">
        <v>397.25541585088803</v>
      </c>
      <c r="AX274" s="45">
        <f t="shared" si="81"/>
        <v>33.104617987574002</v>
      </c>
      <c r="AY274" s="45">
        <f t="shared" si="82"/>
        <v>3.2894056065693493</v>
      </c>
    </row>
    <row r="275" spans="1:51" ht="15" customHeight="1">
      <c r="A275" s="385">
        <v>1394</v>
      </c>
      <c r="B275" s="23" t="s">
        <v>243</v>
      </c>
      <c r="C275" s="23" t="s">
        <v>627</v>
      </c>
      <c r="D275" s="23" t="s">
        <v>629</v>
      </c>
      <c r="E275" s="23" t="s">
        <v>1225</v>
      </c>
      <c r="F275" s="25" t="s">
        <v>923</v>
      </c>
      <c r="G275" s="24" t="s">
        <v>917</v>
      </c>
      <c r="H275" s="394">
        <v>250</v>
      </c>
      <c r="I275" s="23" t="s">
        <v>1055</v>
      </c>
      <c r="J275" s="42" t="s">
        <v>998</v>
      </c>
      <c r="K275" s="13" t="str">
        <f t="shared" si="78"/>
        <v>011</v>
      </c>
      <c r="L275" s="6" t="s">
        <v>1004</v>
      </c>
      <c r="M275" s="13" t="s">
        <v>1026</v>
      </c>
      <c r="N275" s="13" t="s">
        <v>1027</v>
      </c>
      <c r="O275" s="3"/>
      <c r="P275" s="7" t="s">
        <v>1341</v>
      </c>
      <c r="Q275" s="7" t="s">
        <v>1591</v>
      </c>
      <c r="R275" s="7" t="s">
        <v>1341</v>
      </c>
      <c r="S275" s="7" t="str">
        <f t="shared" si="80"/>
        <v>Yes</v>
      </c>
      <c r="T275" s="306">
        <v>350</v>
      </c>
      <c r="U275" s="306">
        <v>18</v>
      </c>
      <c r="V275" s="306">
        <v>1786</v>
      </c>
      <c r="W275" s="306">
        <v>1786</v>
      </c>
      <c r="X275" s="8">
        <v>89.2</v>
      </c>
      <c r="Y275" s="16">
        <f t="shared" si="79"/>
        <v>35.118110236220474</v>
      </c>
      <c r="Z275" s="8">
        <v>89.3</v>
      </c>
      <c r="AA275" s="16">
        <f t="shared" si="75"/>
        <v>35.15748031496063</v>
      </c>
      <c r="AB275" s="16" t="str">
        <f t="shared" si="76"/>
        <v>N</v>
      </c>
      <c r="AC275" s="8">
        <v>123</v>
      </c>
      <c r="AD275" s="306">
        <v>6</v>
      </c>
      <c r="AE275" s="3"/>
      <c r="AF275" s="5" t="s">
        <v>990</v>
      </c>
      <c r="AG275" s="10">
        <v>9.940078255296001</v>
      </c>
      <c r="AH275" s="10">
        <v>10.517770737599999</v>
      </c>
      <c r="AI275" s="10">
        <v>9.5852997199680008</v>
      </c>
      <c r="AJ275" s="10">
        <v>10.520125462392</v>
      </c>
      <c r="AK275" s="10">
        <v>9.9659802280080001</v>
      </c>
      <c r="AL275" s="10">
        <v>12.934503282456001</v>
      </c>
      <c r="AM275" s="10">
        <v>12.155089376304</v>
      </c>
      <c r="AN275" s="10">
        <v>12.378788231544</v>
      </c>
      <c r="AO275" s="10">
        <v>11.367041479248002</v>
      </c>
      <c r="AP275" s="10">
        <v>10.544457618575999</v>
      </c>
      <c r="AQ275" s="10">
        <v>10.280728441872</v>
      </c>
      <c r="AR275" s="10">
        <v>10.265815184855999</v>
      </c>
      <c r="AS275" s="11">
        <v>30.043148712864003</v>
      </c>
      <c r="AT275" s="11">
        <v>33.420608972856002</v>
      </c>
      <c r="AU275" s="11">
        <v>35.900919087096</v>
      </c>
      <c r="AV275" s="11">
        <v>31.091001245303996</v>
      </c>
      <c r="AW275" s="29">
        <v>130.45567801812001</v>
      </c>
      <c r="AX275" s="45">
        <f t="shared" si="81"/>
        <v>10.87130650151</v>
      </c>
      <c r="AY275" s="45">
        <f t="shared" si="82"/>
        <v>1.0801640002255182</v>
      </c>
    </row>
    <row r="276" spans="1:51" ht="15" customHeight="1">
      <c r="A276" s="385">
        <v>1395</v>
      </c>
      <c r="B276" s="23" t="s">
        <v>243</v>
      </c>
      <c r="C276" s="23" t="s">
        <v>627</v>
      </c>
      <c r="D276" s="23" t="s">
        <v>629</v>
      </c>
      <c r="E276" s="23" t="s">
        <v>1225</v>
      </c>
      <c r="F276" s="25" t="s">
        <v>923</v>
      </c>
      <c r="G276" s="24" t="s">
        <v>917</v>
      </c>
      <c r="H276" s="394">
        <v>250</v>
      </c>
      <c r="I276" s="23" t="s">
        <v>633</v>
      </c>
      <c r="J276" s="42" t="s">
        <v>998</v>
      </c>
      <c r="K276" s="13" t="str">
        <f t="shared" si="78"/>
        <v>011</v>
      </c>
      <c r="L276" s="6" t="s">
        <v>1004</v>
      </c>
      <c r="M276" s="13" t="s">
        <v>1026</v>
      </c>
      <c r="N276" s="13" t="s">
        <v>1027</v>
      </c>
      <c r="O276" s="3"/>
      <c r="P276" s="7" t="s">
        <v>1341</v>
      </c>
      <c r="Q276" s="7" t="s">
        <v>1591</v>
      </c>
      <c r="R276" s="7" t="s">
        <v>1341</v>
      </c>
      <c r="S276" s="7" t="str">
        <f t="shared" si="80"/>
        <v>Yes</v>
      </c>
      <c r="T276" s="306">
        <v>350</v>
      </c>
      <c r="U276" s="306">
        <v>18</v>
      </c>
      <c r="V276" s="306">
        <v>1786</v>
      </c>
      <c r="W276" s="306">
        <v>1786</v>
      </c>
      <c r="X276" s="8">
        <v>178.6</v>
      </c>
      <c r="Y276" s="16">
        <f t="shared" si="79"/>
        <v>70.314960629921259</v>
      </c>
      <c r="Z276" s="8">
        <v>89.3</v>
      </c>
      <c r="AA276" s="16">
        <f t="shared" si="75"/>
        <v>35.15748031496063</v>
      </c>
      <c r="AB276" s="16" t="str">
        <f t="shared" si="76"/>
        <v>N</v>
      </c>
      <c r="AC276" s="8">
        <v>123</v>
      </c>
      <c r="AD276" s="306">
        <v>6</v>
      </c>
      <c r="AE276" s="3"/>
      <c r="AF276" s="5" t="s">
        <v>990</v>
      </c>
      <c r="AG276" s="10">
        <v>10.949172862404</v>
      </c>
      <c r="AH276" s="10">
        <v>11.585661309264001</v>
      </c>
      <c r="AI276" s="10">
        <v>10.559421912228</v>
      </c>
      <c r="AJ276" s="10">
        <v>11.588804462088</v>
      </c>
      <c r="AK276" s="10">
        <v>10.97746123782</v>
      </c>
      <c r="AL276" s="10">
        <v>14.247911751191999</v>
      </c>
      <c r="AM276" s="10">
        <v>13.388259453827999</v>
      </c>
      <c r="AN276" s="10">
        <v>13.634996950511999</v>
      </c>
      <c r="AO276" s="10">
        <v>12.520749274404</v>
      </c>
      <c r="AP276" s="10">
        <v>11.615521261092001</v>
      </c>
      <c r="AQ276" s="10">
        <v>11.324779624871999</v>
      </c>
      <c r="AR276" s="10">
        <v>11.309063860752</v>
      </c>
      <c r="AS276" s="11">
        <v>33.094256083895999</v>
      </c>
      <c r="AT276" s="11">
        <v>36.814177451100001</v>
      </c>
      <c r="AU276" s="11">
        <v>39.544005678744</v>
      </c>
      <c r="AV276" s="11">
        <v>34.249364746715997</v>
      </c>
      <c r="AW276" s="29">
        <v>143.701803960456</v>
      </c>
      <c r="AX276" s="45">
        <f t="shared" si="81"/>
        <v>11.975150330037998</v>
      </c>
      <c r="AY276" s="45">
        <f t="shared" si="82"/>
        <v>1.1895125915324041</v>
      </c>
    </row>
    <row r="277" spans="1:51" ht="15" customHeight="1">
      <c r="A277" s="385">
        <v>1399</v>
      </c>
      <c r="B277" s="23" t="s">
        <v>243</v>
      </c>
      <c r="C277" s="23" t="s">
        <v>627</v>
      </c>
      <c r="D277" s="23" t="s">
        <v>634</v>
      </c>
      <c r="E277" s="23" t="s">
        <v>1225</v>
      </c>
      <c r="F277" s="25" t="s">
        <v>923</v>
      </c>
      <c r="G277" s="24" t="s">
        <v>917</v>
      </c>
      <c r="H277" s="394">
        <v>250</v>
      </c>
      <c r="I277" s="23" t="s">
        <v>633</v>
      </c>
      <c r="J277" s="42" t="s">
        <v>998</v>
      </c>
      <c r="K277" s="13" t="str">
        <f t="shared" si="78"/>
        <v>011</v>
      </c>
      <c r="L277" s="6" t="s">
        <v>1004</v>
      </c>
      <c r="M277" s="13" t="s">
        <v>1026</v>
      </c>
      <c r="N277" s="13" t="s">
        <v>1027</v>
      </c>
      <c r="O277" s="3"/>
      <c r="P277" s="7" t="s">
        <v>1341</v>
      </c>
      <c r="Q277" s="7" t="s">
        <v>1591</v>
      </c>
      <c r="R277" s="7" t="s">
        <v>1341</v>
      </c>
      <c r="S277" s="7" t="str">
        <f t="shared" si="80"/>
        <v>Yes</v>
      </c>
      <c r="T277" s="306">
        <v>350</v>
      </c>
      <c r="U277" s="306">
        <v>18</v>
      </c>
      <c r="V277" s="306">
        <v>1786</v>
      </c>
      <c r="W277" s="306">
        <v>1786</v>
      </c>
      <c r="X277" s="8">
        <v>178.6</v>
      </c>
      <c r="Y277" s="16">
        <f t="shared" si="79"/>
        <v>70.314960629921259</v>
      </c>
      <c r="Z277" s="8">
        <v>89.3</v>
      </c>
      <c r="AA277" s="16">
        <f t="shared" si="75"/>
        <v>35.15748031496063</v>
      </c>
      <c r="AB277" s="16" t="str">
        <f t="shared" si="76"/>
        <v>N</v>
      </c>
      <c r="AC277" s="8">
        <v>123</v>
      </c>
      <c r="AD277" s="306">
        <v>6</v>
      </c>
      <c r="AE277" s="3"/>
      <c r="AF277" s="5" t="s">
        <v>990</v>
      </c>
      <c r="AG277" s="10">
        <v>72.554968212804013</v>
      </c>
      <c r="AH277" s="10">
        <v>76.771507726199999</v>
      </c>
      <c r="AI277" s="10">
        <v>69.968153438651996</v>
      </c>
      <c r="AJ277" s="10">
        <v>76.791938219556002</v>
      </c>
      <c r="AK277" s="10">
        <v>72.745128958655997</v>
      </c>
      <c r="AL277" s="10">
        <v>94.417167680136004</v>
      </c>
      <c r="AM277" s="10">
        <v>88.724917915871998</v>
      </c>
      <c r="AN277" s="10">
        <v>90.359357384351995</v>
      </c>
      <c r="AO277" s="10">
        <v>82.97137667154</v>
      </c>
      <c r="AP277" s="10">
        <v>76.969526354112006</v>
      </c>
      <c r="AQ277" s="10">
        <v>75.041202096587995</v>
      </c>
      <c r="AR277" s="10">
        <v>74.935906476984002</v>
      </c>
      <c r="AS277" s="11">
        <v>219.29462937765601</v>
      </c>
      <c r="AT277" s="11">
        <v>243.954234858348</v>
      </c>
      <c r="AU277" s="11">
        <v>262.05565197176401</v>
      </c>
      <c r="AV277" s="11">
        <v>226.94663492768402</v>
      </c>
      <c r="AW277" s="29">
        <v>952.25115113545212</v>
      </c>
      <c r="AX277" s="45">
        <f t="shared" si="81"/>
        <v>79.354262594620991</v>
      </c>
      <c r="AY277" s="45">
        <f t="shared" si="82"/>
        <v>7.8852766737065387</v>
      </c>
    </row>
    <row r="278" spans="1:51" ht="15" customHeight="1">
      <c r="A278" s="385">
        <v>1400</v>
      </c>
      <c r="B278" s="23" t="s">
        <v>243</v>
      </c>
      <c r="C278" s="23" t="s">
        <v>635</v>
      </c>
      <c r="D278" s="23" t="s">
        <v>636</v>
      </c>
      <c r="E278" s="23" t="s">
        <v>1225</v>
      </c>
      <c r="F278" s="25" t="s">
        <v>923</v>
      </c>
      <c r="G278" s="24" t="s">
        <v>917</v>
      </c>
      <c r="H278" s="394">
        <v>200</v>
      </c>
      <c r="I278" s="23" t="s">
        <v>289</v>
      </c>
      <c r="J278" s="42" t="s">
        <v>998</v>
      </c>
      <c r="K278" s="13" t="str">
        <f t="shared" si="78"/>
        <v>011</v>
      </c>
      <c r="L278" s="6" t="s">
        <v>1004</v>
      </c>
      <c r="M278" s="13" t="s">
        <v>1026</v>
      </c>
      <c r="N278" s="13" t="s">
        <v>1027</v>
      </c>
      <c r="O278" s="3"/>
      <c r="P278" s="7" t="s">
        <v>1420</v>
      </c>
      <c r="Q278" s="7" t="s">
        <v>1590</v>
      </c>
      <c r="R278" s="7" t="s">
        <v>1420</v>
      </c>
      <c r="S278" s="7" t="str">
        <f t="shared" si="80"/>
        <v>Yes</v>
      </c>
      <c r="T278" s="306">
        <v>320</v>
      </c>
      <c r="U278" s="306">
        <v>16</v>
      </c>
      <c r="V278" s="306">
        <v>992</v>
      </c>
      <c r="W278" s="306">
        <v>992</v>
      </c>
      <c r="X278" s="8">
        <v>99.2</v>
      </c>
      <c r="Y278" s="16">
        <f t="shared" si="79"/>
        <v>39.055118110236222</v>
      </c>
      <c r="Z278" s="8">
        <v>99.2</v>
      </c>
      <c r="AA278" s="16">
        <f t="shared" si="75"/>
        <v>39.055118110236222</v>
      </c>
      <c r="AB278" s="16" t="str">
        <f t="shared" si="76"/>
        <v>Y</v>
      </c>
      <c r="AC278" s="8">
        <v>111</v>
      </c>
      <c r="AD278" s="306">
        <v>12</v>
      </c>
      <c r="AE278" s="3"/>
      <c r="AF278" s="5" t="s">
        <v>990</v>
      </c>
      <c r="AG278" s="10">
        <v>0.58625954365440003</v>
      </c>
      <c r="AH278" s="10">
        <v>0.62010991042560015</v>
      </c>
      <c r="AI278" s="10">
        <v>0.56537314713600006</v>
      </c>
      <c r="AJ278" s="10">
        <v>0.62083013099520001</v>
      </c>
      <c r="AK278" s="10">
        <v>0.58769998479360008</v>
      </c>
      <c r="AL278" s="10">
        <v>0.76271358320640004</v>
      </c>
      <c r="AM278" s="10">
        <v>0.71661946675200006</v>
      </c>
      <c r="AN278" s="10">
        <v>0.73030365757439997</v>
      </c>
      <c r="AO278" s="10">
        <v>0.67052535029759996</v>
      </c>
      <c r="AP278" s="10">
        <v>0.62227057213440007</v>
      </c>
      <c r="AQ278" s="10">
        <v>0.60642571960320002</v>
      </c>
      <c r="AR278" s="10">
        <v>0.60570549903360005</v>
      </c>
      <c r="AS278" s="11">
        <v>1.7717426012160002</v>
      </c>
      <c r="AT278" s="11">
        <v>1.9712436989952</v>
      </c>
      <c r="AU278" s="11">
        <v>2.1174484746240001</v>
      </c>
      <c r="AV278" s="11">
        <v>1.8344017907712002</v>
      </c>
      <c r="AW278" s="29">
        <v>7.6948365656064004</v>
      </c>
      <c r="AX278" s="45">
        <f t="shared" si="81"/>
        <v>0.64123638046720011</v>
      </c>
      <c r="AY278" s="45">
        <f t="shared" si="82"/>
        <v>6.365435269855349E-2</v>
      </c>
    </row>
    <row r="279" spans="1:51" ht="15" customHeight="1">
      <c r="A279" s="385">
        <v>1401</v>
      </c>
      <c r="B279" s="23" t="s">
        <v>243</v>
      </c>
      <c r="C279" s="23" t="s">
        <v>635</v>
      </c>
      <c r="D279" s="23" t="s">
        <v>636</v>
      </c>
      <c r="E279" s="23" t="s">
        <v>1225</v>
      </c>
      <c r="F279" s="25" t="s">
        <v>923</v>
      </c>
      <c r="G279" s="24" t="s">
        <v>917</v>
      </c>
      <c r="H279" s="394">
        <v>200</v>
      </c>
      <c r="I279" s="23" t="s">
        <v>290</v>
      </c>
      <c r="J279" s="42" t="s">
        <v>998</v>
      </c>
      <c r="K279" s="13" t="str">
        <f t="shared" si="78"/>
        <v>011</v>
      </c>
      <c r="L279" s="6" t="s">
        <v>1004</v>
      </c>
      <c r="M279" s="13" t="s">
        <v>1026</v>
      </c>
      <c r="N279" s="13" t="s">
        <v>1027</v>
      </c>
      <c r="O279" s="3"/>
      <c r="P279" s="7" t="s">
        <v>1420</v>
      </c>
      <c r="Q279" s="7" t="s">
        <v>1590</v>
      </c>
      <c r="R279" s="7" t="s">
        <v>1420</v>
      </c>
      <c r="S279" s="7" t="str">
        <f t="shared" si="80"/>
        <v>Yes</v>
      </c>
      <c r="T279" s="306">
        <v>320</v>
      </c>
      <c r="U279" s="306">
        <v>16</v>
      </c>
      <c r="V279" s="306">
        <v>992</v>
      </c>
      <c r="W279" s="306">
        <v>992</v>
      </c>
      <c r="X279" s="8">
        <v>99.2</v>
      </c>
      <c r="Y279" s="16">
        <f t="shared" si="79"/>
        <v>39.055118110236222</v>
      </c>
      <c r="Z279" s="8">
        <v>99.2</v>
      </c>
      <c r="AA279" s="16">
        <f t="shared" si="75"/>
        <v>39.055118110236222</v>
      </c>
      <c r="AB279" s="16" t="str">
        <f t="shared" si="76"/>
        <v>Y</v>
      </c>
      <c r="AC279" s="8">
        <v>111.8</v>
      </c>
      <c r="AD279" s="306">
        <v>12</v>
      </c>
      <c r="AE279" s="3"/>
      <c r="AF279" s="5" t="s">
        <v>990</v>
      </c>
      <c r="AG279" s="10">
        <v>12.58080901668864</v>
      </c>
      <c r="AH279" s="10">
        <v>13.31202365595648</v>
      </c>
      <c r="AI279" s="10">
        <v>12.132504803328001</v>
      </c>
      <c r="AJ279" s="10">
        <v>13.315650712698879</v>
      </c>
      <c r="AK279" s="10">
        <v>12.614177938718719</v>
      </c>
      <c r="AL279" s="10">
        <v>16.371808723845117</v>
      </c>
      <c r="AM279" s="10">
        <v>15.384523878563838</v>
      </c>
      <c r="AN279" s="10">
        <v>15.66815971581952</v>
      </c>
      <c r="AO279" s="10">
        <v>14.387083274403839</v>
      </c>
      <c r="AP279" s="10">
        <v>13.346117989335038</v>
      </c>
      <c r="AQ279" s="10">
        <v>13.012428769034239</v>
      </c>
      <c r="AR279" s="10">
        <v>12.993568073973758</v>
      </c>
      <c r="AS279" s="11">
        <v>38.025337475973117</v>
      </c>
      <c r="AT279" s="11">
        <v>42.301637375262715</v>
      </c>
      <c r="AU279" s="11">
        <v>45.439766868787203</v>
      </c>
      <c r="AV279" s="11">
        <v>39.352114832343034</v>
      </c>
      <c r="AW279" s="29">
        <v>165.11885655236608</v>
      </c>
      <c r="AX279" s="45">
        <f t="shared" si="81"/>
        <v>13.759904712697171</v>
      </c>
      <c r="AY279" s="45">
        <f t="shared" si="82"/>
        <v>1.3672393455715042</v>
      </c>
    </row>
    <row r="280" spans="1:51" ht="15" customHeight="1">
      <c r="A280" s="385">
        <v>1402</v>
      </c>
      <c r="B280" s="23" t="s">
        <v>243</v>
      </c>
      <c r="C280" s="23" t="s">
        <v>635</v>
      </c>
      <c r="D280" s="23" t="s">
        <v>636</v>
      </c>
      <c r="E280" s="23" t="s">
        <v>1225</v>
      </c>
      <c r="F280" s="25" t="s">
        <v>923</v>
      </c>
      <c r="G280" s="24" t="s">
        <v>917</v>
      </c>
      <c r="H280" s="394">
        <v>200</v>
      </c>
      <c r="I280" s="23" t="s">
        <v>291</v>
      </c>
      <c r="J280" s="42" t="s">
        <v>998</v>
      </c>
      <c r="K280" s="13" t="str">
        <f t="shared" si="78"/>
        <v>011</v>
      </c>
      <c r="L280" s="6" t="s">
        <v>1004</v>
      </c>
      <c r="M280" s="13" t="s">
        <v>1026</v>
      </c>
      <c r="N280" s="13" t="s">
        <v>1027</v>
      </c>
      <c r="O280" s="3"/>
      <c r="P280" s="7" t="s">
        <v>1341</v>
      </c>
      <c r="Q280" s="7" t="s">
        <v>1591</v>
      </c>
      <c r="R280" s="7" t="s">
        <v>1341</v>
      </c>
      <c r="S280" s="7" t="str">
        <f t="shared" si="80"/>
        <v>Yes</v>
      </c>
      <c r="T280" s="306">
        <v>350</v>
      </c>
      <c r="U280" s="306">
        <v>18</v>
      </c>
      <c r="V280" s="306">
        <v>1786</v>
      </c>
      <c r="W280" s="306">
        <v>1786</v>
      </c>
      <c r="X280" s="8">
        <v>89.2</v>
      </c>
      <c r="Y280" s="16">
        <f t="shared" si="79"/>
        <v>35.118110236220474</v>
      </c>
      <c r="Z280" s="8">
        <v>85.4</v>
      </c>
      <c r="AA280" s="16">
        <f t="shared" si="75"/>
        <v>33.622047244094489</v>
      </c>
      <c r="AB280" s="16" t="str">
        <f t="shared" si="76"/>
        <v>N</v>
      </c>
      <c r="AC280" s="8">
        <v>113.8</v>
      </c>
      <c r="AD280" s="306">
        <v>6</v>
      </c>
      <c r="AE280" s="3"/>
      <c r="AF280" s="5" t="s">
        <v>990</v>
      </c>
      <c r="AG280" s="10">
        <v>1.6542828673951997</v>
      </c>
      <c r="AH280" s="10">
        <v>1.7508674246223999</v>
      </c>
      <c r="AI280" s="10">
        <v>1.5954606934447999</v>
      </c>
      <c r="AJ280" s="10">
        <v>1.7508674246223999</v>
      </c>
      <c r="AK280" s="10">
        <v>1.6586400654655997</v>
      </c>
      <c r="AL280" s="10">
        <v>2.1531820464560001</v>
      </c>
      <c r="AM280" s="10">
        <v>2.0231923040224</v>
      </c>
      <c r="AN280" s="10">
        <v>2.0602284876207997</v>
      </c>
      <c r="AO280" s="10">
        <v>1.8917501622319999</v>
      </c>
      <c r="AP280" s="10">
        <v>1.7552246226927999</v>
      </c>
      <c r="AQ280" s="10">
        <v>1.7109264423103998</v>
      </c>
      <c r="AR280" s="10">
        <v>1.7087478432751997</v>
      </c>
      <c r="AS280" s="11">
        <v>5.0006109854623997</v>
      </c>
      <c r="AT280" s="11">
        <v>5.5626895365439992</v>
      </c>
      <c r="AU280" s="11">
        <v>5.9751709538751996</v>
      </c>
      <c r="AV280" s="11">
        <v>5.1748989082783989</v>
      </c>
      <c r="AW280" s="29">
        <v>21.713370384160001</v>
      </c>
      <c r="AX280" s="45">
        <f t="shared" si="81"/>
        <v>1.8094475320133334</v>
      </c>
      <c r="AY280" s="45">
        <f t="shared" si="82"/>
        <v>0.1798394741522833</v>
      </c>
    </row>
    <row r="281" spans="1:51" ht="15" customHeight="1">
      <c r="A281" s="385">
        <v>1403</v>
      </c>
      <c r="B281" s="23" t="s">
        <v>243</v>
      </c>
      <c r="C281" s="23" t="s">
        <v>637</v>
      </c>
      <c r="D281" s="23" t="s">
        <v>638</v>
      </c>
      <c r="E281" s="23" t="s">
        <v>1203</v>
      </c>
      <c r="F281" s="25" t="s">
        <v>923</v>
      </c>
      <c r="G281" s="24" t="s">
        <v>917</v>
      </c>
      <c r="H281" s="394">
        <v>250</v>
      </c>
      <c r="I281" s="23" t="s">
        <v>297</v>
      </c>
      <c r="J281" s="42" t="s">
        <v>998</v>
      </c>
      <c r="K281" s="13" t="str">
        <f t="shared" si="78"/>
        <v>011</v>
      </c>
      <c r="L281" s="6" t="s">
        <v>1004</v>
      </c>
      <c r="M281" s="13" t="s">
        <v>1026</v>
      </c>
      <c r="N281" s="13" t="s">
        <v>1027</v>
      </c>
      <c r="O281" s="3"/>
      <c r="P281" s="7" t="s">
        <v>1341</v>
      </c>
      <c r="Q281" s="7" t="s">
        <v>1591</v>
      </c>
      <c r="R281" s="7" t="s">
        <v>1341</v>
      </c>
      <c r="S281" s="7" t="str">
        <f t="shared" si="80"/>
        <v>Yes</v>
      </c>
      <c r="T281" s="306">
        <v>350</v>
      </c>
      <c r="U281" s="306">
        <v>18</v>
      </c>
      <c r="V281" s="306">
        <v>1786</v>
      </c>
      <c r="W281" s="306">
        <v>1786</v>
      </c>
      <c r="X281" s="8">
        <v>89.2</v>
      </c>
      <c r="Y281" s="16">
        <f t="shared" si="79"/>
        <v>35.118110236220474</v>
      </c>
      <c r="Z281" s="8">
        <v>89</v>
      </c>
      <c r="AA281" s="16">
        <f t="shared" si="75"/>
        <v>35.039370078740156</v>
      </c>
      <c r="AB281" s="16" t="str">
        <f t="shared" si="76"/>
        <v>N</v>
      </c>
      <c r="AC281" s="8">
        <v>121.8</v>
      </c>
      <c r="AD281" s="306">
        <v>6</v>
      </c>
      <c r="AE281" s="3"/>
      <c r="AF281" s="5" t="s">
        <v>990</v>
      </c>
      <c r="AG281" s="10">
        <v>5.5192566696623997</v>
      </c>
      <c r="AH281" s="10">
        <v>5.8402611767136001</v>
      </c>
      <c r="AI281" s="10">
        <v>5.3226122621952001</v>
      </c>
      <c r="AJ281" s="10">
        <v>5.8418156779584001</v>
      </c>
      <c r="AK281" s="10">
        <v>5.5340244314879996</v>
      </c>
      <c r="AL281" s="10">
        <v>7.1817957509759998</v>
      </c>
      <c r="AM281" s="10">
        <v>6.7488671542991998</v>
      </c>
      <c r="AN281" s="10">
        <v>6.8732272538831989</v>
      </c>
      <c r="AO281" s="10">
        <v>6.3112750538879991</v>
      </c>
      <c r="AP281" s="10">
        <v>5.8550289385391991</v>
      </c>
      <c r="AQ281" s="10">
        <v>5.7081285709055996</v>
      </c>
      <c r="AR281" s="10">
        <v>5.7003560646815998</v>
      </c>
      <c r="AS281" s="11">
        <v>16.682130108571201</v>
      </c>
      <c r="AT281" s="11">
        <v>18.557635860422401</v>
      </c>
      <c r="AU281" s="11">
        <v>19.933369462070399</v>
      </c>
      <c r="AV281" s="11">
        <v>17.263513574126399</v>
      </c>
      <c r="AW281" s="29">
        <v>72.43664900519039</v>
      </c>
      <c r="AX281" s="45">
        <f t="shared" si="81"/>
        <v>6.0363874170991991</v>
      </c>
      <c r="AY281" s="45">
        <f t="shared" si="82"/>
        <v>0.59959114896096255</v>
      </c>
    </row>
    <row r="282" spans="1:51" ht="15" customHeight="1">
      <c r="A282" s="385">
        <v>1404</v>
      </c>
      <c r="B282" s="23" t="s">
        <v>243</v>
      </c>
      <c r="C282" s="23" t="s">
        <v>637</v>
      </c>
      <c r="D282" s="23" t="s">
        <v>638</v>
      </c>
      <c r="E282" s="23" t="s">
        <v>1203</v>
      </c>
      <c r="F282" s="25" t="s">
        <v>923</v>
      </c>
      <c r="G282" s="24" t="s">
        <v>917</v>
      </c>
      <c r="H282" s="394">
        <v>250</v>
      </c>
      <c r="I282" s="23" t="s">
        <v>298</v>
      </c>
      <c r="J282" s="42" t="s">
        <v>998</v>
      </c>
      <c r="K282" s="13" t="str">
        <f t="shared" si="78"/>
        <v>011</v>
      </c>
      <c r="L282" s="6" t="s">
        <v>1004</v>
      </c>
      <c r="M282" s="13" t="s">
        <v>1026</v>
      </c>
      <c r="N282" s="13" t="s">
        <v>1027</v>
      </c>
      <c r="O282" s="3"/>
      <c r="P282" s="7" t="s">
        <v>1341</v>
      </c>
      <c r="Q282" s="7" t="s">
        <v>1591</v>
      </c>
      <c r="R282" s="7" t="s">
        <v>1341</v>
      </c>
      <c r="S282" s="7" t="str">
        <f t="shared" si="80"/>
        <v>Yes</v>
      </c>
      <c r="T282" s="306">
        <v>350</v>
      </c>
      <c r="U282" s="306">
        <v>18</v>
      </c>
      <c r="V282" s="306">
        <v>1786</v>
      </c>
      <c r="W282" s="306">
        <v>1786</v>
      </c>
      <c r="X282" s="8">
        <v>89.2</v>
      </c>
      <c r="Y282" s="16">
        <f t="shared" si="79"/>
        <v>35.118110236220474</v>
      </c>
      <c r="Z282" s="8">
        <v>87.2</v>
      </c>
      <c r="AA282" s="16">
        <f t="shared" si="75"/>
        <v>34.330708661417326</v>
      </c>
      <c r="AB282" s="16" t="str">
        <f t="shared" si="76"/>
        <v>N</v>
      </c>
      <c r="AC282" s="8">
        <v>123.4</v>
      </c>
      <c r="AD282" s="306">
        <v>6</v>
      </c>
      <c r="AE282" s="3"/>
      <c r="AF282" s="5" t="s">
        <v>990</v>
      </c>
      <c r="AG282" s="10">
        <v>1.7938357279136001</v>
      </c>
      <c r="AH282" s="10">
        <v>1.8985680158032003</v>
      </c>
      <c r="AI282" s="10">
        <v>1.7300514022064002</v>
      </c>
      <c r="AJ282" s="10">
        <v>1.8985680158032003</v>
      </c>
      <c r="AK282" s="10">
        <v>1.7985604927808001</v>
      </c>
      <c r="AL282" s="10">
        <v>2.3348213052080005</v>
      </c>
      <c r="AM282" s="10">
        <v>2.1938658200032002</v>
      </c>
      <c r="AN282" s="10">
        <v>2.2340263213744</v>
      </c>
      <c r="AO282" s="10">
        <v>2.0513354131760004</v>
      </c>
      <c r="AP282" s="10">
        <v>1.9032927806704001</v>
      </c>
      <c r="AQ282" s="10">
        <v>1.8552576711872002</v>
      </c>
      <c r="AR282" s="10">
        <v>1.8528952887536001</v>
      </c>
      <c r="AS282" s="11">
        <v>5.4224551459232009</v>
      </c>
      <c r="AT282" s="11">
        <v>6.0319498137920009</v>
      </c>
      <c r="AU282" s="11">
        <v>6.4792275545536011</v>
      </c>
      <c r="AV282" s="11">
        <v>5.6114457406112006</v>
      </c>
      <c r="AW282" s="29">
        <v>23.545078254880003</v>
      </c>
      <c r="AX282" s="45">
        <f t="shared" si="81"/>
        <v>1.9620898545733338</v>
      </c>
      <c r="AY282" s="45">
        <f t="shared" si="82"/>
        <v>0.19501046669940031</v>
      </c>
    </row>
    <row r="283" spans="1:51" ht="15" customHeight="1">
      <c r="A283" s="385">
        <v>1426</v>
      </c>
      <c r="B283" s="23" t="s">
        <v>243</v>
      </c>
      <c r="C283" s="23" t="s">
        <v>793</v>
      </c>
      <c r="D283" s="23" t="s">
        <v>1056</v>
      </c>
      <c r="E283" s="23" t="s">
        <v>1225</v>
      </c>
      <c r="F283" s="25" t="s">
        <v>923</v>
      </c>
      <c r="G283" s="24" t="s">
        <v>922</v>
      </c>
      <c r="H283" s="394">
        <v>200</v>
      </c>
      <c r="I283" s="23" t="s">
        <v>249</v>
      </c>
      <c r="J283" s="42" t="s">
        <v>999</v>
      </c>
      <c r="K283" s="13" t="str">
        <f t="shared" si="78"/>
        <v>010</v>
      </c>
      <c r="L283" s="6" t="s">
        <v>1004</v>
      </c>
      <c r="M283" s="13" t="s">
        <v>1029</v>
      </c>
      <c r="N283" s="13" t="s">
        <v>1027</v>
      </c>
      <c r="O283" s="3"/>
      <c r="P283" s="7" t="s">
        <v>1338</v>
      </c>
      <c r="Q283" s="7" t="s">
        <v>1590</v>
      </c>
      <c r="R283" s="7" t="s">
        <v>1525</v>
      </c>
      <c r="S283" s="7" t="str">
        <f t="shared" si="80"/>
        <v>No</v>
      </c>
      <c r="T283" s="306">
        <v>290</v>
      </c>
      <c r="U283" s="306">
        <v>14</v>
      </c>
      <c r="V283" s="306">
        <v>935</v>
      </c>
      <c r="W283" s="306">
        <v>933</v>
      </c>
      <c r="X283" s="8">
        <v>93.3</v>
      </c>
      <c r="Y283" s="16">
        <f t="shared" si="79"/>
        <v>36.732283464566926</v>
      </c>
      <c r="Z283" s="8">
        <v>93.3</v>
      </c>
      <c r="AA283" s="16">
        <f t="shared" si="75"/>
        <v>36.732283464566926</v>
      </c>
      <c r="AB283" s="16" t="str">
        <f t="shared" si="76"/>
        <v>Y</v>
      </c>
      <c r="AC283" s="8">
        <v>113.1</v>
      </c>
      <c r="AD283" s="306">
        <v>15</v>
      </c>
      <c r="AE283" s="3"/>
      <c r="AF283" s="5" t="s">
        <v>990</v>
      </c>
      <c r="AG283" s="10">
        <v>1.8483347270933999</v>
      </c>
      <c r="AH283" s="10">
        <v>1.9559196925959601</v>
      </c>
      <c r="AI283" s="10">
        <v>1.782657858618</v>
      </c>
      <c r="AJ283" s="10">
        <v>1.9565451865814398</v>
      </c>
      <c r="AK283" s="10">
        <v>1.8533386789772401</v>
      </c>
      <c r="AL283" s="10">
        <v>2.4056498681560803</v>
      </c>
      <c r="AM283" s="10">
        <v>2.2605352635247202</v>
      </c>
      <c r="AN283" s="10">
        <v>2.3018178665663998</v>
      </c>
      <c r="AO283" s="10">
        <v>2.1141696709224003</v>
      </c>
      <c r="AP283" s="10">
        <v>1.9609236444797999</v>
      </c>
      <c r="AQ283" s="10">
        <v>1.9121351136123601</v>
      </c>
      <c r="AR283" s="10">
        <v>1.9090076436849601</v>
      </c>
      <c r="AS283" s="11">
        <v>5.5869122783073601</v>
      </c>
      <c r="AT283" s="11">
        <v>6.2155337337147607</v>
      </c>
      <c r="AU283" s="11">
        <v>6.6765228010135207</v>
      </c>
      <c r="AV283" s="11">
        <v>5.7820664017771204</v>
      </c>
      <c r="AW283" s="29">
        <v>24.261035214812765</v>
      </c>
      <c r="AX283" s="45">
        <f t="shared" si="81"/>
        <v>2.0217529345677296</v>
      </c>
      <c r="AY283" s="45">
        <f t="shared" si="82"/>
        <v>0.20090445558511119</v>
      </c>
    </row>
    <row r="284" spans="1:51" ht="15" customHeight="1">
      <c r="A284" s="385">
        <v>1427</v>
      </c>
      <c r="B284" s="23" t="s">
        <v>243</v>
      </c>
      <c r="C284" s="23" t="s">
        <v>793</v>
      </c>
      <c r="D284" s="23" t="s">
        <v>1056</v>
      </c>
      <c r="E284" s="23" t="s">
        <v>1225</v>
      </c>
      <c r="F284" s="25" t="s">
        <v>923</v>
      </c>
      <c r="G284" s="24" t="s">
        <v>921</v>
      </c>
      <c r="H284" s="394">
        <v>135</v>
      </c>
      <c r="I284" s="23" t="s">
        <v>250</v>
      </c>
      <c r="J284" s="42" t="s">
        <v>999</v>
      </c>
      <c r="K284" s="13" t="str">
        <f t="shared" si="78"/>
        <v>010</v>
      </c>
      <c r="L284" s="6" t="s">
        <v>1004</v>
      </c>
      <c r="M284" s="13" t="s">
        <v>1029</v>
      </c>
      <c r="N284" s="13" t="s">
        <v>1027</v>
      </c>
      <c r="O284" s="3"/>
      <c r="P284" s="7" t="s">
        <v>1421</v>
      </c>
      <c r="Q284" s="7" t="s">
        <v>1587</v>
      </c>
      <c r="R284" s="7" t="s">
        <v>1421</v>
      </c>
      <c r="S284" s="7" t="str">
        <f t="shared" si="80"/>
        <v>Yes</v>
      </c>
      <c r="T284" s="306">
        <v>290</v>
      </c>
      <c r="U284" s="306">
        <v>14</v>
      </c>
      <c r="V284" s="306">
        <v>1768</v>
      </c>
      <c r="W284" s="306">
        <v>1768</v>
      </c>
      <c r="X284" s="8">
        <v>88.4</v>
      </c>
      <c r="Y284" s="16">
        <f t="shared" si="79"/>
        <v>34.803149606299215</v>
      </c>
      <c r="Z284" s="8">
        <v>84.9</v>
      </c>
      <c r="AA284" s="16">
        <f t="shared" si="75"/>
        <v>33.425196850393704</v>
      </c>
      <c r="AB284" s="16" t="str">
        <f t="shared" si="76"/>
        <v>N</v>
      </c>
      <c r="AC284" s="8">
        <v>128.80000000000001</v>
      </c>
      <c r="AD284" s="306">
        <v>9</v>
      </c>
      <c r="AE284" s="3"/>
      <c r="AF284" s="5" t="s">
        <v>990</v>
      </c>
      <c r="AG284" s="10">
        <v>5.6152661254144007</v>
      </c>
      <c r="AH284" s="10">
        <v>5.94192343367168</v>
      </c>
      <c r="AI284" s="10">
        <v>5.4154922344140806</v>
      </c>
      <c r="AJ284" s="10">
        <v>5.9432732572595199</v>
      </c>
      <c r="AK284" s="10">
        <v>5.6301141848806404</v>
      </c>
      <c r="AL284" s="10">
        <v>7.3072699927718405</v>
      </c>
      <c r="AM284" s="10">
        <v>6.8665525913420806</v>
      </c>
      <c r="AN284" s="10">
        <v>6.9934360085990406</v>
      </c>
      <c r="AO284" s="10">
        <v>6.4211108073548804</v>
      </c>
      <c r="AP284" s="10">
        <v>5.9567714931379205</v>
      </c>
      <c r="AQ284" s="10">
        <v>5.8076159866816006</v>
      </c>
      <c r="AR284" s="10">
        <v>5.7995170451545608</v>
      </c>
      <c r="AS284" s="11">
        <v>16.972681793500161</v>
      </c>
      <c r="AT284" s="11">
        <v>18.880657434911999</v>
      </c>
      <c r="AU284" s="11">
        <v>20.281099407296004</v>
      </c>
      <c r="AV284" s="11">
        <v>17.563904524974085</v>
      </c>
      <c r="AW284" s="29">
        <v>73.698343160682242</v>
      </c>
      <c r="AX284" s="45">
        <f t="shared" si="81"/>
        <v>6.1415285967235205</v>
      </c>
      <c r="AY284" s="45">
        <f t="shared" si="82"/>
        <v>0.61020883575049367</v>
      </c>
    </row>
    <row r="285" spans="1:51" ht="15" customHeight="1">
      <c r="A285" s="385">
        <v>1438</v>
      </c>
      <c r="B285" s="23" t="s">
        <v>243</v>
      </c>
      <c r="C285" s="23" t="s">
        <v>643</v>
      </c>
      <c r="D285" s="23" t="s">
        <v>283</v>
      </c>
      <c r="E285" s="23" t="s">
        <v>1225</v>
      </c>
      <c r="F285" s="25" t="s">
        <v>923</v>
      </c>
      <c r="G285" s="24" t="s">
        <v>917</v>
      </c>
      <c r="H285" s="394">
        <v>65</v>
      </c>
      <c r="I285" s="23" t="s">
        <v>284</v>
      </c>
      <c r="J285" s="42" t="s">
        <v>999</v>
      </c>
      <c r="K285" s="13" t="str">
        <f t="shared" ref="K285:K289" si="83">LEFT(J285,3)</f>
        <v>010</v>
      </c>
      <c r="L285" s="6" t="s">
        <v>1004</v>
      </c>
      <c r="M285" s="13" t="s">
        <v>1029</v>
      </c>
      <c r="N285" s="13" t="s">
        <v>1027</v>
      </c>
      <c r="O285" s="3"/>
      <c r="P285" s="7" t="s">
        <v>1339</v>
      </c>
      <c r="Q285" s="7" t="s">
        <v>1591</v>
      </c>
      <c r="R285" s="7" t="s">
        <v>1469</v>
      </c>
      <c r="S285" s="7" t="str">
        <f t="shared" si="80"/>
        <v>No</v>
      </c>
      <c r="T285" s="306">
        <v>290</v>
      </c>
      <c r="U285" s="306">
        <v>14</v>
      </c>
      <c r="V285" s="306">
        <v>910</v>
      </c>
      <c r="W285" s="306">
        <v>908</v>
      </c>
      <c r="X285" s="8">
        <v>90.8</v>
      </c>
      <c r="Y285" s="16">
        <f t="shared" si="79"/>
        <v>35.748031496062993</v>
      </c>
      <c r="Z285" s="8">
        <v>90.8</v>
      </c>
      <c r="AA285" s="16">
        <f t="shared" si="75"/>
        <v>35.748031496062993</v>
      </c>
      <c r="AB285" s="16" t="str">
        <f t="shared" si="76"/>
        <v>Y</v>
      </c>
      <c r="AC285" s="8">
        <v>126</v>
      </c>
      <c r="AD285" s="306">
        <v>32</v>
      </c>
      <c r="AE285" s="3"/>
      <c r="AF285" s="5" t="s">
        <v>990</v>
      </c>
      <c r="AG285" s="10">
        <v>4.2453120286079997</v>
      </c>
      <c r="AH285" s="10">
        <v>4.4914858730783997</v>
      </c>
      <c r="AI285" s="10">
        <v>4.0934030997888007</v>
      </c>
      <c r="AJ285" s="10">
        <v>4.4928422028000004</v>
      </c>
      <c r="AK285" s="10">
        <v>4.2561626663808001</v>
      </c>
      <c r="AL285" s="10">
        <v>5.5236527912160005</v>
      </c>
      <c r="AM285" s="10">
        <v>5.1906738445632001</v>
      </c>
      <c r="AN285" s="10">
        <v>5.2862950899360008</v>
      </c>
      <c r="AO285" s="10">
        <v>4.8543040736064</v>
      </c>
      <c r="AP285" s="10">
        <v>4.5030146757119995</v>
      </c>
      <c r="AQ285" s="10">
        <v>4.3904393088192002</v>
      </c>
      <c r="AR285" s="10">
        <v>4.3843358250720001</v>
      </c>
      <c r="AS285" s="11">
        <v>12.830201001475199</v>
      </c>
      <c r="AT285" s="11">
        <v>14.272657660396803</v>
      </c>
      <c r="AU285" s="11">
        <v>15.331273008105601</v>
      </c>
      <c r="AV285" s="11">
        <v>13.277789809603199</v>
      </c>
      <c r="AW285" s="29">
        <v>55.711921479580802</v>
      </c>
      <c r="AX285" s="45">
        <f t="shared" si="81"/>
        <v>4.6426601232984011</v>
      </c>
      <c r="AY285" s="45">
        <f t="shared" si="82"/>
        <v>0.46118641651983527</v>
      </c>
    </row>
    <row r="286" spans="1:51" ht="15" customHeight="1">
      <c r="A286" s="385">
        <v>1439</v>
      </c>
      <c r="B286" s="23" t="s">
        <v>243</v>
      </c>
      <c r="C286" s="23" t="s">
        <v>643</v>
      </c>
      <c r="D286" s="23" t="s">
        <v>283</v>
      </c>
      <c r="E286" s="23" t="s">
        <v>1225</v>
      </c>
      <c r="F286" s="25" t="s">
        <v>923</v>
      </c>
      <c r="G286" s="24" t="s">
        <v>921</v>
      </c>
      <c r="H286" s="394">
        <v>65</v>
      </c>
      <c r="I286" s="23" t="s">
        <v>285</v>
      </c>
      <c r="J286" s="42" t="s">
        <v>999</v>
      </c>
      <c r="K286" s="13" t="str">
        <f t="shared" si="83"/>
        <v>010</v>
      </c>
      <c r="L286" s="6" t="s">
        <v>1004</v>
      </c>
      <c r="M286" s="13" t="s">
        <v>1029</v>
      </c>
      <c r="N286" s="13" t="s">
        <v>1027</v>
      </c>
      <c r="O286" s="3"/>
      <c r="P286" s="7" t="s">
        <v>1339</v>
      </c>
      <c r="Q286" s="7" t="s">
        <v>1591</v>
      </c>
      <c r="R286" s="7" t="s">
        <v>1469</v>
      </c>
      <c r="S286" s="7" t="str">
        <f t="shared" si="80"/>
        <v>No</v>
      </c>
      <c r="T286" s="306">
        <v>290</v>
      </c>
      <c r="U286" s="306">
        <v>14</v>
      </c>
      <c r="V286" s="306">
        <v>910</v>
      </c>
      <c r="W286" s="306">
        <v>908</v>
      </c>
      <c r="X286" s="8">
        <v>90.8</v>
      </c>
      <c r="Y286" s="16">
        <f t="shared" si="79"/>
        <v>35.748031496062993</v>
      </c>
      <c r="Z286" s="8">
        <v>90.8</v>
      </c>
      <c r="AA286" s="16">
        <f t="shared" si="75"/>
        <v>35.748031496062993</v>
      </c>
      <c r="AB286" s="16" t="str">
        <f t="shared" si="76"/>
        <v>Y</v>
      </c>
      <c r="AC286" s="8">
        <v>126</v>
      </c>
      <c r="AD286" s="306">
        <v>24</v>
      </c>
      <c r="AE286" s="3"/>
      <c r="AF286" s="5" t="s">
        <v>990</v>
      </c>
      <c r="AG286" s="10">
        <v>1.2803752571904001</v>
      </c>
      <c r="AH286" s="10">
        <v>1.3549733918784002</v>
      </c>
      <c r="AI286" s="10">
        <v>1.2349382115167999</v>
      </c>
      <c r="AJ286" s="10">
        <v>1.3549733918784002</v>
      </c>
      <c r="AK286" s="10">
        <v>1.2837660814944001</v>
      </c>
      <c r="AL286" s="10">
        <v>1.6662510629856</v>
      </c>
      <c r="AM286" s="10">
        <v>1.5658826635872001</v>
      </c>
      <c r="AN286" s="10">
        <v>1.5943655877408001</v>
      </c>
      <c r="AO286" s="10">
        <v>1.4641579344672002</v>
      </c>
      <c r="AP286" s="10">
        <v>1.3583642161824001</v>
      </c>
      <c r="AQ286" s="10">
        <v>1.3244559731424002</v>
      </c>
      <c r="AR286" s="10">
        <v>1.3224214785600001</v>
      </c>
      <c r="AS286" s="11">
        <v>3.8702868605856002</v>
      </c>
      <c r="AT286" s="11">
        <v>4.3049905363584005</v>
      </c>
      <c r="AU286" s="11">
        <v>4.6244061857952001</v>
      </c>
      <c r="AV286" s="11">
        <v>4.0052416678848006</v>
      </c>
      <c r="AW286" s="29">
        <v>16.804925250624002</v>
      </c>
      <c r="AX286" s="45">
        <f t="shared" si="81"/>
        <v>1.4004104375520001</v>
      </c>
      <c r="AY286" s="45">
        <f t="shared" si="82"/>
        <v>0.13911353788125064</v>
      </c>
    </row>
    <row r="287" spans="1:51" ht="15" customHeight="1">
      <c r="A287" s="385">
        <v>1442</v>
      </c>
      <c r="B287" s="23" t="s">
        <v>243</v>
      </c>
      <c r="C287" s="23" t="s">
        <v>644</v>
      </c>
      <c r="D287" s="23" t="s">
        <v>292</v>
      </c>
      <c r="E287" s="23" t="s">
        <v>1225</v>
      </c>
      <c r="F287" s="25" t="s">
        <v>923</v>
      </c>
      <c r="G287" s="24" t="s">
        <v>922</v>
      </c>
      <c r="H287" s="394">
        <v>250</v>
      </c>
      <c r="I287" s="23" t="s">
        <v>293</v>
      </c>
      <c r="J287" s="42" t="s">
        <v>998</v>
      </c>
      <c r="K287" s="13" t="str">
        <f t="shared" si="83"/>
        <v>011</v>
      </c>
      <c r="L287" s="6" t="s">
        <v>1004</v>
      </c>
      <c r="M287" s="13" t="s">
        <v>1026</v>
      </c>
      <c r="N287" s="13" t="s">
        <v>1027</v>
      </c>
      <c r="O287" s="3"/>
      <c r="P287" s="7" t="s">
        <v>1422</v>
      </c>
      <c r="Q287" s="7" t="s">
        <v>1590</v>
      </c>
      <c r="R287" s="7" t="s">
        <v>1422</v>
      </c>
      <c r="S287" s="7" t="str">
        <f t="shared" si="80"/>
        <v>Yes</v>
      </c>
      <c r="T287" s="306">
        <v>320</v>
      </c>
      <c r="U287" s="306">
        <v>16</v>
      </c>
      <c r="V287" s="306">
        <v>1750</v>
      </c>
      <c r="W287" s="306">
        <v>1750</v>
      </c>
      <c r="X287" s="8">
        <v>87.5</v>
      </c>
      <c r="Y287" s="16">
        <f t="shared" si="79"/>
        <v>34.448818897637793</v>
      </c>
      <c r="Z287" s="8">
        <v>87.5</v>
      </c>
      <c r="AA287" s="16">
        <f t="shared" si="75"/>
        <v>34.448818897637793</v>
      </c>
      <c r="AB287" s="16" t="str">
        <f t="shared" si="76"/>
        <v>Y</v>
      </c>
      <c r="AC287" s="8">
        <v>129.6</v>
      </c>
      <c r="AD287" s="306">
        <v>15</v>
      </c>
      <c r="AE287" s="3"/>
      <c r="AF287" s="5" t="s">
        <v>990</v>
      </c>
      <c r="AG287" s="10">
        <v>3.5647386163200001</v>
      </c>
      <c r="AH287" s="10">
        <v>3.7724220979200003</v>
      </c>
      <c r="AI287" s="10">
        <v>3.4379033472000002</v>
      </c>
      <c r="AJ287" s="10">
        <v>3.7731638246400001</v>
      </c>
      <c r="AK287" s="10">
        <v>3.5743810636800002</v>
      </c>
      <c r="AL287" s="10">
        <v>4.6395006336</v>
      </c>
      <c r="AM287" s="10">
        <v>4.3598696601600002</v>
      </c>
      <c r="AN287" s="10">
        <v>4.4399761459200002</v>
      </c>
      <c r="AO287" s="10">
        <v>4.0765300531199999</v>
      </c>
      <c r="AP287" s="10">
        <v>3.7820645452799999</v>
      </c>
      <c r="AQ287" s="10">
        <v>3.6871235251200001</v>
      </c>
      <c r="AR287" s="10">
        <v>3.6819314380799999</v>
      </c>
      <c r="AS287" s="11">
        <v>10.77506406144</v>
      </c>
      <c r="AT287" s="11">
        <v>11.987045521919999</v>
      </c>
      <c r="AU287" s="11">
        <v>12.876375859199999</v>
      </c>
      <c r="AV287" s="11">
        <v>11.151119508479999</v>
      </c>
      <c r="AW287" s="29">
        <v>46.789604951039998</v>
      </c>
      <c r="AX287" s="45">
        <f t="shared" si="81"/>
        <v>3.8991337459200004</v>
      </c>
      <c r="AY287" s="45">
        <f t="shared" si="82"/>
        <v>0.38755330276381122</v>
      </c>
    </row>
    <row r="288" spans="1:51" ht="15" customHeight="1">
      <c r="A288" s="385">
        <v>1444</v>
      </c>
      <c r="B288" s="23" t="s">
        <v>243</v>
      </c>
      <c r="C288" s="23" t="s">
        <v>644</v>
      </c>
      <c r="D288" s="23" t="s">
        <v>292</v>
      </c>
      <c r="E288" s="23" t="s">
        <v>1225</v>
      </c>
      <c r="F288" s="25" t="s">
        <v>923</v>
      </c>
      <c r="G288" s="24" t="s">
        <v>914</v>
      </c>
      <c r="H288" s="394">
        <v>170</v>
      </c>
      <c r="I288" s="23" t="s">
        <v>645</v>
      </c>
      <c r="J288" s="42" t="s">
        <v>998</v>
      </c>
      <c r="K288" s="13" t="str">
        <f t="shared" si="83"/>
        <v>011</v>
      </c>
      <c r="L288" s="6" t="s">
        <v>1004</v>
      </c>
      <c r="M288" s="13" t="s">
        <v>1026</v>
      </c>
      <c r="N288" s="13" t="s">
        <v>1027</v>
      </c>
      <c r="O288" s="3"/>
      <c r="P288" s="7" t="s">
        <v>1361</v>
      </c>
      <c r="Q288" s="7" t="s">
        <v>1590</v>
      </c>
      <c r="R288" s="7" t="s">
        <v>1475</v>
      </c>
      <c r="S288" s="7" t="str">
        <f t="shared" si="80"/>
        <v>No</v>
      </c>
      <c r="T288" s="306">
        <v>320</v>
      </c>
      <c r="U288" s="306">
        <v>16</v>
      </c>
      <c r="V288" s="306">
        <v>1305</v>
      </c>
      <c r="W288" s="306">
        <v>1300</v>
      </c>
      <c r="X288" s="8">
        <v>130</v>
      </c>
      <c r="Y288" s="16">
        <f t="shared" si="79"/>
        <v>51.181102362204726</v>
      </c>
      <c r="Z288" s="8">
        <v>130</v>
      </c>
      <c r="AA288" s="16">
        <f t="shared" si="75"/>
        <v>51.181102362204726</v>
      </c>
      <c r="AB288" s="16" t="str">
        <f t="shared" si="76"/>
        <v>Y</v>
      </c>
      <c r="AC288" s="8">
        <v>97.4</v>
      </c>
      <c r="AD288" s="306">
        <v>24</v>
      </c>
      <c r="AE288" s="3"/>
      <c r="AF288" s="5" t="s">
        <v>990</v>
      </c>
      <c r="AG288" s="10">
        <v>1.6597049763840002</v>
      </c>
      <c r="AH288" s="10">
        <v>1.7557757235200002</v>
      </c>
      <c r="AI288" s="10">
        <v>1.6000748574720003</v>
      </c>
      <c r="AJ288" s="10">
        <v>1.7566039196160002</v>
      </c>
      <c r="AK288" s="10">
        <v>1.6638459568640003</v>
      </c>
      <c r="AL288" s="10">
        <v>2.159107222272</v>
      </c>
      <c r="AM288" s="10">
        <v>2.0290804352000005</v>
      </c>
      <c r="AN288" s="10">
        <v>2.0663492595200004</v>
      </c>
      <c r="AO288" s="10">
        <v>1.8973972559360004</v>
      </c>
      <c r="AP288" s="10">
        <v>1.7607449000960003</v>
      </c>
      <c r="AQ288" s="10">
        <v>1.7160223109120001</v>
      </c>
      <c r="AR288" s="10">
        <v>1.7143659187200002</v>
      </c>
      <c r="AS288" s="11">
        <v>5.0155555573760005</v>
      </c>
      <c r="AT288" s="11">
        <v>5.5795570987519998</v>
      </c>
      <c r="AU288" s="11">
        <v>5.992826950656001</v>
      </c>
      <c r="AV288" s="11">
        <v>5.1911331297280006</v>
      </c>
      <c r="AW288" s="29">
        <v>21.779072736512003</v>
      </c>
      <c r="AX288" s="45">
        <f t="shared" si="81"/>
        <v>1.814922728042667</v>
      </c>
      <c r="AY288" s="45">
        <f t="shared" si="82"/>
        <v>0.18018874947331701</v>
      </c>
    </row>
    <row r="289" spans="1:51" ht="15" customHeight="1">
      <c r="A289" s="385">
        <v>1446</v>
      </c>
      <c r="B289" s="23" t="s">
        <v>243</v>
      </c>
      <c r="C289" s="23" t="s">
        <v>797</v>
      </c>
      <c r="D289" s="23" t="s">
        <v>1057</v>
      </c>
      <c r="E289" s="23" t="s">
        <v>1225</v>
      </c>
      <c r="F289" s="25" t="s">
        <v>923</v>
      </c>
      <c r="G289" s="24" t="s">
        <v>917</v>
      </c>
      <c r="H289" s="394">
        <v>250</v>
      </c>
      <c r="I289" s="23" t="s">
        <v>286</v>
      </c>
      <c r="J289" s="42" t="s">
        <v>998</v>
      </c>
      <c r="K289" s="13" t="str">
        <f t="shared" si="83"/>
        <v>011</v>
      </c>
      <c r="L289" s="6" t="s">
        <v>1004</v>
      </c>
      <c r="M289" s="13" t="s">
        <v>1026</v>
      </c>
      <c r="N289" s="13" t="s">
        <v>1027</v>
      </c>
      <c r="O289" s="3"/>
      <c r="P289" s="7" t="s">
        <v>1351</v>
      </c>
      <c r="Q289" s="7" t="s">
        <v>1590</v>
      </c>
      <c r="R289" s="7" t="s">
        <v>1351</v>
      </c>
      <c r="S289" s="7" t="str">
        <f t="shared" si="80"/>
        <v>Yes</v>
      </c>
      <c r="T289" s="306">
        <v>380</v>
      </c>
      <c r="U289" s="306">
        <v>20</v>
      </c>
      <c r="V289" s="306">
        <v>965</v>
      </c>
      <c r="W289" s="306">
        <v>965</v>
      </c>
      <c r="X289" s="8">
        <v>96.5</v>
      </c>
      <c r="Y289" s="16">
        <f t="shared" si="79"/>
        <v>37.99212598425197</v>
      </c>
      <c r="Z289" s="8">
        <v>90.5</v>
      </c>
      <c r="AA289" s="16">
        <f t="shared" si="75"/>
        <v>35.629921259842519</v>
      </c>
      <c r="AB289" s="16" t="str">
        <f t="shared" si="76"/>
        <v>N</v>
      </c>
      <c r="AC289" s="8">
        <v>111</v>
      </c>
      <c r="AD289" s="306">
        <v>10</v>
      </c>
      <c r="AE289" s="3"/>
      <c r="AF289" s="5" t="s">
        <v>990</v>
      </c>
      <c r="AG289" s="10">
        <v>2.6482038879239997</v>
      </c>
      <c r="AH289" s="10">
        <v>2.8021208591039999</v>
      </c>
      <c r="AI289" s="10">
        <v>2.5541897379599994</v>
      </c>
      <c r="AJ289" s="10">
        <v>2.8029528427320001</v>
      </c>
      <c r="AK289" s="10">
        <v>2.6548597569479999</v>
      </c>
      <c r="AL289" s="10">
        <v>3.4460761871759997</v>
      </c>
      <c r="AM289" s="10">
        <v>3.2380802801759998</v>
      </c>
      <c r="AN289" s="10">
        <v>3.2979831013919996</v>
      </c>
      <c r="AO289" s="10">
        <v>3.0284204059199999</v>
      </c>
      <c r="AP289" s="10">
        <v>2.8096087117559998</v>
      </c>
      <c r="AQ289" s="10">
        <v>2.7388901033759994</v>
      </c>
      <c r="AR289" s="10">
        <v>2.7347301852359998</v>
      </c>
      <c r="AS289" s="11">
        <v>8.0045144849879986</v>
      </c>
      <c r="AT289" s="11">
        <v>8.903888786856001</v>
      </c>
      <c r="AU289" s="11">
        <v>9.5644837874879993</v>
      </c>
      <c r="AV289" s="11">
        <v>8.2832290003679994</v>
      </c>
      <c r="AW289" s="29">
        <v>34.756116059700005</v>
      </c>
      <c r="AX289" s="45">
        <f t="shared" si="81"/>
        <v>2.8963430049749994</v>
      </c>
      <c r="AY289" s="45">
        <f t="shared" si="82"/>
        <v>0.28774020398851696</v>
      </c>
    </row>
    <row r="290" spans="1:51" ht="15" customHeight="1">
      <c r="A290" s="385">
        <v>1451</v>
      </c>
      <c r="B290" s="23" t="s">
        <v>243</v>
      </c>
      <c r="C290" s="23" t="s">
        <v>646</v>
      </c>
      <c r="D290" s="23" t="s">
        <v>287</v>
      </c>
      <c r="E290" s="23" t="s">
        <v>1225</v>
      </c>
      <c r="F290" s="25" t="s">
        <v>1005</v>
      </c>
      <c r="G290" s="24" t="s">
        <v>914</v>
      </c>
      <c r="H290" s="394">
        <v>250</v>
      </c>
      <c r="I290" s="23" t="s">
        <v>647</v>
      </c>
      <c r="J290" s="42" t="s">
        <v>998</v>
      </c>
      <c r="K290" s="13" t="str">
        <f t="shared" ref="K290:K304" si="84">LEFT(J290,3)</f>
        <v>011</v>
      </c>
      <c r="L290" s="6" t="s">
        <v>1004</v>
      </c>
      <c r="M290" s="13" t="s">
        <v>1026</v>
      </c>
      <c r="N290" s="13" t="s">
        <v>1027</v>
      </c>
      <c r="O290" s="3"/>
      <c r="P290" s="7" t="s">
        <v>1423</v>
      </c>
      <c r="Q290" s="7" t="s">
        <v>1591</v>
      </c>
      <c r="R290" s="7" t="s">
        <v>1423</v>
      </c>
      <c r="S290" s="7" t="str">
        <f t="shared" si="80"/>
        <v>Yes</v>
      </c>
      <c r="T290" s="306">
        <v>350</v>
      </c>
      <c r="U290" s="306">
        <v>18</v>
      </c>
      <c r="V290" s="306">
        <v>1044</v>
      </c>
      <c r="W290" s="306">
        <v>1044</v>
      </c>
      <c r="X290" s="8">
        <v>104.4</v>
      </c>
      <c r="Y290" s="16">
        <f t="shared" si="79"/>
        <v>41.102362204724415</v>
      </c>
      <c r="Z290" s="8">
        <v>104.4</v>
      </c>
      <c r="AA290" s="16">
        <f t="shared" si="75"/>
        <v>41.102362204724415</v>
      </c>
      <c r="AB290" s="16" t="str">
        <f t="shared" si="76"/>
        <v>Y</v>
      </c>
      <c r="AC290" s="8">
        <v>94.6</v>
      </c>
      <c r="AD290" s="306">
        <v>6</v>
      </c>
      <c r="AE290" s="3"/>
      <c r="AF290" s="5" t="s">
        <v>990</v>
      </c>
      <c r="AG290" s="10">
        <v>41.761120264617595</v>
      </c>
      <c r="AH290" s="10">
        <v>44.188106494593605</v>
      </c>
      <c r="AI290" s="10">
        <v>40.272427400990402</v>
      </c>
      <c r="AJ290" s="10">
        <v>44.199411233947203</v>
      </c>
      <c r="AK290" s="10">
        <v>41.870634927105606</v>
      </c>
      <c r="AL290" s="10">
        <v>54.344001711384003</v>
      </c>
      <c r="AM290" s="10">
        <v>51.068453483678397</v>
      </c>
      <c r="AN290" s="10">
        <v>52.008866488656004</v>
      </c>
      <c r="AO290" s="10">
        <v>47.756164853073599</v>
      </c>
      <c r="AP290" s="10">
        <v>44.301860434339204</v>
      </c>
      <c r="AQ290" s="10">
        <v>43.1918763390576</v>
      </c>
      <c r="AR290" s="10">
        <v>43.1318199112416</v>
      </c>
      <c r="AS290" s="11">
        <v>126.22165416020161</v>
      </c>
      <c r="AT290" s="11">
        <v>140.41404787243681</v>
      </c>
      <c r="AU290" s="11">
        <v>150.83348482540799</v>
      </c>
      <c r="AV290" s="11">
        <v>130.62555668463841</v>
      </c>
      <c r="AW290" s="29">
        <v>548.0947435426848</v>
      </c>
      <c r="AX290" s="45">
        <f t="shared" si="81"/>
        <v>45.674561961890397</v>
      </c>
      <c r="AY290" s="45">
        <f t="shared" si="82"/>
        <v>4.5384906824285611</v>
      </c>
    </row>
    <row r="291" spans="1:51" ht="15" customHeight="1">
      <c r="A291" s="385">
        <v>1455</v>
      </c>
      <c r="B291" s="23" t="s">
        <v>243</v>
      </c>
      <c r="C291" s="23" t="s">
        <v>646</v>
      </c>
      <c r="D291" s="23" t="s">
        <v>287</v>
      </c>
      <c r="E291" s="23" t="s">
        <v>1225</v>
      </c>
      <c r="F291" s="25" t="s">
        <v>906</v>
      </c>
      <c r="G291" s="24" t="s">
        <v>917</v>
      </c>
      <c r="H291" s="394">
        <v>250</v>
      </c>
      <c r="I291" s="23" t="s">
        <v>288</v>
      </c>
      <c r="J291" s="42" t="s">
        <v>998</v>
      </c>
      <c r="K291" s="13" t="str">
        <f t="shared" si="84"/>
        <v>011</v>
      </c>
      <c r="L291" s="6" t="s">
        <v>1004</v>
      </c>
      <c r="M291" s="13" t="s">
        <v>1026</v>
      </c>
      <c r="N291" s="13" t="s">
        <v>1027</v>
      </c>
      <c r="O291" s="3"/>
      <c r="P291" s="7" t="s">
        <v>1424</v>
      </c>
      <c r="Q291" s="7" t="s">
        <v>1589</v>
      </c>
      <c r="R291" s="7" t="s">
        <v>1424</v>
      </c>
      <c r="S291" s="7" t="str">
        <f t="shared" si="80"/>
        <v>Yes</v>
      </c>
      <c r="T291" s="306">
        <v>350</v>
      </c>
      <c r="U291" s="306">
        <v>18</v>
      </c>
      <c r="V291" s="306">
        <v>1230</v>
      </c>
      <c r="W291" s="306">
        <v>1230</v>
      </c>
      <c r="X291" s="8">
        <v>123</v>
      </c>
      <c r="Y291" s="16">
        <f t="shared" si="79"/>
        <v>48.425196850393704</v>
      </c>
      <c r="Z291" s="8">
        <v>119.2</v>
      </c>
      <c r="AA291" s="16">
        <f t="shared" si="75"/>
        <v>46.929133858267718</v>
      </c>
      <c r="AB291" s="16" t="str">
        <f t="shared" si="76"/>
        <v>N</v>
      </c>
      <c r="AC291" s="8">
        <v>96.1</v>
      </c>
      <c r="AD291" s="306">
        <v>5</v>
      </c>
      <c r="AE291" s="3"/>
      <c r="AF291" s="5" t="s">
        <v>990</v>
      </c>
      <c r="AG291" s="10">
        <v>38.331302172197994</v>
      </c>
      <c r="AH291" s="10">
        <v>40.558676478305998</v>
      </c>
      <c r="AI291" s="10">
        <v>36.964773364806</v>
      </c>
      <c r="AJ291" s="10">
        <v>40.568823969450001</v>
      </c>
      <c r="AK291" s="10">
        <v>38.431085835113997</v>
      </c>
      <c r="AL291" s="10">
        <v>49.879992718331998</v>
      </c>
      <c r="AM291" s="10">
        <v>46.872952842659991</v>
      </c>
      <c r="AN291" s="10">
        <v>47.736335214161997</v>
      </c>
      <c r="AO291" s="10">
        <v>43.833779245031998</v>
      </c>
      <c r="AP291" s="10">
        <v>40.662688262531994</v>
      </c>
      <c r="AQ291" s="10">
        <v>39.644556651083995</v>
      </c>
      <c r="AR291" s="10">
        <v>39.588745449792</v>
      </c>
      <c r="AS291" s="11">
        <v>115.85475201531</v>
      </c>
      <c r="AT291" s="11">
        <v>128.879902522896</v>
      </c>
      <c r="AU291" s="11">
        <v>138.44306730185397</v>
      </c>
      <c r="AV291" s="11">
        <v>119.89599036340799</v>
      </c>
      <c r="AW291" s="29">
        <v>503.07371220346795</v>
      </c>
      <c r="AX291" s="45">
        <f t="shared" si="81"/>
        <v>41.922809350289</v>
      </c>
      <c r="AY291" s="45">
        <f t="shared" si="82"/>
        <v>4.165475899026811</v>
      </c>
    </row>
    <row r="292" spans="1:51" ht="15" customHeight="1">
      <c r="A292" s="385">
        <v>1458</v>
      </c>
      <c r="B292" s="23" t="s">
        <v>243</v>
      </c>
      <c r="C292" s="23" t="s">
        <v>646</v>
      </c>
      <c r="D292" s="23" t="s">
        <v>287</v>
      </c>
      <c r="E292" s="23" t="s">
        <v>1225</v>
      </c>
      <c r="F292" s="25" t="s">
        <v>906</v>
      </c>
      <c r="G292" s="24" t="s">
        <v>914</v>
      </c>
      <c r="H292" s="394">
        <v>200</v>
      </c>
      <c r="I292" s="23" t="s">
        <v>648</v>
      </c>
      <c r="J292" s="42" t="s">
        <v>998</v>
      </c>
      <c r="K292" s="13" t="str">
        <f t="shared" si="84"/>
        <v>011</v>
      </c>
      <c r="L292" s="6" t="s">
        <v>1004</v>
      </c>
      <c r="M292" s="13" t="s">
        <v>1026</v>
      </c>
      <c r="N292" s="13" t="s">
        <v>1027</v>
      </c>
      <c r="O292" s="3"/>
      <c r="P292" s="7" t="s">
        <v>1425</v>
      </c>
      <c r="Q292" s="7" t="s">
        <v>1589</v>
      </c>
      <c r="R292" s="7" t="s">
        <v>1425</v>
      </c>
      <c r="S292" s="7" t="str">
        <f t="shared" si="80"/>
        <v>Yes</v>
      </c>
      <c r="T292" s="306">
        <v>350</v>
      </c>
      <c r="U292" s="306">
        <v>18</v>
      </c>
      <c r="V292" s="306">
        <v>1157</v>
      </c>
      <c r="W292" s="306">
        <v>1157</v>
      </c>
      <c r="X292" s="8">
        <v>115.7</v>
      </c>
      <c r="Y292" s="16">
        <f t="shared" si="79"/>
        <v>45.551181102362207</v>
      </c>
      <c r="Z292" s="8">
        <v>115.7</v>
      </c>
      <c r="AA292" s="16">
        <f t="shared" si="75"/>
        <v>45.551181102362207</v>
      </c>
      <c r="AB292" s="16" t="str">
        <f t="shared" si="76"/>
        <v>Y</v>
      </c>
      <c r="AC292" s="8">
        <v>74.099999999999994</v>
      </c>
      <c r="AD292" s="306">
        <v>5</v>
      </c>
      <c r="AE292" s="3"/>
      <c r="AF292" s="5" t="s">
        <v>990</v>
      </c>
      <c r="AG292" s="10">
        <v>18.751609877855405</v>
      </c>
      <c r="AH292" s="10">
        <v>19.840899746140206</v>
      </c>
      <c r="AI292" s="10">
        <v>18.083070487973405</v>
      </c>
      <c r="AJ292" s="10">
        <v>19.845806457258604</v>
      </c>
      <c r="AK292" s="10">
        <v>18.800676989039403</v>
      </c>
      <c r="AL292" s="10">
        <v>24.401074391803206</v>
      </c>
      <c r="AM292" s="10">
        <v>22.930287734062805</v>
      </c>
      <c r="AN292" s="10">
        <v>23.352264890245205</v>
      </c>
      <c r="AO292" s="10">
        <v>21.442940926297805</v>
      </c>
      <c r="AP292" s="10">
        <v>19.891806873993602</v>
      </c>
      <c r="AQ292" s="10">
        <v>19.393775695476005</v>
      </c>
      <c r="AR292" s="10">
        <v>19.3667887843248</v>
      </c>
      <c r="AS292" s="11">
        <v>56.675580111969012</v>
      </c>
      <c r="AT292" s="11">
        <v>63.047557838101213</v>
      </c>
      <c r="AU292" s="11">
        <v>67.725493550605819</v>
      </c>
      <c r="AV292" s="11">
        <v>58.652371353794408</v>
      </c>
      <c r="AW292" s="29">
        <v>246.10100285447044</v>
      </c>
      <c r="AX292" s="45">
        <f t="shared" si="81"/>
        <v>20.508416904539203</v>
      </c>
      <c r="AY292" s="45">
        <f t="shared" si="82"/>
        <v>2.0377054477707661</v>
      </c>
    </row>
    <row r="293" spans="1:51" ht="15" customHeight="1">
      <c r="A293" s="385">
        <v>1459</v>
      </c>
      <c r="B293" s="23" t="s">
        <v>243</v>
      </c>
      <c r="C293" s="23" t="s">
        <v>649</v>
      </c>
      <c r="D293" s="23" t="s">
        <v>306</v>
      </c>
      <c r="E293" s="23" t="s">
        <v>1225</v>
      </c>
      <c r="F293" s="25" t="s">
        <v>907</v>
      </c>
      <c r="G293" s="24" t="s">
        <v>920</v>
      </c>
      <c r="H293" s="394">
        <v>125</v>
      </c>
      <c r="I293" s="23" t="s">
        <v>309</v>
      </c>
      <c r="J293" s="42" t="s">
        <v>998</v>
      </c>
      <c r="K293" s="13" t="str">
        <f t="shared" si="84"/>
        <v>011</v>
      </c>
      <c r="L293" s="6" t="s">
        <v>1004</v>
      </c>
      <c r="M293" s="13" t="s">
        <v>1026</v>
      </c>
      <c r="N293" s="13" t="s">
        <v>1027</v>
      </c>
      <c r="O293" s="3"/>
      <c r="P293" s="7" t="s">
        <v>1426</v>
      </c>
      <c r="Q293" s="7" t="s">
        <v>1591</v>
      </c>
      <c r="R293" s="7" t="s">
        <v>1426</v>
      </c>
      <c r="S293" s="7" t="str">
        <f t="shared" si="80"/>
        <v>Yes</v>
      </c>
      <c r="T293" s="306">
        <v>380</v>
      </c>
      <c r="U293" s="306">
        <v>20</v>
      </c>
      <c r="V293" s="306">
        <v>1765</v>
      </c>
      <c r="W293" s="306">
        <v>1765</v>
      </c>
      <c r="X293" s="8">
        <v>176.5</v>
      </c>
      <c r="Y293" s="16">
        <f t="shared" si="79"/>
        <v>69.488188976377955</v>
      </c>
      <c r="Z293" s="8">
        <v>88.2</v>
      </c>
      <c r="AA293" s="16">
        <f t="shared" si="75"/>
        <v>34.724409448818896</v>
      </c>
      <c r="AB293" s="16" t="str">
        <f t="shared" si="76"/>
        <v>N</v>
      </c>
      <c r="AC293" s="8">
        <v>114</v>
      </c>
      <c r="AD293" s="306">
        <v>12</v>
      </c>
      <c r="AE293" s="3"/>
      <c r="AF293" s="5" t="s">
        <v>990</v>
      </c>
      <c r="AG293" s="10">
        <v>66.114311950848005</v>
      </c>
      <c r="AH293" s="10">
        <v>69.957331360056003</v>
      </c>
      <c r="AI293" s="10">
        <v>63.757551776352003</v>
      </c>
      <c r="AJ293" s="10">
        <v>69.974522581488003</v>
      </c>
      <c r="AK293" s="10">
        <v>66.287787003480005</v>
      </c>
      <c r="AL293" s="10">
        <v>86.034249075600002</v>
      </c>
      <c r="AM293" s="10">
        <v>80.848751556384002</v>
      </c>
      <c r="AN293" s="10">
        <v>82.338136467720005</v>
      </c>
      <c r="AO293" s="10">
        <v>75.605429019623998</v>
      </c>
      <c r="AP293" s="10">
        <v>70.135494927623995</v>
      </c>
      <c r="AQ293" s="10">
        <v>68.380427503248001</v>
      </c>
      <c r="AR293" s="10">
        <v>68.283531527904003</v>
      </c>
      <c r="AS293" s="11">
        <v>199.82919508725598</v>
      </c>
      <c r="AT293" s="11">
        <v>222.29655866056802</v>
      </c>
      <c r="AU293" s="11">
        <v>238.79231704372802</v>
      </c>
      <c r="AV293" s="11">
        <v>206.79945395877598</v>
      </c>
      <c r="AW293" s="29">
        <v>867.71752475032804</v>
      </c>
      <c r="AX293" s="45">
        <f t="shared" si="81"/>
        <v>72.309793729193999</v>
      </c>
      <c r="AY293" s="45">
        <f t="shared" si="82"/>
        <v>7.1849501758908785</v>
      </c>
    </row>
    <row r="294" spans="1:51" ht="15" customHeight="1">
      <c r="A294" s="385">
        <v>1462</v>
      </c>
      <c r="B294" s="23" t="s">
        <v>243</v>
      </c>
      <c r="C294" s="23" t="s">
        <v>649</v>
      </c>
      <c r="D294" s="23" t="s">
        <v>306</v>
      </c>
      <c r="E294" s="23" t="s">
        <v>1225</v>
      </c>
      <c r="F294" s="25" t="s">
        <v>907</v>
      </c>
      <c r="G294" s="24" t="s">
        <v>921</v>
      </c>
      <c r="H294" s="394">
        <v>160</v>
      </c>
      <c r="I294" s="23" t="s">
        <v>308</v>
      </c>
      <c r="J294" s="42" t="s">
        <v>998</v>
      </c>
      <c r="K294" s="13" t="str">
        <f t="shared" si="84"/>
        <v>011</v>
      </c>
      <c r="L294" s="6" t="s">
        <v>1004</v>
      </c>
      <c r="M294" s="13" t="s">
        <v>1026</v>
      </c>
      <c r="N294" s="13" t="s">
        <v>1027</v>
      </c>
      <c r="O294" s="3"/>
      <c r="P294" s="7" t="s">
        <v>1349</v>
      </c>
      <c r="Q294" s="7" t="s">
        <v>1591</v>
      </c>
      <c r="R294" s="7" t="s">
        <v>1526</v>
      </c>
      <c r="S294" s="7" t="str">
        <f t="shared" si="80"/>
        <v>No</v>
      </c>
      <c r="T294" s="306">
        <v>380</v>
      </c>
      <c r="U294" s="306">
        <v>20</v>
      </c>
      <c r="V294" s="306">
        <v>1000</v>
      </c>
      <c r="W294" s="306">
        <v>990</v>
      </c>
      <c r="X294" s="8">
        <v>99</v>
      </c>
      <c r="Y294" s="16">
        <f t="shared" si="79"/>
        <v>38.976377952755904</v>
      </c>
      <c r="Z294" s="8">
        <v>98</v>
      </c>
      <c r="AA294" s="16">
        <f t="shared" si="75"/>
        <v>38.582677165354333</v>
      </c>
      <c r="AB294" s="16" t="str">
        <f t="shared" si="76"/>
        <v>N</v>
      </c>
      <c r="AC294" s="8">
        <v>125.8</v>
      </c>
      <c r="AD294" s="306">
        <v>20</v>
      </c>
      <c r="AE294" s="3"/>
      <c r="AF294" s="5" t="s">
        <v>990</v>
      </c>
      <c r="AG294" s="10">
        <v>0.71776822582080002</v>
      </c>
      <c r="AH294" s="10">
        <v>0.76033130120640002</v>
      </c>
      <c r="AI294" s="10">
        <v>0.69261731763840007</v>
      </c>
      <c r="AJ294" s="10">
        <v>0.76033130120640002</v>
      </c>
      <c r="AK294" s="10">
        <v>0.71970291106560003</v>
      </c>
      <c r="AL294" s="10">
        <v>0.93445297323840004</v>
      </c>
      <c r="AM294" s="10">
        <v>0.8783471011392</v>
      </c>
      <c r="AN294" s="10">
        <v>0.89479192571999999</v>
      </c>
      <c r="AO294" s="10">
        <v>0.82127388641760002</v>
      </c>
      <c r="AP294" s="10">
        <v>0.76226598645120003</v>
      </c>
      <c r="AQ294" s="10">
        <v>0.74291913400320009</v>
      </c>
      <c r="AR294" s="10">
        <v>0.74195179138080003</v>
      </c>
      <c r="AS294" s="11">
        <v>2.1707168446656002</v>
      </c>
      <c r="AT294" s="11">
        <v>2.4144871855104002</v>
      </c>
      <c r="AU294" s="11">
        <v>2.5944129132768001</v>
      </c>
      <c r="AV294" s="11">
        <v>2.2471369118352005</v>
      </c>
      <c r="AW294" s="29">
        <v>9.4267538552880019</v>
      </c>
      <c r="AX294" s="45">
        <f t="shared" si="81"/>
        <v>0.78556282127400001</v>
      </c>
      <c r="AY294" s="45">
        <f t="shared" si="82"/>
        <v>7.8098065789253351E-2</v>
      </c>
    </row>
    <row r="295" spans="1:51" ht="15" customHeight="1">
      <c r="A295" s="385">
        <v>1463</v>
      </c>
      <c r="B295" s="23" t="s">
        <v>243</v>
      </c>
      <c r="C295" s="23" t="s">
        <v>649</v>
      </c>
      <c r="D295" s="23" t="s">
        <v>306</v>
      </c>
      <c r="E295" s="23" t="s">
        <v>1225</v>
      </c>
      <c r="F295" s="25" t="s">
        <v>907</v>
      </c>
      <c r="G295" s="24" t="s">
        <v>917</v>
      </c>
      <c r="H295" s="394">
        <v>100</v>
      </c>
      <c r="I295" s="23" t="s">
        <v>307</v>
      </c>
      <c r="J295" s="42" t="s">
        <v>998</v>
      </c>
      <c r="K295" s="13" t="str">
        <f t="shared" si="84"/>
        <v>011</v>
      </c>
      <c r="L295" s="6" t="s">
        <v>1004</v>
      </c>
      <c r="M295" s="13" t="s">
        <v>1026</v>
      </c>
      <c r="N295" s="13" t="s">
        <v>1027</v>
      </c>
      <c r="O295" s="3"/>
      <c r="P295" s="7" t="s">
        <v>1341</v>
      </c>
      <c r="Q295" s="7" t="s">
        <v>1591</v>
      </c>
      <c r="R295" s="7" t="s">
        <v>1341</v>
      </c>
      <c r="S295" s="7" t="str">
        <f t="shared" si="80"/>
        <v>Yes</v>
      </c>
      <c r="T295" s="306">
        <v>350</v>
      </c>
      <c r="U295" s="306">
        <v>18</v>
      </c>
      <c r="V295" s="306">
        <v>1786</v>
      </c>
      <c r="W295" s="306">
        <v>1786</v>
      </c>
      <c r="X295" s="8">
        <v>178.6</v>
      </c>
      <c r="Y295" s="16">
        <f t="shared" si="79"/>
        <v>70.314960629921259</v>
      </c>
      <c r="Z295" s="8">
        <v>88.7</v>
      </c>
      <c r="AA295" s="16">
        <f t="shared" si="75"/>
        <v>34.921259842519689</v>
      </c>
      <c r="AB295" s="16" t="str">
        <f t="shared" si="76"/>
        <v>N</v>
      </c>
      <c r="AC295" s="8">
        <v>125.8</v>
      </c>
      <c r="AD295" s="306">
        <v>24</v>
      </c>
      <c r="AE295" s="3"/>
      <c r="AF295" s="5" t="s">
        <v>990</v>
      </c>
      <c r="AG295" s="10">
        <v>11.068226802987198</v>
      </c>
      <c r="AH295" s="10">
        <v>11.711167657067199</v>
      </c>
      <c r="AI295" s="10">
        <v>10.674425529863198</v>
      </c>
      <c r="AJ295" s="10">
        <v>11.714382361337599</v>
      </c>
      <c r="AK295" s="10">
        <v>11.0971591414208</v>
      </c>
      <c r="AL295" s="10">
        <v>14.403482483527199</v>
      </c>
      <c r="AM295" s="10">
        <v>13.535512330519198</v>
      </c>
      <c r="AN295" s="10">
        <v>13.7846519114752</v>
      </c>
      <c r="AO295" s="10">
        <v>12.657898064699999</v>
      </c>
      <c r="AP295" s="10">
        <v>11.741707347635998</v>
      </c>
      <c r="AQ295" s="10">
        <v>11.4475619068944</v>
      </c>
      <c r="AR295" s="10">
        <v>11.4314883855424</v>
      </c>
      <c r="AS295" s="11">
        <v>33.453819989917598</v>
      </c>
      <c r="AT295" s="11">
        <v>37.215023986285601</v>
      </c>
      <c r="AU295" s="11">
        <v>39.978062306694397</v>
      </c>
      <c r="AV295" s="11">
        <v>34.620757640072796</v>
      </c>
      <c r="AW295" s="29">
        <v>145.26766392297037</v>
      </c>
      <c r="AX295" s="45">
        <f t="shared" si="81"/>
        <v>12.10563866024753</v>
      </c>
      <c r="AY295" s="45">
        <f t="shared" si="82"/>
        <v>1.2029888797589865</v>
      </c>
    </row>
    <row r="296" spans="1:51" ht="15" customHeight="1">
      <c r="A296" s="385">
        <v>1464</v>
      </c>
      <c r="B296" s="23" t="s">
        <v>243</v>
      </c>
      <c r="C296" s="23" t="s">
        <v>649</v>
      </c>
      <c r="D296" s="23" t="s">
        <v>306</v>
      </c>
      <c r="E296" s="23" t="s">
        <v>1225</v>
      </c>
      <c r="F296" s="25" t="s">
        <v>907</v>
      </c>
      <c r="G296" s="24" t="s">
        <v>920</v>
      </c>
      <c r="H296" s="394">
        <v>100</v>
      </c>
      <c r="I296" s="23" t="s">
        <v>260</v>
      </c>
      <c r="J296" s="42" t="s">
        <v>998</v>
      </c>
      <c r="K296" s="13" t="str">
        <f t="shared" si="84"/>
        <v>011</v>
      </c>
      <c r="L296" s="6" t="s">
        <v>1004</v>
      </c>
      <c r="M296" s="13" t="s">
        <v>1026</v>
      </c>
      <c r="N296" s="13" t="s">
        <v>1027</v>
      </c>
      <c r="O296" s="3"/>
      <c r="P296" s="7" t="s">
        <v>1426</v>
      </c>
      <c r="Q296" s="7" t="s">
        <v>1591</v>
      </c>
      <c r="R296" s="7" t="s">
        <v>1426</v>
      </c>
      <c r="S296" s="7" t="str">
        <f t="shared" si="80"/>
        <v>Yes</v>
      </c>
      <c r="T296" s="306">
        <v>380</v>
      </c>
      <c r="U296" s="306">
        <v>20</v>
      </c>
      <c r="V296" s="306">
        <v>1765</v>
      </c>
      <c r="W296" s="306">
        <v>1765</v>
      </c>
      <c r="X296" s="8">
        <v>88.2</v>
      </c>
      <c r="Y296" s="16">
        <f t="shared" si="79"/>
        <v>34.724409448818896</v>
      </c>
      <c r="Z296" s="8">
        <v>88.2</v>
      </c>
      <c r="AA296" s="16">
        <f t="shared" si="75"/>
        <v>34.724409448818896</v>
      </c>
      <c r="AB296" s="16" t="str">
        <f t="shared" si="76"/>
        <v>Y</v>
      </c>
      <c r="AC296" s="8">
        <v>125.8</v>
      </c>
      <c r="AD296" s="306">
        <v>12</v>
      </c>
      <c r="AE296" s="3"/>
      <c r="AF296" s="5" t="s">
        <v>990</v>
      </c>
      <c r="AG296" s="10">
        <v>24.127354159614722</v>
      </c>
      <c r="AH296" s="10">
        <v>25.529526084807362</v>
      </c>
      <c r="AI296" s="10">
        <v>23.267263451967363</v>
      </c>
      <c r="AJ296" s="10">
        <v>25.535558785161601</v>
      </c>
      <c r="AK296" s="10">
        <v>24.190266606166084</v>
      </c>
      <c r="AL296" s="10">
        <v>31.39675808647392</v>
      </c>
      <c r="AM296" s="10">
        <v>29.504213803915199</v>
      </c>
      <c r="AN296" s="10">
        <v>30.047156835796802</v>
      </c>
      <c r="AO296" s="10">
        <v>27.590985977284802</v>
      </c>
      <c r="AP296" s="10">
        <v>25.595023974367685</v>
      </c>
      <c r="AQ296" s="10">
        <v>24.9538341081456</v>
      </c>
      <c r="AR296" s="10">
        <v>24.918499720356483</v>
      </c>
      <c r="AS296" s="11">
        <v>72.92414369638945</v>
      </c>
      <c r="AT296" s="11">
        <v>81.122583477801612</v>
      </c>
      <c r="AU296" s="11">
        <v>87.142356616996807</v>
      </c>
      <c r="AV296" s="11">
        <v>75.46735780286977</v>
      </c>
      <c r="AW296" s="29">
        <v>316.65644159405764</v>
      </c>
      <c r="AX296" s="45">
        <f t="shared" si="81"/>
        <v>26.3880367995048</v>
      </c>
      <c r="AY296" s="45">
        <f t="shared" si="82"/>
        <v>2.6219927478110638</v>
      </c>
    </row>
    <row r="297" spans="1:51" ht="15" customHeight="1">
      <c r="A297" s="385">
        <v>1465</v>
      </c>
      <c r="B297" s="23" t="s">
        <v>243</v>
      </c>
      <c r="C297" s="23" t="s">
        <v>650</v>
      </c>
      <c r="D297" s="23" t="s">
        <v>273</v>
      </c>
      <c r="E297" s="23" t="s">
        <v>1225</v>
      </c>
      <c r="F297" s="25" t="s">
        <v>923</v>
      </c>
      <c r="G297" s="24" t="s">
        <v>922</v>
      </c>
      <c r="H297" s="394">
        <v>187</v>
      </c>
      <c r="I297" s="23" t="s">
        <v>246</v>
      </c>
      <c r="J297" s="42" t="s">
        <v>998</v>
      </c>
      <c r="K297" s="13" t="str">
        <f t="shared" si="84"/>
        <v>011</v>
      </c>
      <c r="L297" s="6" t="s">
        <v>1004</v>
      </c>
      <c r="M297" s="13" t="s">
        <v>1026</v>
      </c>
      <c r="N297" s="13" t="s">
        <v>1027</v>
      </c>
      <c r="O297" s="3"/>
      <c r="P297" s="7" t="s">
        <v>1420</v>
      </c>
      <c r="Q297" s="7" t="s">
        <v>1590</v>
      </c>
      <c r="R297" s="7" t="s">
        <v>1420</v>
      </c>
      <c r="S297" s="7" t="str">
        <f t="shared" si="80"/>
        <v>Yes</v>
      </c>
      <c r="T297" s="306">
        <v>320</v>
      </c>
      <c r="U297" s="306">
        <v>16</v>
      </c>
      <c r="V297" s="306">
        <v>992</v>
      </c>
      <c r="W297" s="306">
        <v>992</v>
      </c>
      <c r="X297" s="8">
        <v>99.2</v>
      </c>
      <c r="Y297" s="16">
        <f t="shared" si="79"/>
        <v>39.055118110236222</v>
      </c>
      <c r="Z297" s="8">
        <v>95.6</v>
      </c>
      <c r="AA297" s="16">
        <f t="shared" si="75"/>
        <v>37.637795275590548</v>
      </c>
      <c r="AB297" s="16" t="str">
        <f t="shared" si="76"/>
        <v>N</v>
      </c>
      <c r="AC297" s="8">
        <v>107.021</v>
      </c>
      <c r="AD297" s="306">
        <v>18</v>
      </c>
      <c r="AE297" s="3"/>
      <c r="AF297" s="5" t="s">
        <v>990</v>
      </c>
      <c r="AG297" s="10">
        <v>0.12915894556508159</v>
      </c>
      <c r="AH297" s="10">
        <v>0.13679737782968318</v>
      </c>
      <c r="AI297" s="10">
        <v>0.1242981250330624</v>
      </c>
      <c r="AJ297" s="10">
        <v>0.13679737782968318</v>
      </c>
      <c r="AK297" s="10">
        <v>0.12915894556508159</v>
      </c>
      <c r="AL297" s="10">
        <v>0.16804550982123517</v>
      </c>
      <c r="AM297" s="10">
        <v>0.15762946582405118</v>
      </c>
      <c r="AN297" s="10">
        <v>0.16110148048977918</v>
      </c>
      <c r="AO297" s="10">
        <v>0.1479078247600128</v>
      </c>
      <c r="AP297" s="10">
        <v>0.13679737782968318</v>
      </c>
      <c r="AQ297" s="10">
        <v>0.13332536316395519</v>
      </c>
      <c r="AR297" s="10">
        <v>0.13332536316395519</v>
      </c>
      <c r="AS297" s="11">
        <v>0.39025444842782719</v>
      </c>
      <c r="AT297" s="11">
        <v>0.43400183321599994</v>
      </c>
      <c r="AU297" s="11">
        <v>0.46663877107384316</v>
      </c>
      <c r="AV297" s="11">
        <v>0.40344810415759358</v>
      </c>
      <c r="AW297" s="29">
        <v>1.6943431568752638</v>
      </c>
      <c r="AX297" s="45">
        <f t="shared" si="81"/>
        <v>0.14119526307293864</v>
      </c>
      <c r="AY297" s="45">
        <f t="shared" si="82"/>
        <v>1.4108310677786139E-2</v>
      </c>
    </row>
    <row r="298" spans="1:51" ht="15" customHeight="1">
      <c r="A298" s="385">
        <v>1466</v>
      </c>
      <c r="B298" s="23" t="s">
        <v>243</v>
      </c>
      <c r="C298" s="23" t="s">
        <v>651</v>
      </c>
      <c r="D298" s="23" t="s">
        <v>651</v>
      </c>
      <c r="E298" s="23" t="s">
        <v>1225</v>
      </c>
      <c r="F298" s="25" t="s">
        <v>923</v>
      </c>
      <c r="G298" s="24" t="s">
        <v>922</v>
      </c>
      <c r="H298" s="394">
        <v>187</v>
      </c>
      <c r="I298" s="23" t="s">
        <v>652</v>
      </c>
      <c r="J298" s="42" t="s">
        <v>998</v>
      </c>
      <c r="K298" s="13" t="str">
        <f t="shared" si="84"/>
        <v>011</v>
      </c>
      <c r="L298" s="6" t="s">
        <v>1004</v>
      </c>
      <c r="M298" s="13" t="s">
        <v>1026</v>
      </c>
      <c r="N298" s="13" t="s">
        <v>1027</v>
      </c>
      <c r="O298" s="3"/>
      <c r="P298" s="7" t="s">
        <v>1335</v>
      </c>
      <c r="Q298" s="7" t="s">
        <v>1590</v>
      </c>
      <c r="R298" s="7" t="s">
        <v>1335</v>
      </c>
      <c r="S298" s="7" t="str">
        <f t="shared" si="80"/>
        <v>Yes</v>
      </c>
      <c r="T298" s="306">
        <v>320</v>
      </c>
      <c r="U298" s="306">
        <v>16</v>
      </c>
      <c r="V298" s="306">
        <v>1010</v>
      </c>
      <c r="W298" s="306">
        <v>1010</v>
      </c>
      <c r="X298" s="8">
        <v>101</v>
      </c>
      <c r="Y298" s="16">
        <f t="shared" si="79"/>
        <v>39.763779527559052</v>
      </c>
      <c r="Z298" s="8">
        <v>101</v>
      </c>
      <c r="AA298" s="16">
        <f t="shared" si="75"/>
        <v>39.763779527559052</v>
      </c>
      <c r="AB298" s="16" t="str">
        <f t="shared" si="76"/>
        <v>Y</v>
      </c>
      <c r="AC298" s="8">
        <v>103</v>
      </c>
      <c r="AD298" s="306">
        <v>18</v>
      </c>
      <c r="AE298" s="3"/>
      <c r="AF298" s="5" t="s">
        <v>990</v>
      </c>
      <c r="AG298" s="10">
        <v>0.31232169561599998</v>
      </c>
      <c r="AH298" s="10">
        <v>0.33069356006400003</v>
      </c>
      <c r="AI298" s="10">
        <v>0.30143466483199999</v>
      </c>
      <c r="AJ298" s="10">
        <v>0.33069356006400003</v>
      </c>
      <c r="AK298" s="10">
        <v>0.31368257446400005</v>
      </c>
      <c r="AL298" s="10">
        <v>0.40690277555200005</v>
      </c>
      <c r="AM298" s="10">
        <v>0.38240695628799998</v>
      </c>
      <c r="AN298" s="10">
        <v>0.38921135052800004</v>
      </c>
      <c r="AO298" s="10">
        <v>0.35723069759999998</v>
      </c>
      <c r="AP298" s="10">
        <v>0.331373999488</v>
      </c>
      <c r="AQ298" s="10">
        <v>0.32320872640000003</v>
      </c>
      <c r="AR298" s="10">
        <v>0.322528286976</v>
      </c>
      <c r="AS298" s="11">
        <v>0.94444992051199994</v>
      </c>
      <c r="AT298" s="11">
        <v>1.0512789100800002</v>
      </c>
      <c r="AU298" s="11">
        <v>1.128849004416</v>
      </c>
      <c r="AV298" s="11">
        <v>0.97711101286400004</v>
      </c>
      <c r="AW298" s="29">
        <v>4.1016888478720004</v>
      </c>
      <c r="AX298" s="45">
        <f t="shared" si="81"/>
        <v>0.34180740398933329</v>
      </c>
      <c r="AY298" s="45">
        <f t="shared" si="82"/>
        <v>3.4024857790251675E-2</v>
      </c>
    </row>
    <row r="299" spans="1:51" ht="15" customHeight="1">
      <c r="A299" s="385">
        <v>1467</v>
      </c>
      <c r="B299" s="23" t="s">
        <v>243</v>
      </c>
      <c r="C299" s="23" t="s">
        <v>653</v>
      </c>
      <c r="D299" s="23" t="s">
        <v>654</v>
      </c>
      <c r="E299" s="23" t="s">
        <v>1225</v>
      </c>
      <c r="F299" s="25" t="s">
        <v>907</v>
      </c>
      <c r="G299" s="24" t="s">
        <v>914</v>
      </c>
      <c r="H299" s="394">
        <v>200</v>
      </c>
      <c r="I299" s="23" t="s">
        <v>274</v>
      </c>
      <c r="J299" s="42" t="s">
        <v>998</v>
      </c>
      <c r="K299" s="13" t="str">
        <f t="shared" si="84"/>
        <v>011</v>
      </c>
      <c r="L299" s="6" t="s">
        <v>1004</v>
      </c>
      <c r="M299" s="13" t="s">
        <v>1026</v>
      </c>
      <c r="N299" s="13" t="s">
        <v>1027</v>
      </c>
      <c r="O299" s="3"/>
      <c r="P299" s="7" t="s">
        <v>1403</v>
      </c>
      <c r="Q299" s="7" t="s">
        <v>1590</v>
      </c>
      <c r="R299" s="7" t="s">
        <v>1403</v>
      </c>
      <c r="S299" s="7" t="str">
        <f t="shared" si="80"/>
        <v>Yes</v>
      </c>
      <c r="T299" s="306">
        <v>350</v>
      </c>
      <c r="U299" s="306">
        <v>18</v>
      </c>
      <c r="V299" s="306">
        <v>905</v>
      </c>
      <c r="W299" s="306">
        <v>905</v>
      </c>
      <c r="X299" s="8">
        <v>90.5</v>
      </c>
      <c r="Y299" s="16">
        <f t="shared" si="79"/>
        <v>35.629921259842519</v>
      </c>
      <c r="Z299" s="8">
        <v>90</v>
      </c>
      <c r="AA299" s="16">
        <f t="shared" si="75"/>
        <v>35.433070866141733</v>
      </c>
      <c r="AB299" s="16" t="str">
        <f t="shared" si="76"/>
        <v>N</v>
      </c>
      <c r="AC299" s="8">
        <v>111.6</v>
      </c>
      <c r="AD299" s="306">
        <v>24</v>
      </c>
      <c r="AE299" s="3"/>
      <c r="AF299" s="5" t="s">
        <v>990</v>
      </c>
      <c r="AG299" s="10">
        <v>0.96459048882000009</v>
      </c>
      <c r="AH299" s="10">
        <v>1.0202260451039999</v>
      </c>
      <c r="AI299" s="10">
        <v>0.92990858360400008</v>
      </c>
      <c r="AJ299" s="10">
        <v>1.020948584796</v>
      </c>
      <c r="AK299" s="10">
        <v>0.96675810789600003</v>
      </c>
      <c r="AL299" s="10">
        <v>1.2550514450040002</v>
      </c>
      <c r="AM299" s="10">
        <v>1.1791847773440001</v>
      </c>
      <c r="AN299" s="10">
        <v>1.2008609681040001</v>
      </c>
      <c r="AO299" s="10">
        <v>1.1025955699920003</v>
      </c>
      <c r="AP299" s="10">
        <v>1.0231162038720001</v>
      </c>
      <c r="AQ299" s="10">
        <v>0.99710477496000005</v>
      </c>
      <c r="AR299" s="10">
        <v>0.99565969557600009</v>
      </c>
      <c r="AS299" s="11">
        <v>2.914725117528</v>
      </c>
      <c r="AT299" s="11">
        <v>3.2427581376960002</v>
      </c>
      <c r="AU299" s="11">
        <v>3.4826413154400004</v>
      </c>
      <c r="AV299" s="11">
        <v>3.0158806744080002</v>
      </c>
      <c r="AW299" s="29">
        <v>12.656005245072</v>
      </c>
      <c r="AX299" s="45">
        <f t="shared" si="81"/>
        <v>1.0546671037560003</v>
      </c>
      <c r="AY299" s="45">
        <f t="shared" si="82"/>
        <v>0.10481528159135045</v>
      </c>
    </row>
    <row r="300" spans="1:51" ht="15" customHeight="1">
      <c r="A300" s="385">
        <v>1469</v>
      </c>
      <c r="B300" s="23" t="s">
        <v>243</v>
      </c>
      <c r="C300" s="23" t="s">
        <v>653</v>
      </c>
      <c r="D300" s="23" t="s">
        <v>654</v>
      </c>
      <c r="E300" s="23" t="s">
        <v>1225</v>
      </c>
      <c r="F300" s="25" t="s">
        <v>907</v>
      </c>
      <c r="G300" s="24" t="s">
        <v>917</v>
      </c>
      <c r="H300" s="394">
        <v>200</v>
      </c>
      <c r="I300" s="23" t="s">
        <v>655</v>
      </c>
      <c r="J300" s="42" t="s">
        <v>998</v>
      </c>
      <c r="K300" s="13" t="str">
        <f t="shared" si="84"/>
        <v>011</v>
      </c>
      <c r="L300" s="6" t="s">
        <v>1004</v>
      </c>
      <c r="M300" s="13" t="s">
        <v>1026</v>
      </c>
      <c r="N300" s="13" t="s">
        <v>1027</v>
      </c>
      <c r="O300" s="3"/>
      <c r="P300" s="7" t="s">
        <v>1341</v>
      </c>
      <c r="Q300" s="7" t="s">
        <v>1591</v>
      </c>
      <c r="R300" s="7" t="s">
        <v>1341</v>
      </c>
      <c r="S300" s="7" t="str">
        <f t="shared" si="80"/>
        <v>Yes</v>
      </c>
      <c r="T300" s="306">
        <v>350</v>
      </c>
      <c r="U300" s="306">
        <v>18</v>
      </c>
      <c r="V300" s="306">
        <v>1786</v>
      </c>
      <c r="W300" s="306">
        <v>1786</v>
      </c>
      <c r="X300" s="8">
        <v>89.2</v>
      </c>
      <c r="Y300" s="16">
        <f t="shared" si="79"/>
        <v>35.118110236220474</v>
      </c>
      <c r="Z300" s="8">
        <v>84.5</v>
      </c>
      <c r="AA300" s="16">
        <f t="shared" si="75"/>
        <v>33.267716535433074</v>
      </c>
      <c r="AB300" s="16" t="str">
        <f t="shared" si="76"/>
        <v>N</v>
      </c>
      <c r="AC300" s="8">
        <v>111.6</v>
      </c>
      <c r="AD300" s="306">
        <v>15</v>
      </c>
      <c r="AE300" s="3"/>
      <c r="AF300" s="5" t="s">
        <v>990</v>
      </c>
      <c r="AG300" s="10">
        <v>9.6419432948832</v>
      </c>
      <c r="AH300" s="10">
        <v>10.202413741228799</v>
      </c>
      <c r="AI300" s="10">
        <v>9.297969691852801</v>
      </c>
      <c r="AJ300" s="10">
        <v>10.2045502232352</v>
      </c>
      <c r="AK300" s="10">
        <v>9.6668689182912004</v>
      </c>
      <c r="AL300" s="10">
        <v>12.5468466629184</v>
      </c>
      <c r="AM300" s="10">
        <v>11.790532032652798</v>
      </c>
      <c r="AN300" s="10">
        <v>12.0077410366368</v>
      </c>
      <c r="AO300" s="10">
        <v>11.0256714743616</v>
      </c>
      <c r="AP300" s="10">
        <v>10.2287636859744</v>
      </c>
      <c r="AQ300" s="10">
        <v>9.9723858452063983</v>
      </c>
      <c r="AR300" s="10">
        <v>9.9581426318304</v>
      </c>
      <c r="AS300" s="11">
        <v>29.1423267279648</v>
      </c>
      <c r="AT300" s="11">
        <v>32.4182658044448</v>
      </c>
      <c r="AU300" s="11">
        <v>34.823944543651201</v>
      </c>
      <c r="AV300" s="11">
        <v>30.159292163011195</v>
      </c>
      <c r="AW300" s="29">
        <v>126.54382923907201</v>
      </c>
      <c r="AX300" s="45">
        <f t="shared" si="81"/>
        <v>10.545319103256</v>
      </c>
      <c r="AY300" s="45">
        <f t="shared" si="82"/>
        <v>1.0477972926752754</v>
      </c>
    </row>
    <row r="301" spans="1:51" ht="15" customHeight="1">
      <c r="A301" s="385">
        <v>1472</v>
      </c>
      <c r="B301" s="23" t="s">
        <v>243</v>
      </c>
      <c r="C301" s="23" t="s">
        <v>610</v>
      </c>
      <c r="D301" s="23" t="s">
        <v>656</v>
      </c>
      <c r="E301" s="23" t="s">
        <v>1225</v>
      </c>
      <c r="F301" s="25" t="s">
        <v>923</v>
      </c>
      <c r="G301" s="24" t="s">
        <v>914</v>
      </c>
      <c r="H301" s="394">
        <v>200</v>
      </c>
      <c r="I301" s="23" t="s">
        <v>294</v>
      </c>
      <c r="J301" s="42" t="s">
        <v>998</v>
      </c>
      <c r="K301" s="13" t="str">
        <f t="shared" si="84"/>
        <v>011</v>
      </c>
      <c r="L301" s="6" t="s">
        <v>1004</v>
      </c>
      <c r="M301" s="13" t="s">
        <v>1026</v>
      </c>
      <c r="N301" s="13" t="s">
        <v>1027</v>
      </c>
      <c r="O301" s="3"/>
      <c r="P301" s="7" t="s">
        <v>1420</v>
      </c>
      <c r="Q301" s="7" t="s">
        <v>1590</v>
      </c>
      <c r="R301" s="7" t="s">
        <v>1420</v>
      </c>
      <c r="S301" s="7" t="str">
        <f t="shared" si="80"/>
        <v>Yes</v>
      </c>
      <c r="T301" s="306">
        <v>320</v>
      </c>
      <c r="U301" s="306">
        <v>16</v>
      </c>
      <c r="V301" s="306">
        <v>992</v>
      </c>
      <c r="W301" s="306">
        <v>992</v>
      </c>
      <c r="X301" s="8">
        <v>99.2</v>
      </c>
      <c r="Y301" s="16">
        <f t="shared" si="79"/>
        <v>39.055118110236222</v>
      </c>
      <c r="Z301" s="8">
        <v>94.7</v>
      </c>
      <c r="AA301" s="16">
        <f t="shared" si="75"/>
        <v>37.283464566929133</v>
      </c>
      <c r="AB301" s="16" t="str">
        <f t="shared" si="76"/>
        <v>N</v>
      </c>
      <c r="AC301" s="8">
        <v>134.80000000000001</v>
      </c>
      <c r="AD301" s="306">
        <v>27</v>
      </c>
      <c r="AE301" s="3"/>
      <c r="AF301" s="5" t="s">
        <v>990</v>
      </c>
      <c r="AG301" s="10">
        <v>0.20291792797696001</v>
      </c>
      <c r="AH301" s="10">
        <v>0.21428832911360002</v>
      </c>
      <c r="AI301" s="10">
        <v>0.19592075804672002</v>
      </c>
      <c r="AJ301" s="10">
        <v>0.21428832911360002</v>
      </c>
      <c r="AK301" s="10">
        <v>0.20379257421824001</v>
      </c>
      <c r="AL301" s="10">
        <v>0.26414316486656003</v>
      </c>
      <c r="AM301" s="10">
        <v>0.24752488628224004</v>
      </c>
      <c r="AN301" s="10">
        <v>0.25277276372992002</v>
      </c>
      <c r="AO301" s="10">
        <v>0.23178125393920002</v>
      </c>
      <c r="AP301" s="10">
        <v>0.21516297535488002</v>
      </c>
      <c r="AQ301" s="10">
        <v>0.2099150979072</v>
      </c>
      <c r="AR301" s="10">
        <v>0.20904045166592003</v>
      </c>
      <c r="AS301" s="11">
        <v>0.61312701513728007</v>
      </c>
      <c r="AT301" s="11">
        <v>0.68222406819839998</v>
      </c>
      <c r="AU301" s="11">
        <v>0.7320789039513601</v>
      </c>
      <c r="AV301" s="11">
        <v>0.63411852492800003</v>
      </c>
      <c r="AW301" s="29">
        <v>2.6615485122150404</v>
      </c>
      <c r="AX301" s="45">
        <f t="shared" si="81"/>
        <v>0.22179570935125337</v>
      </c>
      <c r="AY301" s="45">
        <f t="shared" si="82"/>
        <v>2.200236215695664E-2</v>
      </c>
    </row>
    <row r="302" spans="1:51" ht="15" customHeight="1">
      <c r="A302" s="385">
        <v>1473</v>
      </c>
      <c r="B302" s="23" t="s">
        <v>243</v>
      </c>
      <c r="C302" s="23" t="s">
        <v>610</v>
      </c>
      <c r="D302" s="23" t="s">
        <v>656</v>
      </c>
      <c r="E302" s="23" t="s">
        <v>1225</v>
      </c>
      <c r="F302" s="25" t="s">
        <v>923</v>
      </c>
      <c r="G302" s="24" t="s">
        <v>917</v>
      </c>
      <c r="H302" s="394">
        <v>200</v>
      </c>
      <c r="I302" s="23" t="s">
        <v>296</v>
      </c>
      <c r="J302" s="42" t="s">
        <v>998</v>
      </c>
      <c r="K302" s="13" t="str">
        <f t="shared" si="84"/>
        <v>011</v>
      </c>
      <c r="L302" s="6" t="s">
        <v>1004</v>
      </c>
      <c r="M302" s="13" t="s">
        <v>1026</v>
      </c>
      <c r="N302" s="13" t="s">
        <v>1027</v>
      </c>
      <c r="O302" s="3"/>
      <c r="P302" s="7" t="s">
        <v>1336</v>
      </c>
      <c r="Q302" s="7" t="s">
        <v>1590</v>
      </c>
      <c r="R302" s="7" t="s">
        <v>1336</v>
      </c>
      <c r="S302" s="7" t="str">
        <f t="shared" si="80"/>
        <v>Yes</v>
      </c>
      <c r="T302" s="306">
        <v>350</v>
      </c>
      <c r="U302" s="306">
        <v>18</v>
      </c>
      <c r="V302" s="306">
        <v>988</v>
      </c>
      <c r="W302" s="306">
        <v>988</v>
      </c>
      <c r="X302" s="8">
        <v>98.8</v>
      </c>
      <c r="Y302" s="16">
        <f t="shared" si="79"/>
        <v>38.897637795275585</v>
      </c>
      <c r="Z302" s="8">
        <v>97.4</v>
      </c>
      <c r="AA302" s="16">
        <f t="shared" si="75"/>
        <v>38.346456692913385</v>
      </c>
      <c r="AB302" s="16" t="str">
        <f t="shared" si="76"/>
        <v>N</v>
      </c>
      <c r="AC302" s="8">
        <v>110.6</v>
      </c>
      <c r="AD302" s="306">
        <v>12</v>
      </c>
      <c r="AE302" s="3"/>
      <c r="AF302" s="5" t="s">
        <v>990</v>
      </c>
      <c r="AG302" s="10">
        <v>2.9557499079472001</v>
      </c>
      <c r="AH302" s="10">
        <v>3.1277321824112003</v>
      </c>
      <c r="AI302" s="10">
        <v>2.8502153304352</v>
      </c>
      <c r="AJ302" s="10">
        <v>3.1285139200224004</v>
      </c>
      <c r="AK302" s="10">
        <v>2.9635672840592</v>
      </c>
      <c r="AL302" s="10">
        <v>3.8461490471039999</v>
      </c>
      <c r="AM302" s="10">
        <v>3.6147547141888001</v>
      </c>
      <c r="AN302" s="10">
        <v>3.6812024111407999</v>
      </c>
      <c r="AO302" s="10">
        <v>3.3802334308288002</v>
      </c>
      <c r="AP302" s="10">
        <v>3.1355495585232003</v>
      </c>
      <c r="AQ302" s="10">
        <v>3.0573757974031999</v>
      </c>
      <c r="AR302" s="10">
        <v>3.0526853717360001</v>
      </c>
      <c r="AS302" s="11">
        <v>8.9336974207935995</v>
      </c>
      <c r="AT302" s="11">
        <v>9.9382302511855993</v>
      </c>
      <c r="AU302" s="11">
        <v>10.676190556158401</v>
      </c>
      <c r="AV302" s="11">
        <v>9.2456107276624007</v>
      </c>
      <c r="AW302" s="29">
        <v>38.793728955800006</v>
      </c>
      <c r="AX302" s="45">
        <f t="shared" si="81"/>
        <v>3.2328107463166664</v>
      </c>
      <c r="AY302" s="45">
        <f t="shared" si="82"/>
        <v>0.32123189645001432</v>
      </c>
    </row>
    <row r="303" spans="1:51" ht="15" customHeight="1">
      <c r="A303" s="385">
        <v>1474</v>
      </c>
      <c r="B303" s="23" t="s">
        <v>243</v>
      </c>
      <c r="C303" s="23" t="s">
        <v>610</v>
      </c>
      <c r="D303" s="23" t="s">
        <v>656</v>
      </c>
      <c r="E303" s="23" t="s">
        <v>1225</v>
      </c>
      <c r="F303" s="25" t="s">
        <v>923</v>
      </c>
      <c r="G303" s="24" t="s">
        <v>917</v>
      </c>
      <c r="H303" s="394">
        <v>200</v>
      </c>
      <c r="I303" s="23" t="s">
        <v>295</v>
      </c>
      <c r="J303" s="42" t="s">
        <v>998</v>
      </c>
      <c r="K303" s="13" t="str">
        <f t="shared" si="84"/>
        <v>011</v>
      </c>
      <c r="L303" s="6" t="s">
        <v>1004</v>
      </c>
      <c r="M303" s="13" t="s">
        <v>1026</v>
      </c>
      <c r="N303" s="13" t="s">
        <v>1027</v>
      </c>
      <c r="O303" s="3"/>
      <c r="P303" s="7" t="s">
        <v>1336</v>
      </c>
      <c r="Q303" s="7" t="s">
        <v>1590</v>
      </c>
      <c r="R303" s="7" t="s">
        <v>1336</v>
      </c>
      <c r="S303" s="7" t="str">
        <f t="shared" si="80"/>
        <v>Yes</v>
      </c>
      <c r="T303" s="306">
        <v>350</v>
      </c>
      <c r="U303" s="306">
        <v>18</v>
      </c>
      <c r="V303" s="306">
        <v>988</v>
      </c>
      <c r="W303" s="306">
        <v>988</v>
      </c>
      <c r="X303" s="8">
        <v>98.8</v>
      </c>
      <c r="Y303" s="16">
        <f t="shared" si="79"/>
        <v>38.897637795275585</v>
      </c>
      <c r="Z303" s="8">
        <v>94.7</v>
      </c>
      <c r="AA303" s="16">
        <f t="shared" si="75"/>
        <v>37.283464566929133</v>
      </c>
      <c r="AB303" s="16" t="str">
        <f t="shared" si="76"/>
        <v>N</v>
      </c>
      <c r="AC303" s="8">
        <v>134.80000000000001</v>
      </c>
      <c r="AD303" s="306">
        <v>18</v>
      </c>
      <c r="AE303" s="3"/>
      <c r="AF303" s="5" t="s">
        <v>990</v>
      </c>
      <c r="AG303" s="10">
        <v>1.7826642704416003</v>
      </c>
      <c r="AH303" s="10">
        <v>1.8855652545184001</v>
      </c>
      <c r="AI303" s="10">
        <v>1.7188275488384002</v>
      </c>
      <c r="AJ303" s="10">
        <v>1.8865180414080001</v>
      </c>
      <c r="AK303" s="10">
        <v>1.7864754180000002</v>
      </c>
      <c r="AL303" s="10">
        <v>2.3190832892864002</v>
      </c>
      <c r="AM303" s="10">
        <v>2.1790236165152002</v>
      </c>
      <c r="AN303" s="10">
        <v>2.2190406658784001</v>
      </c>
      <c r="AO303" s="10">
        <v>2.0380111568544002</v>
      </c>
      <c r="AP303" s="10">
        <v>1.8903291889664002</v>
      </c>
      <c r="AQ303" s="10">
        <v>1.8436426313760002</v>
      </c>
      <c r="AR303" s="10">
        <v>1.8407842707072002</v>
      </c>
      <c r="AS303" s="11">
        <v>5.3870570737984007</v>
      </c>
      <c r="AT303" s="11">
        <v>5.9920767486944007</v>
      </c>
      <c r="AU303" s="11">
        <v>6.4360754392480004</v>
      </c>
      <c r="AV303" s="11">
        <v>5.5747560910496006</v>
      </c>
      <c r="AW303" s="29">
        <v>23.389965352790401</v>
      </c>
      <c r="AX303" s="45">
        <f t="shared" si="81"/>
        <v>1.9491637793992</v>
      </c>
      <c r="AY303" s="45">
        <f t="shared" si="82"/>
        <v>0.19352222044103526</v>
      </c>
    </row>
    <row r="304" spans="1:51" ht="15" customHeight="1">
      <c r="A304" s="385">
        <v>1476</v>
      </c>
      <c r="B304" s="23" t="s">
        <v>243</v>
      </c>
      <c r="C304" s="23" t="s">
        <v>610</v>
      </c>
      <c r="D304" s="23" t="s">
        <v>656</v>
      </c>
      <c r="E304" s="23" t="s">
        <v>1225</v>
      </c>
      <c r="F304" s="25" t="s">
        <v>923</v>
      </c>
      <c r="G304" s="24" t="s">
        <v>917</v>
      </c>
      <c r="H304" s="394">
        <v>200</v>
      </c>
      <c r="I304" s="23" t="s">
        <v>1058</v>
      </c>
      <c r="J304" s="42" t="s">
        <v>998</v>
      </c>
      <c r="K304" s="13" t="str">
        <f t="shared" si="84"/>
        <v>011</v>
      </c>
      <c r="L304" s="6" t="s">
        <v>1004</v>
      </c>
      <c r="M304" s="13" t="s">
        <v>1026</v>
      </c>
      <c r="N304" s="13" t="s">
        <v>1027</v>
      </c>
      <c r="O304" s="3"/>
      <c r="P304" s="7" t="s">
        <v>1341</v>
      </c>
      <c r="Q304" s="7" t="s">
        <v>1591</v>
      </c>
      <c r="R304" s="7" t="s">
        <v>1341</v>
      </c>
      <c r="S304" s="7" t="str">
        <f t="shared" si="80"/>
        <v>Yes</v>
      </c>
      <c r="T304" s="306">
        <v>350</v>
      </c>
      <c r="U304" s="306">
        <v>18</v>
      </c>
      <c r="V304" s="306">
        <v>1786</v>
      </c>
      <c r="W304" s="306">
        <v>1786</v>
      </c>
      <c r="X304" s="8">
        <v>89.2</v>
      </c>
      <c r="Y304" s="16">
        <f t="shared" si="79"/>
        <v>35.118110236220474</v>
      </c>
      <c r="Z304" s="8">
        <v>83.6</v>
      </c>
      <c r="AA304" s="16">
        <f t="shared" si="75"/>
        <v>32.913385826771652</v>
      </c>
      <c r="AB304" s="16" t="str">
        <f t="shared" si="76"/>
        <v>N</v>
      </c>
      <c r="AC304" s="8">
        <v>111.8</v>
      </c>
      <c r="AD304" s="306">
        <v>6</v>
      </c>
      <c r="AE304" s="3"/>
      <c r="AF304" s="5" t="s">
        <v>990</v>
      </c>
      <c r="AG304" s="10">
        <v>3.0371010637968001</v>
      </c>
      <c r="AH304" s="10">
        <v>3.2133199885696002</v>
      </c>
      <c r="AI304" s="10">
        <v>2.9286586485520005</v>
      </c>
      <c r="AJ304" s="10">
        <v>3.2140334255120004</v>
      </c>
      <c r="AK304" s="10">
        <v>3.0449488701632004</v>
      </c>
      <c r="AL304" s="10">
        <v>3.9517272239536001</v>
      </c>
      <c r="AM304" s="10">
        <v>3.7134392851920004</v>
      </c>
      <c r="AN304" s="10">
        <v>3.7819292316624002</v>
      </c>
      <c r="AO304" s="10">
        <v>3.4730110356032</v>
      </c>
      <c r="AP304" s="10">
        <v>3.2218812318784003</v>
      </c>
      <c r="AQ304" s="10">
        <v>3.1412628573872006</v>
      </c>
      <c r="AR304" s="10">
        <v>3.1369822357328006</v>
      </c>
      <c r="AS304" s="11">
        <v>9.1790797009184004</v>
      </c>
      <c r="AT304" s="11">
        <v>10.210709519628802</v>
      </c>
      <c r="AU304" s="11">
        <v>10.9683795524576</v>
      </c>
      <c r="AV304" s="11">
        <v>9.5001263249984014</v>
      </c>
      <c r="AW304" s="29">
        <v>39.858295098003197</v>
      </c>
      <c r="AX304" s="45">
        <f t="shared" si="81"/>
        <v>3.3215245915002662</v>
      </c>
      <c r="AY304" s="45">
        <f t="shared" si="82"/>
        <v>0.32989655985154082</v>
      </c>
    </row>
    <row r="305" spans="1:51" ht="15" customHeight="1">
      <c r="A305" s="385">
        <v>1482</v>
      </c>
      <c r="B305" s="23" t="s">
        <v>243</v>
      </c>
      <c r="C305" s="23" t="s">
        <v>591</v>
      </c>
      <c r="D305" s="23" t="s">
        <v>255</v>
      </c>
      <c r="E305" s="23" t="s">
        <v>1203</v>
      </c>
      <c r="F305" s="25" t="s">
        <v>907</v>
      </c>
      <c r="G305" s="24" t="s">
        <v>918</v>
      </c>
      <c r="H305" s="394">
        <v>135</v>
      </c>
      <c r="I305" s="23" t="s">
        <v>256</v>
      </c>
      <c r="J305" s="42" t="s">
        <v>998</v>
      </c>
      <c r="K305" s="13" t="str">
        <f t="shared" ref="K305:K368" si="85">LEFT(J305,3)</f>
        <v>011</v>
      </c>
      <c r="L305" s="6" t="s">
        <v>1004</v>
      </c>
      <c r="M305" s="13" t="s">
        <v>1026</v>
      </c>
      <c r="N305" s="13" t="s">
        <v>1027</v>
      </c>
      <c r="O305" s="3"/>
      <c r="P305" s="7" t="s">
        <v>1427</v>
      </c>
      <c r="Q305" s="7" t="s">
        <v>1591</v>
      </c>
      <c r="R305" s="7" t="s">
        <v>1527</v>
      </c>
      <c r="S305" s="7" t="str">
        <f t="shared" si="80"/>
        <v>No</v>
      </c>
      <c r="T305" s="306">
        <v>430</v>
      </c>
      <c r="U305" s="306">
        <v>23</v>
      </c>
      <c r="V305" s="306">
        <v>1531</v>
      </c>
      <c r="W305" s="306">
        <v>1528</v>
      </c>
      <c r="X305" s="8">
        <v>76.400000000000006</v>
      </c>
      <c r="Y305" s="16">
        <f t="shared" si="79"/>
        <v>30.078740157480318</v>
      </c>
      <c r="Z305" s="8">
        <v>76.400000000000006</v>
      </c>
      <c r="AA305" s="16">
        <f t="shared" si="75"/>
        <v>30.078740157480318</v>
      </c>
      <c r="AB305" s="16" t="str">
        <f t="shared" si="76"/>
        <v>Y</v>
      </c>
      <c r="AC305" s="8">
        <v>92.6</v>
      </c>
      <c r="AD305" s="306">
        <v>54</v>
      </c>
      <c r="AE305" s="3"/>
      <c r="AF305" s="5" t="s">
        <v>990</v>
      </c>
      <c r="AG305" s="10">
        <v>4.0485675295676788</v>
      </c>
      <c r="AH305" s="10">
        <v>4.2836095394243188</v>
      </c>
      <c r="AI305" s="10">
        <v>3.9043089415075189</v>
      </c>
      <c r="AJ305" s="10">
        <v>4.2848531479420791</v>
      </c>
      <c r="AK305" s="10">
        <v>4.0591382019686391</v>
      </c>
      <c r="AL305" s="10">
        <v>5.2679256812313593</v>
      </c>
      <c r="AM305" s="10">
        <v>4.9508055092025591</v>
      </c>
      <c r="AN305" s="10">
        <v>5.0415889309990396</v>
      </c>
      <c r="AO305" s="10">
        <v>4.6293327073615993</v>
      </c>
      <c r="AP305" s="10">
        <v>4.2948020160841587</v>
      </c>
      <c r="AQ305" s="10">
        <v>4.1872298792979192</v>
      </c>
      <c r="AR305" s="10">
        <v>4.1810118367091187</v>
      </c>
      <c r="AS305" s="11">
        <v>12.236486010499517</v>
      </c>
      <c r="AT305" s="11">
        <v>13.611917031142077</v>
      </c>
      <c r="AU305" s="11">
        <v>14.621727147563199</v>
      </c>
      <c r="AV305" s="11">
        <v>12.663043732091197</v>
      </c>
      <c r="AW305" s="29">
        <v>53.133173921295992</v>
      </c>
      <c r="AX305" s="45">
        <f t="shared" si="81"/>
        <v>4.4277644934413329</v>
      </c>
      <c r="AY305" s="45">
        <f t="shared" si="82"/>
        <v>0.43985135957297145</v>
      </c>
    </row>
    <row r="306" spans="1:51" ht="15" customHeight="1">
      <c r="A306" s="385">
        <v>1483</v>
      </c>
      <c r="B306" s="23" t="s">
        <v>243</v>
      </c>
      <c r="C306" s="23" t="s">
        <v>591</v>
      </c>
      <c r="D306" s="23" t="s">
        <v>255</v>
      </c>
      <c r="E306" s="23" t="s">
        <v>1203</v>
      </c>
      <c r="F306" s="25" t="s">
        <v>907</v>
      </c>
      <c r="G306" s="24" t="s">
        <v>918</v>
      </c>
      <c r="H306" s="394">
        <v>135</v>
      </c>
      <c r="I306" s="23" t="s">
        <v>657</v>
      </c>
      <c r="J306" s="42" t="s">
        <v>998</v>
      </c>
      <c r="K306" s="13" t="str">
        <f t="shared" si="85"/>
        <v>011</v>
      </c>
      <c r="L306" s="6" t="s">
        <v>1004</v>
      </c>
      <c r="M306" s="13" t="s">
        <v>1026</v>
      </c>
      <c r="N306" s="13" t="s">
        <v>1027</v>
      </c>
      <c r="O306" s="3"/>
      <c r="P306" s="7" t="s">
        <v>1427</v>
      </c>
      <c r="Q306" s="7" t="s">
        <v>1591</v>
      </c>
      <c r="R306" s="7" t="s">
        <v>1527</v>
      </c>
      <c r="S306" s="7" t="str">
        <f t="shared" si="80"/>
        <v>No</v>
      </c>
      <c r="T306" s="306">
        <v>430</v>
      </c>
      <c r="U306" s="306">
        <v>23</v>
      </c>
      <c r="V306" s="306">
        <v>1531</v>
      </c>
      <c r="W306" s="306">
        <v>1528</v>
      </c>
      <c r="X306" s="8">
        <v>152.80000000000001</v>
      </c>
      <c r="Y306" s="16">
        <f t="shared" si="79"/>
        <v>60.157480314960637</v>
      </c>
      <c r="Z306" s="8">
        <v>76.400000000000006</v>
      </c>
      <c r="AA306" s="16">
        <f t="shared" si="75"/>
        <v>30.078740157480318</v>
      </c>
      <c r="AB306" s="16" t="str">
        <f t="shared" si="76"/>
        <v>N</v>
      </c>
      <c r="AC306" s="8">
        <v>92.6</v>
      </c>
      <c r="AD306" s="306">
        <v>54</v>
      </c>
      <c r="AE306" s="3"/>
      <c r="AF306" s="5" t="s">
        <v>990</v>
      </c>
      <c r="AG306" s="10">
        <v>0.36437729570367994</v>
      </c>
      <c r="AH306" s="10">
        <v>0.38551864050559992</v>
      </c>
      <c r="AI306" s="10">
        <v>0.35194121052607996</v>
      </c>
      <c r="AJ306" s="10">
        <v>0.38551864050559992</v>
      </c>
      <c r="AK306" s="10">
        <v>0.36562090422143995</v>
      </c>
      <c r="AL306" s="10">
        <v>0.47505845378431988</v>
      </c>
      <c r="AM306" s="10">
        <v>0.4464554578758399</v>
      </c>
      <c r="AN306" s="10">
        <v>0.4539171089823999</v>
      </c>
      <c r="AO306" s="10">
        <v>0.41660885344959991</v>
      </c>
      <c r="AP306" s="10">
        <v>0.38676224902335993</v>
      </c>
      <c r="AQ306" s="10">
        <v>0.37681338088127991</v>
      </c>
      <c r="AR306" s="10">
        <v>0.37681338088127991</v>
      </c>
      <c r="AS306" s="11">
        <v>1.1018371467353598</v>
      </c>
      <c r="AT306" s="11">
        <v>1.2261979985113598</v>
      </c>
      <c r="AU306" s="11">
        <v>1.3169814203078398</v>
      </c>
      <c r="AV306" s="11">
        <v>1.1403890107859198</v>
      </c>
      <c r="AW306" s="29">
        <v>4.7854055763404793</v>
      </c>
      <c r="AX306" s="45">
        <f t="shared" si="81"/>
        <v>0.39878379802837322</v>
      </c>
      <c r="AY306" s="45">
        <f t="shared" si="82"/>
        <v>3.9757769601477089E-2</v>
      </c>
    </row>
    <row r="307" spans="1:51" ht="15" customHeight="1">
      <c r="A307" s="385">
        <v>1484</v>
      </c>
      <c r="B307" s="23" t="s">
        <v>243</v>
      </c>
      <c r="C307" s="23" t="s">
        <v>591</v>
      </c>
      <c r="D307" s="23" t="s">
        <v>255</v>
      </c>
      <c r="E307" s="23" t="s">
        <v>1203</v>
      </c>
      <c r="F307" s="25" t="s">
        <v>907</v>
      </c>
      <c r="G307" s="24" t="s">
        <v>918</v>
      </c>
      <c r="H307" s="394">
        <v>135</v>
      </c>
      <c r="I307" s="23" t="s">
        <v>257</v>
      </c>
      <c r="J307" s="42" t="s">
        <v>998</v>
      </c>
      <c r="K307" s="13" t="str">
        <f t="shared" si="85"/>
        <v>011</v>
      </c>
      <c r="L307" s="6" t="s">
        <v>1004</v>
      </c>
      <c r="M307" s="13" t="s">
        <v>1026</v>
      </c>
      <c r="N307" s="13" t="s">
        <v>1027</v>
      </c>
      <c r="O307" s="3"/>
      <c r="P307" s="7" t="s">
        <v>1427</v>
      </c>
      <c r="Q307" s="7" t="s">
        <v>1591</v>
      </c>
      <c r="R307" s="7" t="s">
        <v>1527</v>
      </c>
      <c r="S307" s="7" t="str">
        <f t="shared" si="80"/>
        <v>No</v>
      </c>
      <c r="T307" s="306">
        <v>430</v>
      </c>
      <c r="U307" s="306">
        <v>23</v>
      </c>
      <c r="V307" s="306">
        <v>1531</v>
      </c>
      <c r="W307" s="306">
        <v>1528</v>
      </c>
      <c r="X307" s="8">
        <v>152.80000000000001</v>
      </c>
      <c r="Y307" s="16">
        <f t="shared" si="79"/>
        <v>60.157480314960637</v>
      </c>
      <c r="Z307" s="8">
        <v>76.400000000000006</v>
      </c>
      <c r="AA307" s="16">
        <f t="shared" si="75"/>
        <v>30.078740157480318</v>
      </c>
      <c r="AB307" s="16" t="str">
        <f t="shared" si="76"/>
        <v>N</v>
      </c>
      <c r="AC307" s="8">
        <v>92.6</v>
      </c>
      <c r="AD307" s="306">
        <v>54</v>
      </c>
      <c r="AE307" s="3"/>
      <c r="AF307" s="5" t="s">
        <v>990</v>
      </c>
      <c r="AG307" s="10">
        <v>13.143698424205438</v>
      </c>
      <c r="AH307" s="10">
        <v>13.907274054110077</v>
      </c>
      <c r="AI307" s="10">
        <v>12.674858013009917</v>
      </c>
      <c r="AJ307" s="10">
        <v>13.911004879663357</v>
      </c>
      <c r="AK307" s="10">
        <v>13.177275854184957</v>
      </c>
      <c r="AL307" s="10">
        <v>17.103347944753278</v>
      </c>
      <c r="AM307" s="10">
        <v>16.072396483530238</v>
      </c>
      <c r="AN307" s="10">
        <v>16.368375310757116</v>
      </c>
      <c r="AO307" s="10">
        <v>15.030252545647357</v>
      </c>
      <c r="AP307" s="10">
        <v>13.942095092607357</v>
      </c>
      <c r="AQ307" s="10">
        <v>13.593884707634556</v>
      </c>
      <c r="AR307" s="10">
        <v>13.573986971350397</v>
      </c>
      <c r="AS307" s="11">
        <v>39.725830491325432</v>
      </c>
      <c r="AT307" s="11">
        <v>44.191628678601589</v>
      </c>
      <c r="AU307" s="11">
        <v>47.471024339934715</v>
      </c>
      <c r="AV307" s="11">
        <v>41.109966771592312</v>
      </c>
      <c r="AW307" s="29">
        <v>172.49845028145404</v>
      </c>
      <c r="AX307" s="45">
        <f t="shared" si="81"/>
        <v>14.374870856787837</v>
      </c>
      <c r="AY307" s="45">
        <f t="shared" si="82"/>
        <v>1.4283587624485841</v>
      </c>
    </row>
    <row r="308" spans="1:51" ht="15" customHeight="1">
      <c r="A308" s="385">
        <v>1486</v>
      </c>
      <c r="B308" s="23" t="s">
        <v>243</v>
      </c>
      <c r="C308" s="23" t="s">
        <v>591</v>
      </c>
      <c r="D308" s="23" t="s">
        <v>255</v>
      </c>
      <c r="E308" s="23" t="s">
        <v>1203</v>
      </c>
      <c r="F308" s="25" t="s">
        <v>1006</v>
      </c>
      <c r="G308" s="24" t="s">
        <v>914</v>
      </c>
      <c r="H308" s="394">
        <v>110</v>
      </c>
      <c r="I308" s="23" t="s">
        <v>272</v>
      </c>
      <c r="J308" s="42" t="s">
        <v>998</v>
      </c>
      <c r="K308" s="13" t="str">
        <f t="shared" si="85"/>
        <v>011</v>
      </c>
      <c r="L308" s="6" t="s">
        <v>1004</v>
      </c>
      <c r="M308" s="13" t="s">
        <v>1026</v>
      </c>
      <c r="N308" s="13" t="s">
        <v>1027</v>
      </c>
      <c r="O308" s="3"/>
      <c r="P308" s="7" t="s">
        <v>1385</v>
      </c>
      <c r="Q308" s="7" t="s">
        <v>1590</v>
      </c>
      <c r="R308" s="7" t="s">
        <v>1385</v>
      </c>
      <c r="S308" s="7" t="str">
        <f t="shared" si="80"/>
        <v>Yes</v>
      </c>
      <c r="T308" s="306">
        <v>320</v>
      </c>
      <c r="U308" s="306">
        <v>16</v>
      </c>
      <c r="V308" s="306">
        <v>905</v>
      </c>
      <c r="W308" s="306">
        <v>905</v>
      </c>
      <c r="X308" s="8">
        <v>90.5</v>
      </c>
      <c r="Y308" s="16">
        <f t="shared" si="79"/>
        <v>35.629921259842519</v>
      </c>
      <c r="Z308" s="8">
        <v>90.5</v>
      </c>
      <c r="AA308" s="16">
        <f t="shared" si="75"/>
        <v>35.629921259842519</v>
      </c>
      <c r="AB308" s="16" t="str">
        <f t="shared" si="76"/>
        <v>Y</v>
      </c>
      <c r="AC308" s="8">
        <v>127.45</v>
      </c>
      <c r="AD308" s="306">
        <v>28</v>
      </c>
      <c r="AE308" s="3"/>
      <c r="AF308" s="5" t="s">
        <v>990</v>
      </c>
      <c r="AG308" s="10">
        <v>5.3662647781344006</v>
      </c>
      <c r="AH308" s="10">
        <v>5.6785990418976011</v>
      </c>
      <c r="AI308" s="10">
        <v>5.1753938391680006</v>
      </c>
      <c r="AJ308" s="10">
        <v>5.6801079030752009</v>
      </c>
      <c r="AK308" s="10">
        <v>5.3805989593215999</v>
      </c>
      <c r="AL308" s="10">
        <v>6.9830095299328008</v>
      </c>
      <c r="AM308" s="10">
        <v>6.5620372613824003</v>
      </c>
      <c r="AN308" s="10">
        <v>6.6835005861792007</v>
      </c>
      <c r="AO308" s="10">
        <v>6.1365384092992006</v>
      </c>
      <c r="AP308" s="10">
        <v>5.6929332230848004</v>
      </c>
      <c r="AQ308" s="10">
        <v>5.5503458418016001</v>
      </c>
      <c r="AR308" s="10">
        <v>5.5428015359136005</v>
      </c>
      <c r="AS308" s="11">
        <v>16.220257659200001</v>
      </c>
      <c r="AT308" s="11">
        <v>18.0437163923296</v>
      </c>
      <c r="AU308" s="11">
        <v>19.382076256860799</v>
      </c>
      <c r="AV308" s="11">
        <v>16.786080600800002</v>
      </c>
      <c r="AW308" s="29">
        <v>70.432130909190406</v>
      </c>
      <c r="AX308" s="45">
        <f t="shared" si="81"/>
        <v>5.8693442424325326</v>
      </c>
      <c r="AY308" s="45">
        <f t="shared" si="82"/>
        <v>0.58306014172106901</v>
      </c>
    </row>
    <row r="309" spans="1:51" ht="15" customHeight="1">
      <c r="A309" s="385">
        <v>1487</v>
      </c>
      <c r="B309" s="23" t="s">
        <v>243</v>
      </c>
      <c r="C309" s="23" t="s">
        <v>591</v>
      </c>
      <c r="D309" s="23" t="s">
        <v>255</v>
      </c>
      <c r="E309" s="23" t="s">
        <v>1203</v>
      </c>
      <c r="F309" s="25" t="s">
        <v>907</v>
      </c>
      <c r="G309" s="24" t="s">
        <v>914</v>
      </c>
      <c r="H309" s="394">
        <v>180</v>
      </c>
      <c r="I309" s="23" t="s">
        <v>658</v>
      </c>
      <c r="J309" s="42" t="s">
        <v>998</v>
      </c>
      <c r="K309" s="13" t="str">
        <f t="shared" si="85"/>
        <v>011</v>
      </c>
      <c r="L309" s="6" t="s">
        <v>1004</v>
      </c>
      <c r="M309" s="13" t="s">
        <v>1026</v>
      </c>
      <c r="N309" s="13" t="s">
        <v>1027</v>
      </c>
      <c r="O309" s="3"/>
      <c r="P309" s="7" t="s">
        <v>1342</v>
      </c>
      <c r="Q309" s="7" t="s">
        <v>1590</v>
      </c>
      <c r="R309" s="7" t="s">
        <v>1342</v>
      </c>
      <c r="S309" s="7" t="str">
        <f t="shared" si="80"/>
        <v>Yes</v>
      </c>
      <c r="T309" s="306">
        <v>350</v>
      </c>
      <c r="U309" s="306">
        <v>18</v>
      </c>
      <c r="V309" s="306">
        <v>1398</v>
      </c>
      <c r="W309" s="306">
        <v>1398</v>
      </c>
      <c r="X309" s="8">
        <v>139.80000000000001</v>
      </c>
      <c r="Y309" s="16">
        <f t="shared" si="79"/>
        <v>55.039370078740163</v>
      </c>
      <c r="Z309" s="8">
        <v>69.900000000000006</v>
      </c>
      <c r="AA309" s="16">
        <f t="shared" si="75"/>
        <v>27.519685039370081</v>
      </c>
      <c r="AB309" s="16" t="str">
        <f t="shared" si="76"/>
        <v>N</v>
      </c>
      <c r="AC309" s="8">
        <v>107.2</v>
      </c>
      <c r="AD309" s="306">
        <v>28</v>
      </c>
      <c r="AE309" s="3"/>
      <c r="AF309" s="5" t="s">
        <v>990</v>
      </c>
      <c r="AG309" s="10">
        <v>1.3240910504640002</v>
      </c>
      <c r="AH309" s="10">
        <v>1.4012850226368001</v>
      </c>
      <c r="AI309" s="10">
        <v>1.2769169563584002</v>
      </c>
      <c r="AJ309" s="10">
        <v>1.4012850226368001</v>
      </c>
      <c r="AK309" s="10">
        <v>1.3273074659712001</v>
      </c>
      <c r="AL309" s="10">
        <v>1.7229265733568</v>
      </c>
      <c r="AM309" s="10">
        <v>1.6189291386240001</v>
      </c>
      <c r="AN309" s="10">
        <v>1.6489490166912002</v>
      </c>
      <c r="AO309" s="10">
        <v>1.5138595653888001</v>
      </c>
      <c r="AP309" s="10">
        <v>1.4045014381440002</v>
      </c>
      <c r="AQ309" s="10">
        <v>1.3691208675647999</v>
      </c>
      <c r="AR309" s="10">
        <v>1.3680487290624002</v>
      </c>
      <c r="AS309" s="11">
        <v>4.0022930294592003</v>
      </c>
      <c r="AT309" s="11">
        <v>4.4515190619648006</v>
      </c>
      <c r="AU309" s="11">
        <v>4.7817377207040002</v>
      </c>
      <c r="AV309" s="11">
        <v>4.1416710347711998</v>
      </c>
      <c r="AW309" s="29">
        <v>17.377220846899203</v>
      </c>
      <c r="AX309" s="45">
        <f t="shared" si="81"/>
        <v>1.4481017372416003</v>
      </c>
      <c r="AY309" s="45">
        <f t="shared" si="82"/>
        <v>0.14383690459374091</v>
      </c>
    </row>
    <row r="310" spans="1:51" ht="15" customHeight="1">
      <c r="A310" s="385">
        <v>1488</v>
      </c>
      <c r="B310" s="23" t="s">
        <v>243</v>
      </c>
      <c r="C310" s="23" t="s">
        <v>591</v>
      </c>
      <c r="D310" s="23" t="s">
        <v>255</v>
      </c>
      <c r="E310" s="23" t="s">
        <v>1203</v>
      </c>
      <c r="F310" s="25" t="s">
        <v>907</v>
      </c>
      <c r="G310" s="24" t="s">
        <v>914</v>
      </c>
      <c r="H310" s="394">
        <v>180</v>
      </c>
      <c r="I310" s="23" t="s">
        <v>310</v>
      </c>
      <c r="J310" s="42" t="s">
        <v>998</v>
      </c>
      <c r="K310" s="13" t="str">
        <f t="shared" si="85"/>
        <v>011</v>
      </c>
      <c r="L310" s="6" t="s">
        <v>1004</v>
      </c>
      <c r="M310" s="13" t="s">
        <v>1026</v>
      </c>
      <c r="N310" s="13" t="s">
        <v>1027</v>
      </c>
      <c r="O310" s="3"/>
      <c r="P310" s="7" t="s">
        <v>1342</v>
      </c>
      <c r="Q310" s="7" t="s">
        <v>1590</v>
      </c>
      <c r="R310" s="7" t="s">
        <v>1342</v>
      </c>
      <c r="S310" s="7" t="str">
        <f t="shared" si="80"/>
        <v>Yes</v>
      </c>
      <c r="T310" s="306">
        <v>350</v>
      </c>
      <c r="U310" s="306">
        <v>18</v>
      </c>
      <c r="V310" s="306">
        <v>1398</v>
      </c>
      <c r="W310" s="306">
        <v>1398</v>
      </c>
      <c r="X310" s="8">
        <v>139.80000000000001</v>
      </c>
      <c r="Y310" s="16">
        <f t="shared" si="79"/>
        <v>55.039370078740163</v>
      </c>
      <c r="Z310" s="8">
        <v>69.900000000000006</v>
      </c>
      <c r="AA310" s="16">
        <f t="shared" si="75"/>
        <v>27.519685039370081</v>
      </c>
      <c r="AB310" s="16" t="str">
        <f t="shared" si="76"/>
        <v>N</v>
      </c>
      <c r="AC310" s="8">
        <v>107.2</v>
      </c>
      <c r="AD310" s="306">
        <v>28</v>
      </c>
      <c r="AE310" s="3"/>
      <c r="AF310" s="5" t="s">
        <v>990</v>
      </c>
      <c r="AG310" s="10">
        <v>32.470786683686399</v>
      </c>
      <c r="AH310" s="10">
        <v>34.357750447910398</v>
      </c>
      <c r="AI310" s="10">
        <v>31.312877101094401</v>
      </c>
      <c r="AJ310" s="10">
        <v>34.366327555929608</v>
      </c>
      <c r="AK310" s="10">
        <v>32.556557763878402</v>
      </c>
      <c r="AL310" s="10">
        <v>42.254050518086402</v>
      </c>
      <c r="AM310" s="10">
        <v>39.707721574886399</v>
      </c>
      <c r="AN310" s="10">
        <v>40.438920033523203</v>
      </c>
      <c r="AO310" s="10">
        <v>37.132444892121605</v>
      </c>
      <c r="AP310" s="10">
        <v>34.445665805107204</v>
      </c>
      <c r="AQ310" s="10">
        <v>33.583666449177599</v>
      </c>
      <c r="AR310" s="10">
        <v>33.536492355071999</v>
      </c>
      <c r="AS310" s="11">
        <v>98.14141423269119</v>
      </c>
      <c r="AT310" s="11">
        <v>109.17693583789442</v>
      </c>
      <c r="AU310" s="11">
        <v>117.27908650053121</v>
      </c>
      <c r="AV310" s="11">
        <v>101.56582460935681</v>
      </c>
      <c r="AW310" s="29">
        <v>426.16326118047363</v>
      </c>
      <c r="AX310" s="45">
        <f t="shared" si="81"/>
        <v>35.5136050983728</v>
      </c>
      <c r="AY310" s="45">
        <f t="shared" si="82"/>
        <v>3.5288287210698912</v>
      </c>
    </row>
    <row r="311" spans="1:51" ht="15" customHeight="1">
      <c r="A311" s="385">
        <v>1489</v>
      </c>
      <c r="B311" s="23" t="s">
        <v>243</v>
      </c>
      <c r="C311" s="23" t="s">
        <v>591</v>
      </c>
      <c r="D311" s="23" t="s">
        <v>255</v>
      </c>
      <c r="E311" s="23" t="s">
        <v>1203</v>
      </c>
      <c r="F311" s="25" t="s">
        <v>907</v>
      </c>
      <c r="G311" s="24" t="s">
        <v>921</v>
      </c>
      <c r="H311" s="394">
        <v>180</v>
      </c>
      <c r="I311" s="23" t="s">
        <v>259</v>
      </c>
      <c r="J311" s="42" t="s">
        <v>998</v>
      </c>
      <c r="K311" s="13" t="str">
        <f t="shared" si="85"/>
        <v>011</v>
      </c>
      <c r="L311" s="6" t="s">
        <v>1004</v>
      </c>
      <c r="M311" s="13" t="s">
        <v>1026</v>
      </c>
      <c r="N311" s="13" t="s">
        <v>1027</v>
      </c>
      <c r="O311" s="3"/>
      <c r="P311" s="7" t="s">
        <v>1343</v>
      </c>
      <c r="Q311" s="7" t="s">
        <v>1590</v>
      </c>
      <c r="R311" s="7" t="s">
        <v>1343</v>
      </c>
      <c r="S311" s="7" t="str">
        <f t="shared" si="80"/>
        <v>Yes</v>
      </c>
      <c r="T311" s="306">
        <v>350</v>
      </c>
      <c r="U311" s="306">
        <v>18</v>
      </c>
      <c r="V311" s="306">
        <v>1660</v>
      </c>
      <c r="W311" s="306">
        <v>1660</v>
      </c>
      <c r="X311" s="8">
        <v>83</v>
      </c>
      <c r="Y311" s="16">
        <f t="shared" si="79"/>
        <v>32.677165354330711</v>
      </c>
      <c r="Z311" s="8">
        <v>78.8</v>
      </c>
      <c r="AA311" s="16">
        <f t="shared" si="75"/>
        <v>31.023622047244093</v>
      </c>
      <c r="AB311" s="16" t="str">
        <f t="shared" si="76"/>
        <v>N</v>
      </c>
      <c r="AC311" s="8">
        <v>107.2</v>
      </c>
      <c r="AD311" s="306">
        <v>16</v>
      </c>
      <c r="AE311" s="3"/>
      <c r="AF311" s="5" t="s">
        <v>990</v>
      </c>
      <c r="AG311" s="10">
        <v>0.93188622105600005</v>
      </c>
      <c r="AH311" s="10">
        <v>0.98599163689600011</v>
      </c>
      <c r="AI311" s="10">
        <v>0.89878643724800011</v>
      </c>
      <c r="AJ311" s="10">
        <v>0.98599163689600011</v>
      </c>
      <c r="AK311" s="10">
        <v>0.93443235827200011</v>
      </c>
      <c r="AL311" s="10">
        <v>1.21259784912</v>
      </c>
      <c r="AM311" s="10">
        <v>1.13939640416</v>
      </c>
      <c r="AN311" s="10">
        <v>1.160402036192</v>
      </c>
      <c r="AO311" s="10">
        <v>1.0655584248960002</v>
      </c>
      <c r="AP311" s="10">
        <v>0.98853777411200006</v>
      </c>
      <c r="AQ311" s="10">
        <v>0.96371293625599996</v>
      </c>
      <c r="AR311" s="10">
        <v>0.96243986764800005</v>
      </c>
      <c r="AS311" s="11">
        <v>2.8166642952000003</v>
      </c>
      <c r="AT311" s="11">
        <v>3.1330218442880002</v>
      </c>
      <c r="AU311" s="11">
        <v>3.3653568652480006</v>
      </c>
      <c r="AV311" s="11">
        <v>2.9146905780160002</v>
      </c>
      <c r="AW311" s="29">
        <v>12.229733582752001</v>
      </c>
      <c r="AX311" s="45">
        <f t="shared" si="81"/>
        <v>1.0191444652293333</v>
      </c>
      <c r="AY311" s="45">
        <f t="shared" si="82"/>
        <v>0.10121621774821668</v>
      </c>
    </row>
    <row r="312" spans="1:51" ht="15" customHeight="1">
      <c r="A312" s="385">
        <v>1490</v>
      </c>
      <c r="B312" s="23" t="s">
        <v>243</v>
      </c>
      <c r="C312" s="23" t="s">
        <v>591</v>
      </c>
      <c r="D312" s="23" t="s">
        <v>255</v>
      </c>
      <c r="E312" s="23" t="s">
        <v>1203</v>
      </c>
      <c r="F312" s="25" t="s">
        <v>923</v>
      </c>
      <c r="G312" s="24" t="s">
        <v>917</v>
      </c>
      <c r="H312" s="394">
        <v>100</v>
      </c>
      <c r="I312" s="23" t="s">
        <v>264</v>
      </c>
      <c r="J312" s="42" t="s">
        <v>999</v>
      </c>
      <c r="K312" s="13" t="str">
        <f t="shared" si="85"/>
        <v>010</v>
      </c>
      <c r="L312" s="6" t="s">
        <v>1004</v>
      </c>
      <c r="M312" s="13" t="s">
        <v>1029</v>
      </c>
      <c r="N312" s="13" t="s">
        <v>1027</v>
      </c>
      <c r="O312" s="3"/>
      <c r="P312" s="7" t="s">
        <v>1338</v>
      </c>
      <c r="Q312" s="7" t="s">
        <v>1590</v>
      </c>
      <c r="R312" s="7" t="s">
        <v>1525</v>
      </c>
      <c r="S312" s="7" t="str">
        <f t="shared" si="80"/>
        <v>No</v>
      </c>
      <c r="T312" s="306">
        <v>290</v>
      </c>
      <c r="U312" s="306">
        <v>14</v>
      </c>
      <c r="V312" s="306">
        <v>935</v>
      </c>
      <c r="W312" s="306">
        <v>933</v>
      </c>
      <c r="X312" s="8">
        <v>93.3</v>
      </c>
      <c r="Y312" s="16">
        <f t="shared" si="79"/>
        <v>36.732283464566926</v>
      </c>
      <c r="Z312" s="8">
        <v>93.35</v>
      </c>
      <c r="AA312" s="16">
        <f t="shared" ref="AA312:AA375" si="86">Z312/2.54</f>
        <v>36.751968503937007</v>
      </c>
      <c r="AB312" s="16" t="str">
        <f t="shared" ref="AB312:AB375" si="87">IF(Y312=AA312, "Y", "N")</f>
        <v>N</v>
      </c>
      <c r="AC312" s="8">
        <v>120.9</v>
      </c>
      <c r="AD312" s="306">
        <v>21</v>
      </c>
      <c r="AE312" s="3"/>
      <c r="AF312" s="5" t="s">
        <v>990</v>
      </c>
      <c r="AG312" s="10">
        <v>4.1033915260556411</v>
      </c>
      <c r="AH312" s="10">
        <v>4.3414243406679605</v>
      </c>
      <c r="AI312" s="10">
        <v>3.9569612271789607</v>
      </c>
      <c r="AJ312" s="10">
        <v>4.3427616036714003</v>
      </c>
      <c r="AK312" s="10">
        <v>4.1140896300831606</v>
      </c>
      <c r="AL312" s="10">
        <v>5.3396911727359209</v>
      </c>
      <c r="AM312" s="10">
        <v>5.0174107889068802</v>
      </c>
      <c r="AN312" s="10">
        <v>5.1103505676459609</v>
      </c>
      <c r="AO312" s="10">
        <v>4.6924558790709598</v>
      </c>
      <c r="AP312" s="10">
        <v>4.3527910761972004</v>
      </c>
      <c r="AQ312" s="10">
        <v>4.2438041414168399</v>
      </c>
      <c r="AR312" s="10">
        <v>4.2377864579013611</v>
      </c>
      <c r="AS312" s="11">
        <v>12.401777093902563</v>
      </c>
      <c r="AT312" s="11">
        <v>13.796542406490481</v>
      </c>
      <c r="AU312" s="11">
        <v>14.820217235623801</v>
      </c>
      <c r="AV312" s="11">
        <v>12.834381675515402</v>
      </c>
      <c r="AW312" s="29">
        <v>53.852918411532244</v>
      </c>
      <c r="AX312" s="45">
        <f t="shared" si="81"/>
        <v>4.4877432009610203</v>
      </c>
      <c r="AY312" s="45">
        <f t="shared" si="82"/>
        <v>0.44595236244428693</v>
      </c>
    </row>
    <row r="313" spans="1:51" ht="15" customHeight="1">
      <c r="A313" s="385">
        <v>1492</v>
      </c>
      <c r="B313" s="23" t="s">
        <v>243</v>
      </c>
      <c r="C313" s="23" t="s">
        <v>591</v>
      </c>
      <c r="D313" s="23" t="s">
        <v>255</v>
      </c>
      <c r="E313" s="23" t="s">
        <v>1203</v>
      </c>
      <c r="F313" s="25" t="s">
        <v>923</v>
      </c>
      <c r="G313" s="24" t="s">
        <v>921</v>
      </c>
      <c r="H313" s="394">
        <v>100</v>
      </c>
      <c r="I313" s="23" t="s">
        <v>266</v>
      </c>
      <c r="J313" s="42" t="s">
        <v>999</v>
      </c>
      <c r="K313" s="13" t="str">
        <f t="shared" si="85"/>
        <v>010</v>
      </c>
      <c r="L313" s="6" t="s">
        <v>1004</v>
      </c>
      <c r="M313" s="13" t="s">
        <v>1029</v>
      </c>
      <c r="N313" s="13" t="s">
        <v>1027</v>
      </c>
      <c r="O313" s="3"/>
      <c r="P313" s="7" t="s">
        <v>1339</v>
      </c>
      <c r="Q313" s="7" t="s">
        <v>1591</v>
      </c>
      <c r="R313" s="7" t="s">
        <v>1469</v>
      </c>
      <c r="S313" s="7" t="str">
        <f t="shared" si="80"/>
        <v>No</v>
      </c>
      <c r="T313" s="306">
        <v>290</v>
      </c>
      <c r="U313" s="306">
        <v>14</v>
      </c>
      <c r="V313" s="306">
        <v>910</v>
      </c>
      <c r="W313" s="306">
        <v>908</v>
      </c>
      <c r="X313" s="8">
        <v>90.8</v>
      </c>
      <c r="Y313" s="16">
        <f t="shared" si="79"/>
        <v>35.748031496062993</v>
      </c>
      <c r="Z313" s="8">
        <v>90.8</v>
      </c>
      <c r="AA313" s="16">
        <f t="shared" si="86"/>
        <v>35.748031496062993</v>
      </c>
      <c r="AB313" s="16" t="str">
        <f t="shared" si="87"/>
        <v>Y</v>
      </c>
      <c r="AC313" s="8">
        <v>120.9</v>
      </c>
      <c r="AD313" s="306">
        <v>15</v>
      </c>
      <c r="AE313" s="3"/>
      <c r="AF313" s="5" t="s">
        <v>990</v>
      </c>
      <c r="AG313" s="10">
        <v>11.18059081243104</v>
      </c>
      <c r="AH313" s="10">
        <v>11.83065542782032</v>
      </c>
      <c r="AI313" s="10">
        <v>10.782353030030402</v>
      </c>
      <c r="AJ313" s="10">
        <v>11.833258289143201</v>
      </c>
      <c r="AK313" s="10">
        <v>11.209873002313442</v>
      </c>
      <c r="AL313" s="10">
        <v>14.549344079568481</v>
      </c>
      <c r="AM313" s="10">
        <v>13.672179813757921</v>
      </c>
      <c r="AN313" s="10">
        <v>13.924006646746561</v>
      </c>
      <c r="AO313" s="10">
        <v>12.785905533317282</v>
      </c>
      <c r="AP313" s="10">
        <v>11.860588333033441</v>
      </c>
      <c r="AQ313" s="10">
        <v>11.563862142225121</v>
      </c>
      <c r="AR313" s="10">
        <v>11.547594258957121</v>
      </c>
      <c r="AS313" s="11">
        <v>33.79359927028176</v>
      </c>
      <c r="AT313" s="11">
        <v>37.592475371025124</v>
      </c>
      <c r="AU313" s="11">
        <v>40.382091993821767</v>
      </c>
      <c r="AV313" s="11">
        <v>34.972044734215679</v>
      </c>
      <c r="AW313" s="29">
        <v>146.74021136934434</v>
      </c>
      <c r="AX313" s="45">
        <f t="shared" si="81"/>
        <v>12.228350947445364</v>
      </c>
      <c r="AY313" s="45">
        <f t="shared" si="82"/>
        <v>1.2149919266656954</v>
      </c>
    </row>
    <row r="314" spans="1:51" ht="15" customHeight="1">
      <c r="A314" s="385">
        <v>1495</v>
      </c>
      <c r="B314" s="23" t="s">
        <v>243</v>
      </c>
      <c r="C314" s="23" t="s">
        <v>591</v>
      </c>
      <c r="D314" s="23" t="s">
        <v>255</v>
      </c>
      <c r="E314" s="23" t="s">
        <v>1203</v>
      </c>
      <c r="F314" s="25" t="s">
        <v>910</v>
      </c>
      <c r="G314" s="24" t="s">
        <v>920</v>
      </c>
      <c r="H314" s="394">
        <v>100</v>
      </c>
      <c r="I314" s="23" t="s">
        <v>270</v>
      </c>
      <c r="J314" s="42" t="s">
        <v>999</v>
      </c>
      <c r="K314" s="13" t="str">
        <f t="shared" si="85"/>
        <v>010</v>
      </c>
      <c r="L314" s="6" t="s">
        <v>1004</v>
      </c>
      <c r="M314" s="13" t="s">
        <v>1029</v>
      </c>
      <c r="N314" s="13" t="s">
        <v>1027</v>
      </c>
      <c r="O314" s="3"/>
      <c r="P314" s="7" t="s">
        <v>1428</v>
      </c>
      <c r="Q314" s="7" t="s">
        <v>1590</v>
      </c>
      <c r="R314" s="7" t="s">
        <v>1428</v>
      </c>
      <c r="S314" s="7" t="str">
        <f t="shared" si="80"/>
        <v>Yes</v>
      </c>
      <c r="T314" s="306">
        <v>290</v>
      </c>
      <c r="U314" s="306">
        <v>14</v>
      </c>
      <c r="V314" s="306">
        <v>1608</v>
      </c>
      <c r="W314" s="306">
        <v>1608</v>
      </c>
      <c r="X314" s="8">
        <v>160.80000000000001</v>
      </c>
      <c r="Y314" s="16">
        <f t="shared" si="79"/>
        <v>63.30708661417323</v>
      </c>
      <c r="Z314" s="8">
        <v>80.3</v>
      </c>
      <c r="AA314" s="16">
        <f t="shared" si="86"/>
        <v>31.614173228346456</v>
      </c>
      <c r="AB314" s="16" t="str">
        <f t="shared" si="87"/>
        <v>N</v>
      </c>
      <c r="AC314" s="8">
        <v>111.75</v>
      </c>
      <c r="AD314" s="306">
        <v>9</v>
      </c>
      <c r="AE314" s="3"/>
      <c r="AF314" s="5" t="s">
        <v>990</v>
      </c>
      <c r="AG314" s="10">
        <v>78.636070602734407</v>
      </c>
      <c r="AH314" s="10">
        <v>83.206647079264798</v>
      </c>
      <c r="AI314" s="10">
        <v>75.832584868353607</v>
      </c>
      <c r="AJ314" s="10">
        <v>83.226885008198394</v>
      </c>
      <c r="AK314" s="10">
        <v>78.842710508688</v>
      </c>
      <c r="AL314" s="10">
        <v>102.329359613208</v>
      </c>
      <c r="AM314" s="10">
        <v>96.161051905077613</v>
      </c>
      <c r="AN314" s="10">
        <v>97.932403263844805</v>
      </c>
      <c r="AO314" s="10">
        <v>89.9245743310656</v>
      </c>
      <c r="AP314" s="10">
        <v>83.419677910144799</v>
      </c>
      <c r="AQ314" s="10">
        <v>81.330910613366399</v>
      </c>
      <c r="AR314" s="10">
        <v>81.216939118845602</v>
      </c>
      <c r="AS314" s="11">
        <v>237.6753025503528</v>
      </c>
      <c r="AT314" s="11">
        <v>264.39895513009441</v>
      </c>
      <c r="AU314" s="11">
        <v>284.01802949998802</v>
      </c>
      <c r="AV314" s="11">
        <v>245.9675276423568</v>
      </c>
      <c r="AW314" s="29">
        <v>1032.0598148227921</v>
      </c>
      <c r="AX314" s="45">
        <f t="shared" si="81"/>
        <v>86.004984568566002</v>
      </c>
      <c r="AY314" s="45">
        <f t="shared" si="82"/>
        <v>8.5458064694320885</v>
      </c>
    </row>
    <row r="315" spans="1:51" ht="15" customHeight="1">
      <c r="A315" s="385">
        <v>1498</v>
      </c>
      <c r="B315" s="23" t="s">
        <v>243</v>
      </c>
      <c r="C315" s="23" t="s">
        <v>591</v>
      </c>
      <c r="D315" s="23" t="s">
        <v>255</v>
      </c>
      <c r="E315" s="23" t="s">
        <v>1203</v>
      </c>
      <c r="F315" s="25" t="s">
        <v>910</v>
      </c>
      <c r="G315" s="24" t="s">
        <v>940</v>
      </c>
      <c r="H315" s="394">
        <v>100</v>
      </c>
      <c r="I315" s="23" t="s">
        <v>271</v>
      </c>
      <c r="J315" s="42" t="s">
        <v>999</v>
      </c>
      <c r="K315" s="13" t="str">
        <f t="shared" si="85"/>
        <v>010</v>
      </c>
      <c r="L315" s="6" t="s">
        <v>1004</v>
      </c>
      <c r="M315" s="13" t="s">
        <v>1029</v>
      </c>
      <c r="N315" s="13" t="s">
        <v>1027</v>
      </c>
      <c r="O315" s="3"/>
      <c r="P315" s="7" t="s">
        <v>1338</v>
      </c>
      <c r="Q315" s="7" t="s">
        <v>1590</v>
      </c>
      <c r="R315" s="7" t="s">
        <v>1525</v>
      </c>
      <c r="S315" s="7" t="str">
        <f t="shared" si="80"/>
        <v>No</v>
      </c>
      <c r="T315" s="306">
        <v>290</v>
      </c>
      <c r="U315" s="306">
        <v>14</v>
      </c>
      <c r="V315" s="306">
        <v>935</v>
      </c>
      <c r="W315" s="306">
        <v>933</v>
      </c>
      <c r="X315" s="8">
        <v>93.3</v>
      </c>
      <c r="Y315" s="16">
        <f t="shared" si="79"/>
        <v>36.732283464566926</v>
      </c>
      <c r="Z315" s="8">
        <v>93.3</v>
      </c>
      <c r="AA315" s="16">
        <f t="shared" si="86"/>
        <v>36.732283464566926</v>
      </c>
      <c r="AB315" s="16" t="str">
        <f t="shared" si="87"/>
        <v>Y</v>
      </c>
      <c r="AC315" s="8">
        <v>111.7</v>
      </c>
      <c r="AD315" s="306">
        <v>9</v>
      </c>
      <c r="AE315" s="3"/>
      <c r="AF315" s="5" t="s">
        <v>990</v>
      </c>
      <c r="AG315" s="10">
        <v>8.8573189188136805</v>
      </c>
      <c r="AH315" s="10">
        <v>9.3719057969955593</v>
      </c>
      <c r="AI315" s="10">
        <v>8.5416479767357174</v>
      </c>
      <c r="AJ315" s="10">
        <v>9.3743768024129981</v>
      </c>
      <c r="AK315" s="10">
        <v>8.880175718924999</v>
      </c>
      <c r="AL315" s="10">
        <v>11.526004769648878</v>
      </c>
      <c r="AM315" s="10">
        <v>10.831034495993878</v>
      </c>
      <c r="AN315" s="10">
        <v>11.030568183452159</v>
      </c>
      <c r="AO315" s="10">
        <v>10.128651206086559</v>
      </c>
      <c r="AP315" s="10">
        <v>9.3959980998155999</v>
      </c>
      <c r="AQ315" s="10">
        <v>9.1606348338044388</v>
      </c>
      <c r="AR315" s="10">
        <v>9.1476620553628791</v>
      </c>
      <c r="AS315" s="11">
        <v>26.770872692544955</v>
      </c>
      <c r="AT315" s="11">
        <v>29.780557290986877</v>
      </c>
      <c r="AU315" s="11">
        <v>31.990253885532596</v>
      </c>
      <c r="AV315" s="11">
        <v>27.704294988982916</v>
      </c>
      <c r="AW315" s="29">
        <v>116.24597885804735</v>
      </c>
      <c r="AX315" s="45">
        <f t="shared" si="81"/>
        <v>9.6871649048372799</v>
      </c>
      <c r="AY315" s="45">
        <f t="shared" si="82"/>
        <v>0.96256273482340704</v>
      </c>
    </row>
    <row r="316" spans="1:51" ht="15" customHeight="1">
      <c r="A316" s="385">
        <v>1500</v>
      </c>
      <c r="B316" s="23" t="s">
        <v>243</v>
      </c>
      <c r="C316" s="23" t="s">
        <v>591</v>
      </c>
      <c r="D316" s="23" t="s">
        <v>255</v>
      </c>
      <c r="E316" s="23" t="s">
        <v>1203</v>
      </c>
      <c r="F316" s="25" t="s">
        <v>923</v>
      </c>
      <c r="G316" s="24" t="s">
        <v>940</v>
      </c>
      <c r="H316" s="394">
        <v>100</v>
      </c>
      <c r="I316" s="23" t="s">
        <v>268</v>
      </c>
      <c r="J316" s="42" t="s">
        <v>999</v>
      </c>
      <c r="K316" s="13" t="str">
        <f t="shared" si="85"/>
        <v>010</v>
      </c>
      <c r="L316" s="6" t="s">
        <v>1004</v>
      </c>
      <c r="M316" s="13" t="s">
        <v>1029</v>
      </c>
      <c r="N316" s="13" t="s">
        <v>1027</v>
      </c>
      <c r="O316" s="3"/>
      <c r="P316" s="7" t="s">
        <v>1338</v>
      </c>
      <c r="Q316" s="7" t="s">
        <v>1590</v>
      </c>
      <c r="R316" s="7" t="s">
        <v>1525</v>
      </c>
      <c r="S316" s="7" t="str">
        <f t="shared" si="80"/>
        <v>No</v>
      </c>
      <c r="T316" s="306">
        <v>290</v>
      </c>
      <c r="U316" s="306">
        <v>14</v>
      </c>
      <c r="V316" s="306">
        <v>935</v>
      </c>
      <c r="W316" s="306">
        <v>933</v>
      </c>
      <c r="X316" s="8">
        <v>93.3</v>
      </c>
      <c r="Y316" s="16">
        <f t="shared" si="79"/>
        <v>36.732283464566926</v>
      </c>
      <c r="Z316" s="8">
        <v>93.3</v>
      </c>
      <c r="AA316" s="16">
        <f t="shared" si="86"/>
        <v>36.732283464566926</v>
      </c>
      <c r="AB316" s="16" t="str">
        <f t="shared" si="87"/>
        <v>Y</v>
      </c>
      <c r="AC316" s="8">
        <v>120.9</v>
      </c>
      <c r="AD316" s="306">
        <v>9</v>
      </c>
      <c r="AE316" s="3"/>
      <c r="AF316" s="5" t="s">
        <v>990</v>
      </c>
      <c r="AG316" s="10">
        <v>5.9809087828854004</v>
      </c>
      <c r="AH316" s="10">
        <v>6.3285971637798006</v>
      </c>
      <c r="AI316" s="10">
        <v>5.7676153338367202</v>
      </c>
      <c r="AJ316" s="10">
        <v>6.3299344267832414</v>
      </c>
      <c r="AK316" s="10">
        <v>5.9969559389266802</v>
      </c>
      <c r="AL316" s="10">
        <v>7.7828706800208014</v>
      </c>
      <c r="AM316" s="10">
        <v>7.3141599973150813</v>
      </c>
      <c r="AN316" s="10">
        <v>7.4485549291608013</v>
      </c>
      <c r="AO316" s="10">
        <v>6.8394316310938814</v>
      </c>
      <c r="AP316" s="10">
        <v>6.3446443198210805</v>
      </c>
      <c r="AQ316" s="10">
        <v>6.1861786539134407</v>
      </c>
      <c r="AR316" s="10">
        <v>6.1774864443910804</v>
      </c>
      <c r="AS316" s="11">
        <v>18.07712128050192</v>
      </c>
      <c r="AT316" s="11">
        <v>20.109761045730721</v>
      </c>
      <c r="AU316" s="11">
        <v>21.602146557569764</v>
      </c>
      <c r="AV316" s="11">
        <v>18.708309418125602</v>
      </c>
      <c r="AW316" s="29">
        <v>78.497338301928011</v>
      </c>
      <c r="AX316" s="45">
        <f t="shared" si="81"/>
        <v>6.5414448584940006</v>
      </c>
      <c r="AY316" s="45">
        <f t="shared" si="82"/>
        <v>0.64995130034984139</v>
      </c>
    </row>
    <row r="317" spans="1:51" ht="15" customHeight="1">
      <c r="A317" s="385">
        <v>1501</v>
      </c>
      <c r="B317" s="23" t="s">
        <v>243</v>
      </c>
      <c r="C317" s="23" t="s">
        <v>591</v>
      </c>
      <c r="D317" s="23" t="s">
        <v>255</v>
      </c>
      <c r="E317" s="23" t="s">
        <v>1203</v>
      </c>
      <c r="F317" s="25" t="s">
        <v>923</v>
      </c>
      <c r="G317" s="24" t="s">
        <v>933</v>
      </c>
      <c r="H317" s="394">
        <v>100</v>
      </c>
      <c r="I317" s="23" t="s">
        <v>659</v>
      </c>
      <c r="J317" s="42" t="s">
        <v>999</v>
      </c>
      <c r="K317" s="13" t="str">
        <f t="shared" si="85"/>
        <v>010</v>
      </c>
      <c r="L317" s="6" t="s">
        <v>1004</v>
      </c>
      <c r="M317" s="13" t="s">
        <v>1029</v>
      </c>
      <c r="N317" s="13" t="s">
        <v>1027</v>
      </c>
      <c r="O317" s="3"/>
      <c r="P317" s="7" t="s">
        <v>1339</v>
      </c>
      <c r="Q317" s="7" t="s">
        <v>1591</v>
      </c>
      <c r="R317" s="7" t="s">
        <v>1469</v>
      </c>
      <c r="S317" s="7" t="str">
        <f t="shared" si="80"/>
        <v>No</v>
      </c>
      <c r="T317" s="306">
        <v>290</v>
      </c>
      <c r="U317" s="306">
        <v>14</v>
      </c>
      <c r="V317" s="306">
        <v>910</v>
      </c>
      <c r="W317" s="306">
        <v>908</v>
      </c>
      <c r="X317" s="8">
        <v>90.8</v>
      </c>
      <c r="Y317" s="16">
        <f t="shared" si="79"/>
        <v>35.748031496062993</v>
      </c>
      <c r="Z317" s="8">
        <v>90.8</v>
      </c>
      <c r="AA317" s="16">
        <f t="shared" si="86"/>
        <v>35.748031496062993</v>
      </c>
      <c r="AB317" s="16" t="str">
        <f t="shared" si="87"/>
        <v>Y</v>
      </c>
      <c r="AC317" s="8">
        <v>120.7</v>
      </c>
      <c r="AD317" s="306">
        <v>12</v>
      </c>
      <c r="AE317" s="3"/>
      <c r="AF317" s="5" t="s">
        <v>990</v>
      </c>
      <c r="AG317" s="10">
        <v>12.269729499362722</v>
      </c>
      <c r="AH317" s="10">
        <v>12.982383349143042</v>
      </c>
      <c r="AI317" s="10">
        <v>11.83187289521328</v>
      </c>
      <c r="AJ317" s="10">
        <v>12.985631543535842</v>
      </c>
      <c r="AK317" s="10">
        <v>12.301561804412161</v>
      </c>
      <c r="AL317" s="10">
        <v>15.966174718369121</v>
      </c>
      <c r="AM317" s="10">
        <v>15.00405953922176</v>
      </c>
      <c r="AN317" s="10">
        <v>15.280156062609763</v>
      </c>
      <c r="AO317" s="10">
        <v>14.030900499138882</v>
      </c>
      <c r="AP317" s="10">
        <v>13.015514931949602</v>
      </c>
      <c r="AQ317" s="10">
        <v>12.690045853791041</v>
      </c>
      <c r="AR317" s="10">
        <v>12.671855965191362</v>
      </c>
      <c r="AS317" s="11">
        <v>37.08398574371904</v>
      </c>
      <c r="AT317" s="11">
        <v>41.253368066317122</v>
      </c>
      <c r="AU317" s="11">
        <v>44.315116100970407</v>
      </c>
      <c r="AV317" s="11">
        <v>38.377416750932007</v>
      </c>
      <c r="AW317" s="29">
        <v>161.02988666193858</v>
      </c>
      <c r="AX317" s="45">
        <f t="shared" si="81"/>
        <v>13.419157221828215</v>
      </c>
      <c r="AY317" s="45">
        <f t="shared" si="82"/>
        <v>1.3334214613255346</v>
      </c>
    </row>
    <row r="318" spans="1:51" ht="15" customHeight="1">
      <c r="A318" s="385">
        <v>1502</v>
      </c>
      <c r="B318" s="23" t="s">
        <v>243</v>
      </c>
      <c r="C318" s="23" t="s">
        <v>591</v>
      </c>
      <c r="D318" s="23" t="s">
        <v>255</v>
      </c>
      <c r="E318" s="23" t="s">
        <v>1203</v>
      </c>
      <c r="F318" s="25" t="s">
        <v>923</v>
      </c>
      <c r="G318" s="24" t="s">
        <v>933</v>
      </c>
      <c r="H318" s="394">
        <v>100</v>
      </c>
      <c r="I318" s="23" t="s">
        <v>267</v>
      </c>
      <c r="J318" s="42" t="s">
        <v>999</v>
      </c>
      <c r="K318" s="13" t="str">
        <f t="shared" si="85"/>
        <v>010</v>
      </c>
      <c r="L318" s="6" t="s">
        <v>1004</v>
      </c>
      <c r="M318" s="13" t="s">
        <v>1029</v>
      </c>
      <c r="N318" s="13" t="s">
        <v>1027</v>
      </c>
      <c r="O318" s="3"/>
      <c r="P318" s="7" t="s">
        <v>1339</v>
      </c>
      <c r="Q318" s="7" t="s">
        <v>1591</v>
      </c>
      <c r="R318" s="7" t="s">
        <v>1469</v>
      </c>
      <c r="S318" s="7" t="str">
        <f t="shared" si="80"/>
        <v>No</v>
      </c>
      <c r="T318" s="306">
        <v>290</v>
      </c>
      <c r="U318" s="306">
        <v>14</v>
      </c>
      <c r="V318" s="306">
        <v>910</v>
      </c>
      <c r="W318" s="306">
        <v>908</v>
      </c>
      <c r="X318" s="8">
        <v>90.8</v>
      </c>
      <c r="Y318" s="16">
        <f t="shared" si="79"/>
        <v>35.748031496062993</v>
      </c>
      <c r="Z318" s="8">
        <v>90.8</v>
      </c>
      <c r="AA318" s="16">
        <f t="shared" si="86"/>
        <v>35.748031496062993</v>
      </c>
      <c r="AB318" s="16" t="str">
        <f t="shared" si="87"/>
        <v>Y</v>
      </c>
      <c r="AC318" s="8">
        <v>120.7</v>
      </c>
      <c r="AD318" s="306">
        <v>12</v>
      </c>
      <c r="AE318" s="3"/>
      <c r="AF318" s="5" t="s">
        <v>990</v>
      </c>
      <c r="AG318" s="10">
        <v>13.952943833711682</v>
      </c>
      <c r="AH318" s="10">
        <v>14.763693154154563</v>
      </c>
      <c r="AI318" s="10">
        <v>13.455320452734721</v>
      </c>
      <c r="AJ318" s="10">
        <v>14.767590987425923</v>
      </c>
      <c r="AK318" s="10">
        <v>13.989323610911041</v>
      </c>
      <c r="AL318" s="10">
        <v>18.156757016873446</v>
      </c>
      <c r="AM318" s="10">
        <v>17.062115506499843</v>
      </c>
      <c r="AN318" s="10">
        <v>17.376540723722879</v>
      </c>
      <c r="AO318" s="10">
        <v>15.955780496312162</v>
      </c>
      <c r="AP318" s="10">
        <v>14.801372209111042</v>
      </c>
      <c r="AQ318" s="10">
        <v>14.431078048331843</v>
      </c>
      <c r="AR318" s="10">
        <v>14.410939243096481</v>
      </c>
      <c r="AS318" s="11">
        <v>42.171957440600963</v>
      </c>
      <c r="AT318" s="11">
        <v>46.913671615210404</v>
      </c>
      <c r="AU318" s="11">
        <v>50.394436726534877</v>
      </c>
      <c r="AV318" s="11">
        <v>43.643389500539364</v>
      </c>
      <c r="AW318" s="29">
        <v>183.1234552828856</v>
      </c>
      <c r="AX318" s="45">
        <f t="shared" si="81"/>
        <v>15.260287940240469</v>
      </c>
      <c r="AY318" s="45">
        <f t="shared" si="82"/>
        <v>1.5162663645572851</v>
      </c>
    </row>
    <row r="319" spans="1:51" ht="15" customHeight="1">
      <c r="A319" s="385">
        <v>1503</v>
      </c>
      <c r="B319" s="23" t="s">
        <v>243</v>
      </c>
      <c r="C319" s="23" t="s">
        <v>591</v>
      </c>
      <c r="D319" s="23" t="s">
        <v>255</v>
      </c>
      <c r="E319" s="23" t="s">
        <v>1203</v>
      </c>
      <c r="F319" s="25" t="s">
        <v>923</v>
      </c>
      <c r="G319" s="24" t="s">
        <v>941</v>
      </c>
      <c r="H319" s="394">
        <v>125</v>
      </c>
      <c r="I319" s="23" t="s">
        <v>269</v>
      </c>
      <c r="J319" s="42" t="s">
        <v>998</v>
      </c>
      <c r="K319" s="13" t="str">
        <f t="shared" si="85"/>
        <v>011</v>
      </c>
      <c r="L319" s="6" t="s">
        <v>1004</v>
      </c>
      <c r="M319" s="13" t="s">
        <v>1026</v>
      </c>
      <c r="N319" s="13" t="s">
        <v>1027</v>
      </c>
      <c r="O319" s="3"/>
      <c r="P319" s="7" t="s">
        <v>1385</v>
      </c>
      <c r="Q319" s="7" t="s">
        <v>1590</v>
      </c>
      <c r="R319" s="7" t="s">
        <v>1385</v>
      </c>
      <c r="S319" s="7" t="str">
        <f t="shared" si="80"/>
        <v>Yes</v>
      </c>
      <c r="T319" s="306">
        <v>320</v>
      </c>
      <c r="U319" s="306">
        <v>16</v>
      </c>
      <c r="V319" s="306">
        <v>905</v>
      </c>
      <c r="W319" s="306">
        <v>905</v>
      </c>
      <c r="X319" s="8">
        <v>90.5</v>
      </c>
      <c r="Y319" s="16">
        <f t="shared" si="79"/>
        <v>35.629921259842519</v>
      </c>
      <c r="Z319" s="8">
        <v>89.6</v>
      </c>
      <c r="AA319" s="16">
        <f t="shared" si="86"/>
        <v>35.275590551181097</v>
      </c>
      <c r="AB319" s="16" t="str">
        <f t="shared" si="87"/>
        <v>N</v>
      </c>
      <c r="AC319" s="8">
        <v>102.2</v>
      </c>
      <c r="AD319" s="306">
        <v>12</v>
      </c>
      <c r="AE319" s="3"/>
      <c r="AF319" s="5" t="s">
        <v>990</v>
      </c>
      <c r="AG319" s="10">
        <v>17.531284583411196</v>
      </c>
      <c r="AH319" s="10">
        <v>18.550650832179198</v>
      </c>
      <c r="AI319" s="10">
        <v>16.9063556012288</v>
      </c>
      <c r="AJ319" s="10">
        <v>18.5548855881088</v>
      </c>
      <c r="AK319" s="10">
        <v>17.577261933503998</v>
      </c>
      <c r="AL319" s="10">
        <v>22.8138401230208</v>
      </c>
      <c r="AM319" s="10">
        <v>21.438754376166397</v>
      </c>
      <c r="AN319" s="10">
        <v>21.833191642751999</v>
      </c>
      <c r="AO319" s="10">
        <v>20.047939535859197</v>
      </c>
      <c r="AP319" s="10">
        <v>18.597838112537598</v>
      </c>
      <c r="AQ319" s="10">
        <v>18.132014960281598</v>
      </c>
      <c r="AR319" s="10">
        <v>18.106606424704001</v>
      </c>
      <c r="AS319" s="11">
        <v>52.98829101681919</v>
      </c>
      <c r="AT319" s="11">
        <v>58.94598764463359</v>
      </c>
      <c r="AU319" s="11">
        <v>63.319885554777599</v>
      </c>
      <c r="AV319" s="11">
        <v>54.836459497523194</v>
      </c>
      <c r="AW319" s="29">
        <v>230.09062371375359</v>
      </c>
      <c r="AX319" s="45">
        <f t="shared" si="81"/>
        <v>19.1742186428128</v>
      </c>
      <c r="AY319" s="45">
        <f t="shared" si="82"/>
        <v>1.9052990024816572</v>
      </c>
    </row>
    <row r="320" spans="1:51" ht="15" customHeight="1">
      <c r="A320" s="385">
        <v>1504</v>
      </c>
      <c r="B320" s="23" t="s">
        <v>243</v>
      </c>
      <c r="C320" s="23" t="s">
        <v>591</v>
      </c>
      <c r="D320" s="23" t="s">
        <v>255</v>
      </c>
      <c r="E320" s="23" t="s">
        <v>1203</v>
      </c>
      <c r="F320" s="25" t="s">
        <v>923</v>
      </c>
      <c r="G320" s="24" t="s">
        <v>914</v>
      </c>
      <c r="H320" s="394">
        <v>100</v>
      </c>
      <c r="I320" s="23" t="s">
        <v>262</v>
      </c>
      <c r="J320" s="42" t="s">
        <v>999</v>
      </c>
      <c r="K320" s="13" t="str">
        <f t="shared" si="85"/>
        <v>010</v>
      </c>
      <c r="L320" s="6" t="s">
        <v>1004</v>
      </c>
      <c r="M320" s="13" t="s">
        <v>1029</v>
      </c>
      <c r="N320" s="13" t="s">
        <v>1027</v>
      </c>
      <c r="O320" s="3"/>
      <c r="P320" s="7" t="s">
        <v>1337</v>
      </c>
      <c r="Q320" s="7" t="s">
        <v>1589</v>
      </c>
      <c r="R320" s="7" t="s">
        <v>1337</v>
      </c>
      <c r="S320" s="7" t="str">
        <f t="shared" si="80"/>
        <v>Yes</v>
      </c>
      <c r="T320" s="306">
        <v>290</v>
      </c>
      <c r="U320" s="306">
        <v>14</v>
      </c>
      <c r="V320" s="306">
        <v>1230</v>
      </c>
      <c r="W320" s="306">
        <v>1230</v>
      </c>
      <c r="X320" s="8">
        <v>123</v>
      </c>
      <c r="Y320" s="16">
        <f t="shared" si="79"/>
        <v>48.425196850393704</v>
      </c>
      <c r="Z320" s="8">
        <v>123</v>
      </c>
      <c r="AA320" s="16">
        <f t="shared" si="86"/>
        <v>48.425196850393704</v>
      </c>
      <c r="AB320" s="16" t="str">
        <f t="shared" si="87"/>
        <v>Y</v>
      </c>
      <c r="AC320" s="8">
        <v>81.8</v>
      </c>
      <c r="AD320" s="306">
        <v>28</v>
      </c>
      <c r="AE320" s="3"/>
      <c r="AF320" s="5" t="s">
        <v>990</v>
      </c>
      <c r="AG320" s="10">
        <v>11.824217406926399</v>
      </c>
      <c r="AH320" s="10">
        <v>12.511269684379201</v>
      </c>
      <c r="AI320" s="10">
        <v>11.402562927621599</v>
      </c>
      <c r="AJ320" s="10">
        <v>12.514251682111199</v>
      </c>
      <c r="AK320" s="10">
        <v>11.855230183339199</v>
      </c>
      <c r="AL320" s="10">
        <v>15.387108297119999</v>
      </c>
      <c r="AM320" s="10">
        <v>14.459110602921601</v>
      </c>
      <c r="AN320" s="10">
        <v>14.725701200162399</v>
      </c>
      <c r="AO320" s="10">
        <v>13.5215705159808</v>
      </c>
      <c r="AP320" s="10">
        <v>12.543475259884801</v>
      </c>
      <c r="AQ320" s="10">
        <v>12.229172698931999</v>
      </c>
      <c r="AR320" s="10">
        <v>12.212473511632799</v>
      </c>
      <c r="AS320" s="11">
        <v>35.738050018927197</v>
      </c>
      <c r="AT320" s="11">
        <v>39.756590162570397</v>
      </c>
      <c r="AU320" s="11">
        <v>42.706382319064801</v>
      </c>
      <c r="AV320" s="11">
        <v>36.985121470449599</v>
      </c>
      <c r="AW320" s="29">
        <v>155.186143971012</v>
      </c>
      <c r="AX320" s="45">
        <f t="shared" si="81"/>
        <v>12.932178664250998</v>
      </c>
      <c r="AY320" s="45">
        <f t="shared" si="82"/>
        <v>1.2850375845821305</v>
      </c>
    </row>
    <row r="321" spans="1:51" ht="15" customHeight="1">
      <c r="A321" s="385">
        <v>1517</v>
      </c>
      <c r="B321" s="23" t="s">
        <v>243</v>
      </c>
      <c r="C321" s="23" t="s">
        <v>614</v>
      </c>
      <c r="D321" s="23" t="s">
        <v>660</v>
      </c>
      <c r="E321" s="23" t="s">
        <v>1225</v>
      </c>
      <c r="F321" s="25" t="s">
        <v>923</v>
      </c>
      <c r="G321" s="24" t="s">
        <v>917</v>
      </c>
      <c r="H321" s="394">
        <v>200</v>
      </c>
      <c r="I321" s="23" t="s">
        <v>248</v>
      </c>
      <c r="J321" s="42" t="s">
        <v>998</v>
      </c>
      <c r="K321" s="13" t="str">
        <f t="shared" si="85"/>
        <v>011</v>
      </c>
      <c r="L321" s="6" t="s">
        <v>1004</v>
      </c>
      <c r="M321" s="13" t="s">
        <v>1026</v>
      </c>
      <c r="N321" s="13" t="s">
        <v>1027</v>
      </c>
      <c r="O321" s="3"/>
      <c r="P321" s="7" t="s">
        <v>1335</v>
      </c>
      <c r="Q321" s="7" t="s">
        <v>1590</v>
      </c>
      <c r="R321" s="7" t="s">
        <v>1335</v>
      </c>
      <c r="S321" s="7" t="str">
        <f t="shared" si="80"/>
        <v>Yes</v>
      </c>
      <c r="T321" s="306">
        <v>320</v>
      </c>
      <c r="U321" s="306">
        <v>16</v>
      </c>
      <c r="V321" s="306">
        <v>1010</v>
      </c>
      <c r="W321" s="306">
        <v>1010</v>
      </c>
      <c r="X321" s="8">
        <v>101</v>
      </c>
      <c r="Y321" s="16">
        <f t="shared" ref="Y321:Y384" si="88">X321/2.54</f>
        <v>39.763779527559052</v>
      </c>
      <c r="Z321" s="8">
        <v>101</v>
      </c>
      <c r="AA321" s="16">
        <f t="shared" si="86"/>
        <v>39.763779527559052</v>
      </c>
      <c r="AB321" s="16" t="str">
        <f t="shared" si="87"/>
        <v>Y</v>
      </c>
      <c r="AC321" s="8">
        <v>110</v>
      </c>
      <c r="AD321" s="306">
        <v>12</v>
      </c>
      <c r="AE321" s="3"/>
      <c r="AF321" s="5" t="s">
        <v>990</v>
      </c>
      <c r="AG321" s="10">
        <v>11.208356741120001</v>
      </c>
      <c r="AH321" s="10">
        <v>11.859464601600001</v>
      </c>
      <c r="AI321" s="10">
        <v>10.808681157120001</v>
      </c>
      <c r="AJ321" s="10">
        <v>11.86237133312</v>
      </c>
      <c r="AK321" s="10">
        <v>11.23742405632</v>
      </c>
      <c r="AL321" s="10">
        <v>14.58525208448</v>
      </c>
      <c r="AM321" s="10">
        <v>13.70596579968</v>
      </c>
      <c r="AN321" s="10">
        <v>13.95885144192</v>
      </c>
      <c r="AO321" s="10">
        <v>12.81723263744</v>
      </c>
      <c r="AP321" s="10">
        <v>11.889985282560001</v>
      </c>
      <c r="AQ321" s="10">
        <v>11.592045301760001</v>
      </c>
      <c r="AR321" s="10">
        <v>11.576058278400001</v>
      </c>
      <c r="AS321" s="11">
        <v>33.876502499840001</v>
      </c>
      <c r="AT321" s="11">
        <v>37.685047473920001</v>
      </c>
      <c r="AU321" s="11">
        <v>40.482049879039998</v>
      </c>
      <c r="AV321" s="11">
        <v>35.058088862719998</v>
      </c>
      <c r="AW321" s="29">
        <v>147.10168871552003</v>
      </c>
      <c r="AX321" s="45">
        <f t="shared" si="81"/>
        <v>12.258474059626669</v>
      </c>
      <c r="AY321" s="45">
        <f t="shared" si="82"/>
        <v>1.2181028520964414</v>
      </c>
    </row>
    <row r="322" spans="1:51" ht="15" customHeight="1">
      <c r="A322" s="385">
        <v>1518</v>
      </c>
      <c r="B322" s="23" t="s">
        <v>243</v>
      </c>
      <c r="C322" s="23" t="s">
        <v>614</v>
      </c>
      <c r="D322" s="23" t="s">
        <v>660</v>
      </c>
      <c r="E322" s="23" t="s">
        <v>1225</v>
      </c>
      <c r="F322" s="25" t="s">
        <v>923</v>
      </c>
      <c r="G322" s="24" t="s">
        <v>921</v>
      </c>
      <c r="H322" s="394">
        <v>200</v>
      </c>
      <c r="I322" s="23" t="s">
        <v>661</v>
      </c>
      <c r="J322" s="42" t="s">
        <v>998</v>
      </c>
      <c r="K322" s="13" t="str">
        <f t="shared" si="85"/>
        <v>011</v>
      </c>
      <c r="L322" s="6" t="s">
        <v>1004</v>
      </c>
      <c r="M322" s="13" t="s">
        <v>1026</v>
      </c>
      <c r="N322" s="13" t="s">
        <v>1027</v>
      </c>
      <c r="O322" s="3"/>
      <c r="P322" s="7" t="s">
        <v>1403</v>
      </c>
      <c r="Q322" s="7" t="s">
        <v>1590</v>
      </c>
      <c r="R322" s="7" t="s">
        <v>1403</v>
      </c>
      <c r="S322" s="7" t="str">
        <f t="shared" si="80"/>
        <v>Yes</v>
      </c>
      <c r="T322" s="306">
        <v>350</v>
      </c>
      <c r="U322" s="306">
        <v>18</v>
      </c>
      <c r="V322" s="306">
        <v>905</v>
      </c>
      <c r="W322" s="306">
        <v>905</v>
      </c>
      <c r="X322" s="8">
        <v>90.5</v>
      </c>
      <c r="Y322" s="16">
        <f t="shared" si="88"/>
        <v>35.629921259842519</v>
      </c>
      <c r="Z322" s="8">
        <v>90</v>
      </c>
      <c r="AA322" s="16">
        <f t="shared" si="86"/>
        <v>35.433070866141733</v>
      </c>
      <c r="AB322" s="16" t="str">
        <f t="shared" si="87"/>
        <v>N</v>
      </c>
      <c r="AC322" s="8">
        <v>110</v>
      </c>
      <c r="AD322" s="306">
        <v>8</v>
      </c>
      <c r="AE322" s="3"/>
      <c r="AF322" s="5" t="s">
        <v>990</v>
      </c>
      <c r="AG322" s="10">
        <v>8.6914532627999996</v>
      </c>
      <c r="AH322" s="10">
        <v>9.1963893790999993</v>
      </c>
      <c r="AI322" s="10">
        <v>8.3809424775999997</v>
      </c>
      <c r="AJ322" s="10">
        <v>9.1985259211999999</v>
      </c>
      <c r="AK322" s="10">
        <v>8.7142430451999999</v>
      </c>
      <c r="AL322" s="10">
        <v>11.309429516</v>
      </c>
      <c r="AM322" s="10">
        <v>10.627872586099999</v>
      </c>
      <c r="AN322" s="10">
        <v>10.823722278599998</v>
      </c>
      <c r="AO322" s="10">
        <v>9.9384816684999979</v>
      </c>
      <c r="AP322" s="10">
        <v>9.2198913421999986</v>
      </c>
      <c r="AQ322" s="10">
        <v>8.9891447953999997</v>
      </c>
      <c r="AR322" s="10">
        <v>8.9763255427999997</v>
      </c>
      <c r="AS322" s="11">
        <v>26.268785119500002</v>
      </c>
      <c r="AT322" s="11">
        <v>29.222198482400003</v>
      </c>
      <c r="AU322" s="11">
        <v>31.390076533199995</v>
      </c>
      <c r="AV322" s="11">
        <v>27.1853616804</v>
      </c>
      <c r="AW322" s="29">
        <v>114.06642181550001</v>
      </c>
      <c r="AX322" s="45">
        <f t="shared" si="81"/>
        <v>9.5055351512916673</v>
      </c>
      <c r="AY322" s="45">
        <f t="shared" si="82"/>
        <v>0.94438326950317841</v>
      </c>
    </row>
    <row r="323" spans="1:51" ht="15" customHeight="1">
      <c r="A323" s="385">
        <v>1520</v>
      </c>
      <c r="B323" s="23" t="s">
        <v>243</v>
      </c>
      <c r="C323" s="23" t="s">
        <v>649</v>
      </c>
      <c r="D323" s="23" t="s">
        <v>258</v>
      </c>
      <c r="E323" s="23" t="s">
        <v>1203</v>
      </c>
      <c r="F323" s="25" t="s">
        <v>923</v>
      </c>
      <c r="G323" s="24" t="s">
        <v>920</v>
      </c>
      <c r="H323" s="394">
        <v>100</v>
      </c>
      <c r="I323" s="23" t="s">
        <v>1059</v>
      </c>
      <c r="J323" s="42" t="s">
        <v>999</v>
      </c>
      <c r="K323" s="13" t="str">
        <f t="shared" si="85"/>
        <v>010</v>
      </c>
      <c r="L323" s="6" t="s">
        <v>1004</v>
      </c>
      <c r="M323" s="13" t="s">
        <v>1029</v>
      </c>
      <c r="N323" s="13" t="s">
        <v>1027</v>
      </c>
      <c r="O323" s="3"/>
      <c r="P323" s="7" t="s">
        <v>1428</v>
      </c>
      <c r="Q323" s="7" t="s">
        <v>1590</v>
      </c>
      <c r="R323" s="7" t="s">
        <v>1428</v>
      </c>
      <c r="S323" s="7" t="str">
        <f t="shared" si="80"/>
        <v>Yes</v>
      </c>
      <c r="T323" s="306">
        <v>290</v>
      </c>
      <c r="U323" s="306">
        <v>14</v>
      </c>
      <c r="V323" s="306">
        <v>1608</v>
      </c>
      <c r="W323" s="306">
        <v>1608</v>
      </c>
      <c r="X323" s="8">
        <v>80.400000000000006</v>
      </c>
      <c r="Y323" s="16">
        <f t="shared" si="88"/>
        <v>31.653543307086615</v>
      </c>
      <c r="Z323" s="8">
        <v>80.400000000000006</v>
      </c>
      <c r="AA323" s="16">
        <f t="shared" si="86"/>
        <v>31.653543307086615</v>
      </c>
      <c r="AB323" s="16" t="str">
        <f t="shared" si="87"/>
        <v>Y</v>
      </c>
      <c r="AC323" s="8">
        <v>111.6</v>
      </c>
      <c r="AD323" s="306">
        <v>9</v>
      </c>
      <c r="AE323" s="3"/>
      <c r="AF323" s="5" t="s">
        <v>990</v>
      </c>
      <c r="AG323" s="10">
        <v>0.43878632212800001</v>
      </c>
      <c r="AH323" s="10">
        <v>0.46431570814272005</v>
      </c>
      <c r="AI323" s="10">
        <v>0.42283045586880003</v>
      </c>
      <c r="AJ323" s="10">
        <v>0.46431570814272005</v>
      </c>
      <c r="AK323" s="10">
        <v>0.43985004654528004</v>
      </c>
      <c r="AL323" s="10">
        <v>0.57068814987072003</v>
      </c>
      <c r="AM323" s="10">
        <v>0.53664896851776001</v>
      </c>
      <c r="AN323" s="10">
        <v>0.54622248827328002</v>
      </c>
      <c r="AO323" s="10">
        <v>0.50154606274752001</v>
      </c>
      <c r="AP323" s="10">
        <v>0.46537943255999997</v>
      </c>
      <c r="AQ323" s="10">
        <v>0.45367846396992001</v>
      </c>
      <c r="AR323" s="10">
        <v>0.45314660176128008</v>
      </c>
      <c r="AS323" s="11">
        <v>1.3259324861395201</v>
      </c>
      <c r="AT323" s="11">
        <v>1.4748539045587201</v>
      </c>
      <c r="AU323" s="11">
        <v>1.5844175195385599</v>
      </c>
      <c r="AV323" s="11">
        <v>1.3722044982912001</v>
      </c>
      <c r="AW323" s="29">
        <v>5.7574084085280006</v>
      </c>
      <c r="AX323" s="45">
        <f t="shared" si="81"/>
        <v>0.47978403404400005</v>
      </c>
      <c r="AY323" s="45">
        <f t="shared" si="82"/>
        <v>4.7655165980829056E-2</v>
      </c>
    </row>
    <row r="324" spans="1:51" ht="15" customHeight="1">
      <c r="A324" s="385">
        <v>1521</v>
      </c>
      <c r="B324" s="23" t="s">
        <v>243</v>
      </c>
      <c r="C324" s="23" t="s">
        <v>649</v>
      </c>
      <c r="D324" s="23" t="s">
        <v>258</v>
      </c>
      <c r="E324" s="23" t="s">
        <v>1203</v>
      </c>
      <c r="F324" s="25" t="s">
        <v>923</v>
      </c>
      <c r="G324" s="24" t="s">
        <v>917</v>
      </c>
      <c r="H324" s="394">
        <v>100</v>
      </c>
      <c r="I324" s="23" t="s">
        <v>1060</v>
      </c>
      <c r="J324" s="42" t="s">
        <v>999</v>
      </c>
      <c r="K324" s="13" t="str">
        <f t="shared" si="85"/>
        <v>010</v>
      </c>
      <c r="L324" s="6" t="s">
        <v>1004</v>
      </c>
      <c r="M324" s="13" t="s">
        <v>1029</v>
      </c>
      <c r="N324" s="13" t="s">
        <v>1027</v>
      </c>
      <c r="O324" s="3"/>
      <c r="P324" s="7" t="s">
        <v>1338</v>
      </c>
      <c r="Q324" s="7" t="s">
        <v>1590</v>
      </c>
      <c r="R324" s="7" t="s">
        <v>1525</v>
      </c>
      <c r="S324" s="7" t="str">
        <f t="shared" si="80"/>
        <v>No</v>
      </c>
      <c r="T324" s="306">
        <v>290</v>
      </c>
      <c r="U324" s="306">
        <v>14</v>
      </c>
      <c r="V324" s="306">
        <v>935</v>
      </c>
      <c r="W324" s="306">
        <v>933</v>
      </c>
      <c r="X324" s="8">
        <v>93.3</v>
      </c>
      <c r="Y324" s="16">
        <f t="shared" si="88"/>
        <v>36.732283464566926</v>
      </c>
      <c r="Z324" s="8">
        <v>93.3</v>
      </c>
      <c r="AA324" s="16">
        <f t="shared" si="86"/>
        <v>36.732283464566926</v>
      </c>
      <c r="AB324" s="16" t="str">
        <f t="shared" si="87"/>
        <v>Y</v>
      </c>
      <c r="AC324" s="8">
        <v>112.3</v>
      </c>
      <c r="AD324" s="306">
        <v>21</v>
      </c>
      <c r="AE324" s="3"/>
      <c r="AF324" s="5" t="s">
        <v>990</v>
      </c>
      <c r="AG324" s="10">
        <v>0.23103790044048</v>
      </c>
      <c r="AH324" s="10">
        <v>0.24470143218696</v>
      </c>
      <c r="AI324" s="10">
        <v>0.22296399531756</v>
      </c>
      <c r="AJ324" s="10">
        <v>0.24470143218696</v>
      </c>
      <c r="AK324" s="10">
        <v>0.23165897006531999</v>
      </c>
      <c r="AL324" s="10">
        <v>0.30059769842256001</v>
      </c>
      <c r="AM324" s="10">
        <v>0.28258667930219999</v>
      </c>
      <c r="AN324" s="10">
        <v>0.28817630592575999</v>
      </c>
      <c r="AO324" s="10">
        <v>0.26457566018183998</v>
      </c>
      <c r="AP324" s="10">
        <v>0.24532250181179999</v>
      </c>
      <c r="AQ324" s="10">
        <v>0.23911180556339998</v>
      </c>
      <c r="AR324" s="10">
        <v>0.23911180556339998</v>
      </c>
      <c r="AS324" s="11">
        <v>0.69870332794500001</v>
      </c>
      <c r="AT324" s="11">
        <v>0.77695810067484006</v>
      </c>
      <c r="AU324" s="11">
        <v>0.83533864540979996</v>
      </c>
      <c r="AV324" s="11">
        <v>0.72354611293859994</v>
      </c>
      <c r="AW324" s="29">
        <v>3.0345461869682402</v>
      </c>
      <c r="AX324" s="45">
        <f t="shared" si="81"/>
        <v>0.25287884891401996</v>
      </c>
      <c r="AY324" s="45">
        <f t="shared" si="82"/>
        <v>2.5107912624252531E-2</v>
      </c>
    </row>
    <row r="325" spans="1:51" ht="15" customHeight="1">
      <c r="A325" s="385">
        <v>1522</v>
      </c>
      <c r="B325" s="23" t="s">
        <v>243</v>
      </c>
      <c r="C325" s="23" t="s">
        <v>649</v>
      </c>
      <c r="D325" s="23" t="s">
        <v>258</v>
      </c>
      <c r="E325" s="23" t="s">
        <v>1203</v>
      </c>
      <c r="F325" s="25" t="s">
        <v>923</v>
      </c>
      <c r="G325" s="24" t="s">
        <v>920</v>
      </c>
      <c r="H325" s="394">
        <v>100</v>
      </c>
      <c r="I325" s="23" t="s">
        <v>662</v>
      </c>
      <c r="J325" s="42" t="s">
        <v>999</v>
      </c>
      <c r="K325" s="13" t="str">
        <f t="shared" si="85"/>
        <v>010</v>
      </c>
      <c r="L325" s="6" t="s">
        <v>1004</v>
      </c>
      <c r="M325" s="13" t="s">
        <v>1029</v>
      </c>
      <c r="N325" s="13" t="s">
        <v>1027</v>
      </c>
      <c r="O325" s="3"/>
      <c r="P325" s="7" t="s">
        <v>1428</v>
      </c>
      <c r="Q325" s="7" t="s">
        <v>1590</v>
      </c>
      <c r="R325" s="7" t="s">
        <v>1428</v>
      </c>
      <c r="S325" s="7" t="str">
        <f t="shared" ref="S325:S388" si="89">IF(P325=R325,"Yes","No")</f>
        <v>Yes</v>
      </c>
      <c r="T325" s="306">
        <v>290</v>
      </c>
      <c r="U325" s="306">
        <v>14</v>
      </c>
      <c r="V325" s="306">
        <v>1608</v>
      </c>
      <c r="W325" s="306">
        <v>1608</v>
      </c>
      <c r="X325" s="8">
        <v>80.400000000000006</v>
      </c>
      <c r="Y325" s="16">
        <f t="shared" si="88"/>
        <v>31.653543307086615</v>
      </c>
      <c r="Z325" s="8">
        <v>80.3</v>
      </c>
      <c r="AA325" s="16">
        <f t="shared" si="86"/>
        <v>31.614173228346456</v>
      </c>
      <c r="AB325" s="16" t="str">
        <f t="shared" si="87"/>
        <v>N</v>
      </c>
      <c r="AC325" s="8">
        <v>112.1</v>
      </c>
      <c r="AD325" s="306">
        <v>9</v>
      </c>
      <c r="AE325" s="3"/>
      <c r="AF325" s="5" t="s">
        <v>990</v>
      </c>
      <c r="AG325" s="10">
        <v>5.0999037612566402</v>
      </c>
      <c r="AH325" s="10">
        <v>5.3964097938878401</v>
      </c>
      <c r="AI325" s="10">
        <v>4.9182604259510407</v>
      </c>
      <c r="AJ325" s="10">
        <v>5.3974782840955209</v>
      </c>
      <c r="AK325" s="10">
        <v>5.1132598888526406</v>
      </c>
      <c r="AL325" s="10">
        <v>6.6363926799004807</v>
      </c>
      <c r="AM325" s="10">
        <v>6.236243097124321</v>
      </c>
      <c r="AN325" s="10">
        <v>6.3511057944499214</v>
      </c>
      <c r="AO325" s="10">
        <v>5.8318195535174402</v>
      </c>
      <c r="AP325" s="10">
        <v>5.41030016658768</v>
      </c>
      <c r="AQ325" s="10">
        <v>5.2746019102123203</v>
      </c>
      <c r="AR325" s="10">
        <v>5.2671224787585613</v>
      </c>
      <c r="AS325" s="11">
        <v>15.414573981095522</v>
      </c>
      <c r="AT325" s="11">
        <v>17.147130852848644</v>
      </c>
      <c r="AU325" s="11">
        <v>18.419168445091682</v>
      </c>
      <c r="AV325" s="11">
        <v>15.952024555558562</v>
      </c>
      <c r="AW325" s="29">
        <v>66.932897834594414</v>
      </c>
      <c r="AX325" s="45">
        <f t="shared" ref="AX325:AX388" si="90">AVERAGE(AG325:AR325)</f>
        <v>5.5777414862162011</v>
      </c>
      <c r="AY325" s="45">
        <f t="shared" ref="AY325:AY388" si="91">STDEV(AG325:AR325)</f>
        <v>0.55414081112177427</v>
      </c>
    </row>
    <row r="326" spans="1:51" ht="15" customHeight="1">
      <c r="A326" s="385">
        <v>1523</v>
      </c>
      <c r="B326" s="23" t="s">
        <v>243</v>
      </c>
      <c r="C326" s="23" t="s">
        <v>649</v>
      </c>
      <c r="D326" s="23" t="s">
        <v>258</v>
      </c>
      <c r="E326" s="23" t="s">
        <v>1203</v>
      </c>
      <c r="F326" s="25" t="s">
        <v>923</v>
      </c>
      <c r="G326" s="24" t="s">
        <v>917</v>
      </c>
      <c r="H326" s="394">
        <v>100</v>
      </c>
      <c r="I326" s="23" t="s">
        <v>663</v>
      </c>
      <c r="J326" s="42" t="s">
        <v>999</v>
      </c>
      <c r="K326" s="13" t="str">
        <f t="shared" si="85"/>
        <v>010</v>
      </c>
      <c r="L326" s="6" t="s">
        <v>1004</v>
      </c>
      <c r="M326" s="13" t="s">
        <v>1029</v>
      </c>
      <c r="N326" s="13" t="s">
        <v>1027</v>
      </c>
      <c r="O326" s="3"/>
      <c r="P326" s="7" t="s">
        <v>1338</v>
      </c>
      <c r="Q326" s="7" t="s">
        <v>1590</v>
      </c>
      <c r="R326" s="7" t="s">
        <v>1525</v>
      </c>
      <c r="S326" s="7" t="str">
        <f t="shared" si="89"/>
        <v>No</v>
      </c>
      <c r="T326" s="306">
        <v>290</v>
      </c>
      <c r="U326" s="306">
        <v>14</v>
      </c>
      <c r="V326" s="306">
        <v>935</v>
      </c>
      <c r="W326" s="306">
        <v>933</v>
      </c>
      <c r="X326" s="8">
        <v>93.3</v>
      </c>
      <c r="Y326" s="16">
        <f t="shared" si="88"/>
        <v>36.732283464566926</v>
      </c>
      <c r="Z326" s="8">
        <v>93.35</v>
      </c>
      <c r="AA326" s="16">
        <f t="shared" si="86"/>
        <v>36.751968503937007</v>
      </c>
      <c r="AB326" s="16" t="str">
        <f t="shared" si="87"/>
        <v>N</v>
      </c>
      <c r="AC326" s="8">
        <v>111.7</v>
      </c>
      <c r="AD326" s="306">
        <v>21</v>
      </c>
      <c r="AE326" s="3"/>
      <c r="AF326" s="5" t="s">
        <v>990</v>
      </c>
      <c r="AG326" s="10">
        <v>3.6873578341748394</v>
      </c>
      <c r="AH326" s="10">
        <v>3.9017175541377593</v>
      </c>
      <c r="AI326" s="10">
        <v>3.5563945470505196</v>
      </c>
      <c r="AJ326" s="10">
        <v>3.9029530568464792</v>
      </c>
      <c r="AK326" s="10">
        <v>3.6972418558445996</v>
      </c>
      <c r="AL326" s="10">
        <v>4.798692520668479</v>
      </c>
      <c r="AM326" s="10">
        <v>4.5095848868279989</v>
      </c>
      <c r="AN326" s="10">
        <v>4.5923635683122388</v>
      </c>
      <c r="AO326" s="10">
        <v>4.2167707448613587</v>
      </c>
      <c r="AP326" s="10">
        <v>3.9116015758075195</v>
      </c>
      <c r="AQ326" s="10">
        <v>3.8139968618186395</v>
      </c>
      <c r="AR326" s="10">
        <v>3.8084370996293995</v>
      </c>
      <c r="AS326" s="11">
        <v>11.145469935363119</v>
      </c>
      <c r="AT326" s="11">
        <v>12.398887433359558</v>
      </c>
      <c r="AU326" s="11">
        <v>13.318719200001597</v>
      </c>
      <c r="AV326" s="11">
        <v>11.534035537255559</v>
      </c>
      <c r="AW326" s="29">
        <v>48.397112105979829</v>
      </c>
      <c r="AX326" s="45">
        <f t="shared" si="90"/>
        <v>4.0330926754983185</v>
      </c>
      <c r="AY326" s="45">
        <f t="shared" si="91"/>
        <v>0.4007615373294493</v>
      </c>
    </row>
    <row r="327" spans="1:51" ht="15" customHeight="1">
      <c r="A327" s="385">
        <v>1537</v>
      </c>
      <c r="B327" s="23" t="s">
        <v>243</v>
      </c>
      <c r="C327" s="23" t="s">
        <v>576</v>
      </c>
      <c r="D327" s="23" t="s">
        <v>605</v>
      </c>
      <c r="E327" s="23" t="s">
        <v>1203</v>
      </c>
      <c r="F327" s="25" t="s">
        <v>923</v>
      </c>
      <c r="G327" s="24" t="s">
        <v>914</v>
      </c>
      <c r="H327" s="394">
        <v>250</v>
      </c>
      <c r="I327" s="23" t="s">
        <v>275</v>
      </c>
      <c r="J327" s="42" t="s">
        <v>1000</v>
      </c>
      <c r="K327" s="13" t="str">
        <f t="shared" si="85"/>
        <v>01A</v>
      </c>
      <c r="L327" s="6" t="s">
        <v>1004</v>
      </c>
      <c r="M327" s="13" t="s">
        <v>1026</v>
      </c>
      <c r="N327" s="13" t="s">
        <v>1028</v>
      </c>
      <c r="O327" s="3"/>
      <c r="P327" s="7" t="s">
        <v>1336</v>
      </c>
      <c r="Q327" s="7" t="s">
        <v>1590</v>
      </c>
      <c r="R327" s="7" t="s">
        <v>1336</v>
      </c>
      <c r="S327" s="7" t="str">
        <f t="shared" si="89"/>
        <v>Yes</v>
      </c>
      <c r="T327" s="306">
        <v>350</v>
      </c>
      <c r="U327" s="306">
        <v>18</v>
      </c>
      <c r="V327" s="306">
        <v>988</v>
      </c>
      <c r="W327" s="306">
        <v>988</v>
      </c>
      <c r="X327" s="8">
        <v>98.8</v>
      </c>
      <c r="Y327" s="16">
        <f t="shared" si="88"/>
        <v>38.897637795275585</v>
      </c>
      <c r="Z327" s="8">
        <v>94.8</v>
      </c>
      <c r="AA327" s="16">
        <f t="shared" si="86"/>
        <v>37.322834645669289</v>
      </c>
      <c r="AB327" s="16" t="str">
        <f t="shared" si="87"/>
        <v>N</v>
      </c>
      <c r="AC327" s="8">
        <v>103.8</v>
      </c>
      <c r="AD327" s="306">
        <v>16</v>
      </c>
      <c r="AE327" s="3"/>
      <c r="AF327" s="5" t="s">
        <v>990</v>
      </c>
      <c r="AG327" s="10">
        <v>0.11005112664000001</v>
      </c>
      <c r="AH327" s="10">
        <v>0.1166541942384</v>
      </c>
      <c r="AI327" s="10">
        <v>0.106382755752</v>
      </c>
      <c r="AJ327" s="10">
        <v>0.1166541942384</v>
      </c>
      <c r="AK327" s="10">
        <v>0.11005112664000001</v>
      </c>
      <c r="AL327" s="10">
        <v>0.14306646463199998</v>
      </c>
      <c r="AM327" s="10">
        <v>0.1342623745008</v>
      </c>
      <c r="AN327" s="10">
        <v>0.13719707121120001</v>
      </c>
      <c r="AO327" s="10">
        <v>0.12545828436959999</v>
      </c>
      <c r="AP327" s="10">
        <v>0.1166541942384</v>
      </c>
      <c r="AQ327" s="10">
        <v>0.11371949752799999</v>
      </c>
      <c r="AR327" s="10">
        <v>0.11371949752799999</v>
      </c>
      <c r="AS327" s="11">
        <v>0.33308807663040002</v>
      </c>
      <c r="AT327" s="11">
        <v>0.36977178551040002</v>
      </c>
      <c r="AU327" s="11">
        <v>0.39691773008159997</v>
      </c>
      <c r="AV327" s="11">
        <v>0.34409318929439997</v>
      </c>
      <c r="AW327" s="29">
        <v>1.4438707815167999</v>
      </c>
      <c r="AX327" s="45">
        <f t="shared" si="90"/>
        <v>0.12032256512640001</v>
      </c>
      <c r="AY327" s="45">
        <f t="shared" si="91"/>
        <v>1.1892024977631149E-2</v>
      </c>
    </row>
    <row r="328" spans="1:51" ht="15" customHeight="1">
      <c r="A328" s="385">
        <v>1538</v>
      </c>
      <c r="B328" s="23" t="s">
        <v>243</v>
      </c>
      <c r="C328" s="23" t="s">
        <v>576</v>
      </c>
      <c r="D328" s="23" t="s">
        <v>605</v>
      </c>
      <c r="E328" s="23" t="s">
        <v>1203</v>
      </c>
      <c r="F328" s="25" t="s">
        <v>923</v>
      </c>
      <c r="G328" s="24" t="s">
        <v>917</v>
      </c>
      <c r="H328" s="394">
        <v>250</v>
      </c>
      <c r="I328" s="23" t="s">
        <v>276</v>
      </c>
      <c r="J328" s="42" t="s">
        <v>1000</v>
      </c>
      <c r="K328" s="13" t="str">
        <f t="shared" si="85"/>
        <v>01A</v>
      </c>
      <c r="L328" s="6" t="s">
        <v>1004</v>
      </c>
      <c r="M328" s="13" t="s">
        <v>1026</v>
      </c>
      <c r="N328" s="13" t="s">
        <v>1028</v>
      </c>
      <c r="O328" s="3"/>
      <c r="P328" s="7" t="s">
        <v>1403</v>
      </c>
      <c r="Q328" s="7" t="s">
        <v>1590</v>
      </c>
      <c r="R328" s="7" t="s">
        <v>1528</v>
      </c>
      <c r="S328" s="7" t="str">
        <f t="shared" si="89"/>
        <v>No</v>
      </c>
      <c r="T328" s="306">
        <v>350</v>
      </c>
      <c r="U328" s="306">
        <v>18</v>
      </c>
      <c r="V328" s="306">
        <v>905</v>
      </c>
      <c r="W328" s="306">
        <v>892</v>
      </c>
      <c r="X328" s="8">
        <v>89.2</v>
      </c>
      <c r="Y328" s="16">
        <f t="shared" si="88"/>
        <v>35.118110236220474</v>
      </c>
      <c r="Z328" s="8">
        <v>89</v>
      </c>
      <c r="AA328" s="16">
        <f t="shared" si="86"/>
        <v>35.039370078740156</v>
      </c>
      <c r="AB328" s="16" t="str">
        <f t="shared" si="87"/>
        <v>N</v>
      </c>
      <c r="AC328" s="8">
        <v>103.8</v>
      </c>
      <c r="AD328" s="306">
        <v>10</v>
      </c>
      <c r="AE328" s="3"/>
      <c r="AF328" s="5" t="s">
        <v>990</v>
      </c>
      <c r="AG328" s="10">
        <v>0.39411966904800005</v>
      </c>
      <c r="AH328" s="10">
        <v>0.41664079299360007</v>
      </c>
      <c r="AI328" s="10">
        <v>0.38020956308160003</v>
      </c>
      <c r="AJ328" s="10">
        <v>0.41730317899200003</v>
      </c>
      <c r="AK328" s="10">
        <v>0.39478205504640007</v>
      </c>
      <c r="AL328" s="10">
        <v>0.51268676276159997</v>
      </c>
      <c r="AM328" s="10">
        <v>0.48155462083680001</v>
      </c>
      <c r="AN328" s="10">
        <v>0.49082802481440008</v>
      </c>
      <c r="AO328" s="10">
        <v>0.45042247891200005</v>
      </c>
      <c r="AP328" s="10">
        <v>0.4179655649904</v>
      </c>
      <c r="AQ328" s="10">
        <v>0.407367389016</v>
      </c>
      <c r="AR328" s="10">
        <v>0.40670500301760004</v>
      </c>
      <c r="AS328" s="11">
        <v>1.1909700251232</v>
      </c>
      <c r="AT328" s="11">
        <v>1.3247719968</v>
      </c>
      <c r="AU328" s="11">
        <v>1.4228051245632001</v>
      </c>
      <c r="AV328" s="11">
        <v>1.2320379570240001</v>
      </c>
      <c r="AW328" s="29">
        <v>5.1705851035104002</v>
      </c>
      <c r="AX328" s="45">
        <f t="shared" si="90"/>
        <v>0.43088209195920002</v>
      </c>
      <c r="AY328" s="45">
        <f t="shared" si="91"/>
        <v>4.2798635863005231E-2</v>
      </c>
    </row>
    <row r="329" spans="1:51" ht="15" customHeight="1">
      <c r="A329" s="385">
        <v>1544</v>
      </c>
      <c r="B329" s="23" t="s">
        <v>243</v>
      </c>
      <c r="C329" s="23" t="s">
        <v>664</v>
      </c>
      <c r="D329" s="23" t="s">
        <v>299</v>
      </c>
      <c r="E329" s="23" t="s">
        <v>1226</v>
      </c>
      <c r="F329" s="25" t="s">
        <v>923</v>
      </c>
      <c r="G329" s="24" t="s">
        <v>933</v>
      </c>
      <c r="H329" s="394">
        <v>250</v>
      </c>
      <c r="I329" s="23" t="s">
        <v>302</v>
      </c>
      <c r="J329" s="42" t="s">
        <v>998</v>
      </c>
      <c r="K329" s="13" t="str">
        <f t="shared" si="85"/>
        <v>011</v>
      </c>
      <c r="L329" s="6" t="s">
        <v>1004</v>
      </c>
      <c r="M329" s="13" t="s">
        <v>1026</v>
      </c>
      <c r="N329" s="13" t="s">
        <v>1027</v>
      </c>
      <c r="O329" s="3"/>
      <c r="P329" s="7" t="s">
        <v>1351</v>
      </c>
      <c r="Q329" s="7" t="s">
        <v>1590</v>
      </c>
      <c r="R329" s="7" t="s">
        <v>1351</v>
      </c>
      <c r="S329" s="7" t="str">
        <f t="shared" si="89"/>
        <v>Yes</v>
      </c>
      <c r="T329" s="306">
        <v>380</v>
      </c>
      <c r="U329" s="306">
        <v>20</v>
      </c>
      <c r="V329" s="306">
        <v>965</v>
      </c>
      <c r="W329" s="306">
        <v>965</v>
      </c>
      <c r="X329" s="8">
        <v>96.5</v>
      </c>
      <c r="Y329" s="16">
        <f t="shared" si="88"/>
        <v>37.99212598425197</v>
      </c>
      <c r="Z329" s="8">
        <v>89</v>
      </c>
      <c r="AA329" s="16">
        <f t="shared" si="86"/>
        <v>35.039370078740156</v>
      </c>
      <c r="AB329" s="16" t="str">
        <f t="shared" si="87"/>
        <v>N</v>
      </c>
      <c r="AC329" s="8">
        <v>101.4</v>
      </c>
      <c r="AD329" s="306">
        <v>6</v>
      </c>
      <c r="AE329" s="3"/>
      <c r="AF329" s="5" t="s">
        <v>990</v>
      </c>
      <c r="AG329" s="10">
        <v>2.0285154985367999</v>
      </c>
      <c r="AH329" s="10">
        <v>2.1463198830528003</v>
      </c>
      <c r="AI329" s="10">
        <v>1.9563128112528001</v>
      </c>
      <c r="AJ329" s="10">
        <v>2.1470799113400005</v>
      </c>
      <c r="AK329" s="10">
        <v>2.0338356965472002</v>
      </c>
      <c r="AL329" s="10">
        <v>2.6395782414456002</v>
      </c>
      <c r="AM329" s="10">
        <v>2.4807323294208001</v>
      </c>
      <c r="AN329" s="10">
        <v>2.5263340266528003</v>
      </c>
      <c r="AO329" s="10">
        <v>2.3196063325344003</v>
      </c>
      <c r="AP329" s="10">
        <v>2.1516400810632001</v>
      </c>
      <c r="AQ329" s="10">
        <v>2.0976780726720001</v>
      </c>
      <c r="AR329" s="10">
        <v>2.0946379595232001</v>
      </c>
      <c r="AS329" s="11">
        <v>6.1311481928424012</v>
      </c>
      <c r="AT329" s="11">
        <v>6.8204938493328005</v>
      </c>
      <c r="AU329" s="11">
        <v>7.3266726886080011</v>
      </c>
      <c r="AV329" s="11">
        <v>6.3439561132584004</v>
      </c>
      <c r="AW329" s="29">
        <v>26.622270844041601</v>
      </c>
      <c r="AX329" s="45">
        <f t="shared" si="90"/>
        <v>2.2185225703368001</v>
      </c>
      <c r="AY329" s="45">
        <f t="shared" si="91"/>
        <v>0.22047776229929253</v>
      </c>
    </row>
    <row r="330" spans="1:51" ht="15" customHeight="1">
      <c r="A330" s="385">
        <v>1558</v>
      </c>
      <c r="B330" s="23" t="s">
        <v>243</v>
      </c>
      <c r="C330" s="23" t="s">
        <v>300</v>
      </c>
      <c r="D330" s="23" t="s">
        <v>300</v>
      </c>
      <c r="E330" s="23" t="s">
        <v>1226</v>
      </c>
      <c r="F330" s="25" t="s">
        <v>923</v>
      </c>
      <c r="G330" s="24" t="s">
        <v>917</v>
      </c>
      <c r="H330" s="394">
        <v>330</v>
      </c>
      <c r="I330" s="23" t="s">
        <v>301</v>
      </c>
      <c r="J330" s="42" t="s">
        <v>1000</v>
      </c>
      <c r="K330" s="13" t="str">
        <f t="shared" si="85"/>
        <v>01A</v>
      </c>
      <c r="L330" s="6" t="s">
        <v>1004</v>
      </c>
      <c r="M330" s="13" t="s">
        <v>1026</v>
      </c>
      <c r="N330" s="13" t="s">
        <v>1028</v>
      </c>
      <c r="O330" s="3"/>
      <c r="P330" s="7" t="s">
        <v>1349</v>
      </c>
      <c r="Q330" s="7" t="s">
        <v>1591</v>
      </c>
      <c r="R330" s="7" t="s">
        <v>1529</v>
      </c>
      <c r="S330" s="7" t="str">
        <f t="shared" si="89"/>
        <v>No</v>
      </c>
      <c r="T330" s="306">
        <v>380</v>
      </c>
      <c r="U330" s="306">
        <v>20</v>
      </c>
      <c r="V330" s="306">
        <v>1000</v>
      </c>
      <c r="W330" s="306">
        <v>996</v>
      </c>
      <c r="X330" s="8">
        <v>99.6</v>
      </c>
      <c r="Y330" s="16">
        <f t="shared" si="88"/>
        <v>39.212598425196845</v>
      </c>
      <c r="Z330" s="8">
        <v>99.5</v>
      </c>
      <c r="AA330" s="16">
        <f t="shared" si="86"/>
        <v>39.173228346456689</v>
      </c>
      <c r="AB330" s="16" t="str">
        <f t="shared" si="87"/>
        <v>N</v>
      </c>
      <c r="AC330" s="8">
        <v>104.2</v>
      </c>
      <c r="AD330" s="306">
        <v>10</v>
      </c>
      <c r="AE330" s="3"/>
      <c r="AF330" s="5" t="s">
        <v>990</v>
      </c>
      <c r="AG330" s="10">
        <v>2.2038907174233602</v>
      </c>
      <c r="AH330" s="10">
        <v>2.3320613919187201</v>
      </c>
      <c r="AI330" s="10">
        <v>2.1256985449324799</v>
      </c>
      <c r="AJ330" s="10">
        <v>2.3328674967897602</v>
      </c>
      <c r="AK330" s="10">
        <v>2.20953345152064</v>
      </c>
      <c r="AL330" s="10">
        <v>2.8681211311603203</v>
      </c>
      <c r="AM330" s="10">
        <v>2.69480858388672</v>
      </c>
      <c r="AN330" s="10">
        <v>2.7447870858912</v>
      </c>
      <c r="AO330" s="10">
        <v>2.5198838268710402</v>
      </c>
      <c r="AP330" s="10">
        <v>2.3377041260160003</v>
      </c>
      <c r="AQ330" s="10">
        <v>2.2796645753011204</v>
      </c>
      <c r="AR330" s="10">
        <v>2.2764401558169598</v>
      </c>
      <c r="AS330" s="11">
        <v>6.6616506542745597</v>
      </c>
      <c r="AT330" s="11">
        <v>7.4105220794707201</v>
      </c>
      <c r="AU330" s="11">
        <v>7.9594794966489602</v>
      </c>
      <c r="AV330" s="11">
        <v>6.893808857134081</v>
      </c>
      <c r="AW330" s="29">
        <v>28.925461087528319</v>
      </c>
      <c r="AX330" s="45">
        <f t="shared" si="90"/>
        <v>2.4104550906273601</v>
      </c>
      <c r="AY330" s="45">
        <f t="shared" si="91"/>
        <v>0.23945326969267303</v>
      </c>
    </row>
    <row r="331" spans="1:51" ht="15" customHeight="1">
      <c r="A331" s="385">
        <v>1562</v>
      </c>
      <c r="B331" s="23" t="s">
        <v>243</v>
      </c>
      <c r="C331" s="23" t="s">
        <v>300</v>
      </c>
      <c r="D331" s="23" t="s">
        <v>300</v>
      </c>
      <c r="E331" s="23" t="s">
        <v>1226</v>
      </c>
      <c r="F331" s="25" t="s">
        <v>923</v>
      </c>
      <c r="G331" s="24" t="s">
        <v>933</v>
      </c>
      <c r="H331" s="394">
        <v>200</v>
      </c>
      <c r="I331" s="23" t="s">
        <v>304</v>
      </c>
      <c r="J331" s="42" t="s">
        <v>998</v>
      </c>
      <c r="K331" s="13" t="str">
        <f t="shared" si="85"/>
        <v>011</v>
      </c>
      <c r="L331" s="6" t="s">
        <v>1004</v>
      </c>
      <c r="M331" s="13" t="s">
        <v>1026</v>
      </c>
      <c r="N331" s="13" t="s">
        <v>1027</v>
      </c>
      <c r="O331" s="3"/>
      <c r="P331" s="7" t="s">
        <v>1343</v>
      </c>
      <c r="Q331" s="7" t="s">
        <v>1590</v>
      </c>
      <c r="R331" s="7" t="s">
        <v>1343</v>
      </c>
      <c r="S331" s="7" t="str">
        <f t="shared" si="89"/>
        <v>Yes</v>
      </c>
      <c r="T331" s="306">
        <v>350</v>
      </c>
      <c r="U331" s="306">
        <v>18</v>
      </c>
      <c r="V331" s="306">
        <v>1660</v>
      </c>
      <c r="W331" s="306">
        <v>1660</v>
      </c>
      <c r="X331" s="8">
        <v>83</v>
      </c>
      <c r="Y331" s="16">
        <f t="shared" si="88"/>
        <v>32.677165354330711</v>
      </c>
      <c r="Z331" s="8">
        <v>83</v>
      </c>
      <c r="AA331" s="16">
        <f t="shared" si="86"/>
        <v>32.677165354330711</v>
      </c>
      <c r="AB331" s="16" t="str">
        <f t="shared" si="87"/>
        <v>Y</v>
      </c>
      <c r="AC331" s="8">
        <v>111.8</v>
      </c>
      <c r="AD331" s="306">
        <v>6</v>
      </c>
      <c r="AE331" s="3"/>
      <c r="AF331" s="5" t="s">
        <v>990</v>
      </c>
      <c r="AG331" s="10">
        <v>1.7286609107040001</v>
      </c>
      <c r="AH331" s="10">
        <v>1.8289020003799998</v>
      </c>
      <c r="AI331" s="10">
        <v>1.666923021036</v>
      </c>
      <c r="AJ331" s="10">
        <v>1.8295658486559998</v>
      </c>
      <c r="AK331" s="10">
        <v>1.7333078486359998</v>
      </c>
      <c r="AL331" s="10">
        <v>2.2491179590879997</v>
      </c>
      <c r="AM331" s="10">
        <v>2.1136929107840001</v>
      </c>
      <c r="AN331" s="10">
        <v>2.152859959068</v>
      </c>
      <c r="AO331" s="10">
        <v>1.9769401659279999</v>
      </c>
      <c r="AP331" s="10">
        <v>1.8335489383119998</v>
      </c>
      <c r="AQ331" s="10">
        <v>1.7877434072679999</v>
      </c>
      <c r="AR331" s="10">
        <v>1.7850880141639998</v>
      </c>
      <c r="AS331" s="11">
        <v>5.2244859321200003</v>
      </c>
      <c r="AT331" s="11">
        <v>5.81199165638</v>
      </c>
      <c r="AU331" s="11">
        <v>6.2434930357800003</v>
      </c>
      <c r="AV331" s="11">
        <v>5.4063803597439994</v>
      </c>
      <c r="AW331" s="29">
        <v>22.686350984023999</v>
      </c>
      <c r="AX331" s="45">
        <f t="shared" si="90"/>
        <v>1.8905292486686667</v>
      </c>
      <c r="AY331" s="45">
        <f t="shared" si="91"/>
        <v>0.18781901269726353</v>
      </c>
    </row>
    <row r="332" spans="1:51" ht="15" customHeight="1">
      <c r="A332" s="385">
        <v>1565</v>
      </c>
      <c r="B332" s="23" t="s">
        <v>243</v>
      </c>
      <c r="C332" s="23" t="s">
        <v>300</v>
      </c>
      <c r="D332" s="23" t="s">
        <v>300</v>
      </c>
      <c r="E332" s="23" t="s">
        <v>1226</v>
      </c>
      <c r="F332" s="25" t="s">
        <v>923</v>
      </c>
      <c r="G332" s="24" t="s">
        <v>933</v>
      </c>
      <c r="H332" s="394">
        <v>330</v>
      </c>
      <c r="I332" s="23" t="s">
        <v>303</v>
      </c>
      <c r="J332" s="42" t="s">
        <v>1000</v>
      </c>
      <c r="K332" s="13" t="str">
        <f t="shared" si="85"/>
        <v>01A</v>
      </c>
      <c r="L332" s="6" t="s">
        <v>1004</v>
      </c>
      <c r="M332" s="13" t="s">
        <v>1026</v>
      </c>
      <c r="N332" s="13" t="s">
        <v>1028</v>
      </c>
      <c r="O332" s="3"/>
      <c r="P332" s="7" t="s">
        <v>1351</v>
      </c>
      <c r="Q332" s="7" t="s">
        <v>1590</v>
      </c>
      <c r="R332" s="7" t="s">
        <v>1351</v>
      </c>
      <c r="S332" s="7" t="str">
        <f t="shared" si="89"/>
        <v>Yes</v>
      </c>
      <c r="T332" s="306">
        <v>380</v>
      </c>
      <c r="U332" s="306">
        <v>20</v>
      </c>
      <c r="V332" s="306">
        <v>965</v>
      </c>
      <c r="W332" s="306">
        <v>965</v>
      </c>
      <c r="X332" s="8">
        <v>96.5</v>
      </c>
      <c r="Y332" s="16">
        <f t="shared" si="88"/>
        <v>37.99212598425197</v>
      </c>
      <c r="Z332" s="8">
        <v>90.5</v>
      </c>
      <c r="AA332" s="16">
        <f t="shared" si="86"/>
        <v>35.629921259842519</v>
      </c>
      <c r="AB332" s="16" t="str">
        <f t="shared" si="87"/>
        <v>N</v>
      </c>
      <c r="AC332" s="8">
        <v>108.6</v>
      </c>
      <c r="AD332" s="306">
        <v>6</v>
      </c>
      <c r="AE332" s="3"/>
      <c r="AF332" s="5" t="s">
        <v>990</v>
      </c>
      <c r="AG332" s="10">
        <v>0.7423632510335999</v>
      </c>
      <c r="AH332" s="10">
        <v>0.78550497505200001</v>
      </c>
      <c r="AI332" s="10">
        <v>0.7155014228712</v>
      </c>
      <c r="AJ332" s="10">
        <v>0.78550497505200001</v>
      </c>
      <c r="AK332" s="10">
        <v>0.74399124061919986</v>
      </c>
      <c r="AL332" s="10">
        <v>0.96539782426080001</v>
      </c>
      <c r="AM332" s="10">
        <v>0.90760419397199998</v>
      </c>
      <c r="AN332" s="10">
        <v>0.92388408982799985</v>
      </c>
      <c r="AO332" s="10">
        <v>0.8481825740975999</v>
      </c>
      <c r="AP332" s="10">
        <v>0.78713296463759996</v>
      </c>
      <c r="AQ332" s="10">
        <v>0.76759708961039996</v>
      </c>
      <c r="AR332" s="10">
        <v>0.76678309481759999</v>
      </c>
      <c r="AS332" s="11">
        <v>2.2433696489567998</v>
      </c>
      <c r="AT332" s="11">
        <v>2.4948940399319999</v>
      </c>
      <c r="AU332" s="11">
        <v>2.6796708578975998</v>
      </c>
      <c r="AV332" s="11">
        <v>2.3215131490656002</v>
      </c>
      <c r="AW332" s="29">
        <v>9.7394476958520002</v>
      </c>
      <c r="AX332" s="45">
        <f t="shared" si="90"/>
        <v>0.81162064132099998</v>
      </c>
      <c r="AY332" s="45">
        <f t="shared" si="91"/>
        <v>8.0521893305156703E-2</v>
      </c>
    </row>
    <row r="333" spans="1:51" ht="15" customHeight="1">
      <c r="A333" s="385">
        <v>1566</v>
      </c>
      <c r="B333" s="23" t="s">
        <v>243</v>
      </c>
      <c r="C333" s="23" t="s">
        <v>300</v>
      </c>
      <c r="D333" s="23" t="s">
        <v>300</v>
      </c>
      <c r="E333" s="23" t="s">
        <v>1226</v>
      </c>
      <c r="F333" s="25" t="s">
        <v>923</v>
      </c>
      <c r="G333" s="24" t="s">
        <v>933</v>
      </c>
      <c r="H333" s="394">
        <v>250</v>
      </c>
      <c r="I333" s="23" t="s">
        <v>305</v>
      </c>
      <c r="J333" s="42" t="s">
        <v>998</v>
      </c>
      <c r="K333" s="13" t="str">
        <f t="shared" si="85"/>
        <v>011</v>
      </c>
      <c r="L333" s="6" t="s">
        <v>1004</v>
      </c>
      <c r="M333" s="13" t="s">
        <v>1026</v>
      </c>
      <c r="N333" s="13" t="s">
        <v>1027</v>
      </c>
      <c r="O333" s="3"/>
      <c r="P333" s="7" t="s">
        <v>1357</v>
      </c>
      <c r="Q333" s="7" t="s">
        <v>1590</v>
      </c>
      <c r="R333" s="7" t="s">
        <v>1530</v>
      </c>
      <c r="S333" s="7" t="str">
        <f t="shared" si="89"/>
        <v>No</v>
      </c>
      <c r="T333" s="306">
        <v>380</v>
      </c>
      <c r="U333" s="306">
        <v>20</v>
      </c>
      <c r="V333" s="306">
        <v>880</v>
      </c>
      <c r="W333" s="306">
        <v>875</v>
      </c>
      <c r="X333" s="8">
        <v>87.5</v>
      </c>
      <c r="Y333" s="16">
        <f t="shared" si="88"/>
        <v>34.448818897637793</v>
      </c>
      <c r="Z333" s="8">
        <v>87.5</v>
      </c>
      <c r="AA333" s="16">
        <f t="shared" si="86"/>
        <v>34.448818897637793</v>
      </c>
      <c r="AB333" s="16" t="str">
        <f t="shared" si="87"/>
        <v>Y</v>
      </c>
      <c r="AC333" s="8">
        <v>117.2</v>
      </c>
      <c r="AD333" s="306">
        <v>6</v>
      </c>
      <c r="AE333" s="3"/>
      <c r="AF333" s="5" t="s">
        <v>990</v>
      </c>
      <c r="AG333" s="10">
        <v>3.37010302916</v>
      </c>
      <c r="AH333" s="10">
        <v>3.5660485137199998</v>
      </c>
      <c r="AI333" s="10">
        <v>3.2498275487999999</v>
      </c>
      <c r="AJ333" s="10">
        <v>3.56684504008</v>
      </c>
      <c r="AK333" s="10">
        <v>3.3788648191199999</v>
      </c>
      <c r="AL333" s="10">
        <v>4.3848776118000004</v>
      </c>
      <c r="AM333" s="10">
        <v>4.1212273866400002</v>
      </c>
      <c r="AN333" s="10">
        <v>4.1968973908400002</v>
      </c>
      <c r="AO333" s="10">
        <v>3.85359452968</v>
      </c>
      <c r="AP333" s="10">
        <v>3.5748103036799996</v>
      </c>
      <c r="AQ333" s="10">
        <v>3.4855993513599999</v>
      </c>
      <c r="AR333" s="10">
        <v>3.4808201932</v>
      </c>
      <c r="AS333" s="11">
        <v>10.18597909168</v>
      </c>
      <c r="AT333" s="11">
        <v>11.330587471000001</v>
      </c>
      <c r="AU333" s="11">
        <v>12.171719307160002</v>
      </c>
      <c r="AV333" s="11">
        <v>10.541229848239999</v>
      </c>
      <c r="AW333" s="29">
        <v>44.229515718080002</v>
      </c>
      <c r="AX333" s="45">
        <f t="shared" si="90"/>
        <v>3.6857929765066668</v>
      </c>
      <c r="AY333" s="45">
        <f t="shared" si="91"/>
        <v>0.36612643845579551</v>
      </c>
    </row>
    <row r="334" spans="1:51" ht="15" customHeight="1">
      <c r="A334" s="385">
        <v>1569</v>
      </c>
      <c r="B334" s="23" t="s">
        <v>243</v>
      </c>
      <c r="C334" s="23" t="s">
        <v>300</v>
      </c>
      <c r="D334" s="23" t="s">
        <v>300</v>
      </c>
      <c r="E334" s="23" t="s">
        <v>1226</v>
      </c>
      <c r="F334" s="25" t="s">
        <v>923</v>
      </c>
      <c r="G334" s="24" t="s">
        <v>917</v>
      </c>
      <c r="H334" s="394">
        <v>330</v>
      </c>
      <c r="I334" s="23" t="s">
        <v>665</v>
      </c>
      <c r="J334" s="42" t="s">
        <v>998</v>
      </c>
      <c r="K334" s="13" t="str">
        <f t="shared" si="85"/>
        <v>011</v>
      </c>
      <c r="L334" s="6" t="s">
        <v>1004</v>
      </c>
      <c r="M334" s="13" t="s">
        <v>1026</v>
      </c>
      <c r="N334" s="13" t="s">
        <v>1027</v>
      </c>
      <c r="O334" s="3"/>
      <c r="P334" s="7" t="s">
        <v>1351</v>
      </c>
      <c r="Q334" s="7" t="s">
        <v>1590</v>
      </c>
      <c r="R334" s="7" t="s">
        <v>1351</v>
      </c>
      <c r="S334" s="7" t="str">
        <f t="shared" si="89"/>
        <v>Yes</v>
      </c>
      <c r="T334" s="306">
        <v>380</v>
      </c>
      <c r="U334" s="306">
        <v>20</v>
      </c>
      <c r="V334" s="306">
        <v>965</v>
      </c>
      <c r="W334" s="306">
        <v>965</v>
      </c>
      <c r="X334" s="8">
        <v>96.5</v>
      </c>
      <c r="Y334" s="16">
        <f t="shared" si="88"/>
        <v>37.99212598425197</v>
      </c>
      <c r="Z334" s="8">
        <v>96.5</v>
      </c>
      <c r="AA334" s="16">
        <f t="shared" si="86"/>
        <v>37.99212598425197</v>
      </c>
      <c r="AB334" s="16" t="str">
        <f t="shared" si="87"/>
        <v>Y</v>
      </c>
      <c r="AC334" s="8">
        <v>116</v>
      </c>
      <c r="AD334" s="306">
        <v>10</v>
      </c>
      <c r="AE334" s="3"/>
      <c r="AF334" s="5" t="s">
        <v>990</v>
      </c>
      <c r="AG334" s="10">
        <v>27.161941896319998</v>
      </c>
      <c r="AH334" s="10">
        <v>28.740881924607997</v>
      </c>
      <c r="AI334" s="10">
        <v>26.193363046368003</v>
      </c>
      <c r="AJ334" s="10">
        <v>28.747837607551997</v>
      </c>
      <c r="AK334" s="10">
        <v>27.233237646496001</v>
      </c>
      <c r="AL334" s="10">
        <v>35.346172340304001</v>
      </c>
      <c r="AM334" s="10">
        <v>33.215124978336</v>
      </c>
      <c r="AN334" s="10">
        <v>33.827225077408002</v>
      </c>
      <c r="AO334" s="10">
        <v>31.061471646800001</v>
      </c>
      <c r="AP334" s="10">
        <v>28.813916595520002</v>
      </c>
      <c r="AQ334" s="10">
        <v>28.092264490080002</v>
      </c>
      <c r="AR334" s="10">
        <v>28.053138773520001</v>
      </c>
      <c r="AS334" s="11">
        <v>82.096186867295998</v>
      </c>
      <c r="AT334" s="11">
        <v>91.327247594352002</v>
      </c>
      <c r="AU334" s="11">
        <v>98.10382170254401</v>
      </c>
      <c r="AV334" s="11">
        <v>84.959319859120001</v>
      </c>
      <c r="AW334" s="29">
        <v>356.48657602331201</v>
      </c>
      <c r="AX334" s="45">
        <f t="shared" si="90"/>
        <v>29.707214668609339</v>
      </c>
      <c r="AY334" s="45">
        <f t="shared" si="91"/>
        <v>2.9519503725335912</v>
      </c>
    </row>
    <row r="335" spans="1:51" ht="15" customHeight="1">
      <c r="A335" s="385">
        <v>1571</v>
      </c>
      <c r="B335" s="23" t="s">
        <v>243</v>
      </c>
      <c r="C335" s="23" t="s">
        <v>300</v>
      </c>
      <c r="D335" s="23" t="s">
        <v>300</v>
      </c>
      <c r="E335" s="23" t="s">
        <v>1226</v>
      </c>
      <c r="F335" s="25" t="s">
        <v>923</v>
      </c>
      <c r="G335" s="24" t="s">
        <v>917</v>
      </c>
      <c r="H335" s="394">
        <v>330</v>
      </c>
      <c r="I335" s="23" t="s">
        <v>666</v>
      </c>
      <c r="J335" s="42" t="s">
        <v>998</v>
      </c>
      <c r="K335" s="13" t="str">
        <f t="shared" si="85"/>
        <v>011</v>
      </c>
      <c r="L335" s="6" t="s">
        <v>1004</v>
      </c>
      <c r="M335" s="13" t="s">
        <v>1026</v>
      </c>
      <c r="N335" s="13" t="s">
        <v>1027</v>
      </c>
      <c r="O335" s="3"/>
      <c r="P335" s="7" t="s">
        <v>1392</v>
      </c>
      <c r="Q335" s="7" t="s">
        <v>1590</v>
      </c>
      <c r="R335" s="7" t="s">
        <v>1531</v>
      </c>
      <c r="S335" s="7" t="str">
        <f t="shared" si="89"/>
        <v>No</v>
      </c>
      <c r="T335" s="306">
        <v>415</v>
      </c>
      <c r="U335" s="306">
        <v>22</v>
      </c>
      <c r="V335" s="306">
        <v>930</v>
      </c>
      <c r="W335" s="306">
        <v>929</v>
      </c>
      <c r="X335" s="8">
        <v>92.9</v>
      </c>
      <c r="Y335" s="16">
        <f t="shared" si="88"/>
        <v>36.574803149606304</v>
      </c>
      <c r="Z335" s="8">
        <v>92</v>
      </c>
      <c r="AA335" s="16">
        <f t="shared" si="86"/>
        <v>36.220472440944881</v>
      </c>
      <c r="AB335" s="16" t="str">
        <f t="shared" si="87"/>
        <v>N</v>
      </c>
      <c r="AC335" s="8">
        <v>106.2</v>
      </c>
      <c r="AD335" s="306">
        <v>10</v>
      </c>
      <c r="AE335" s="3"/>
      <c r="AF335" s="5" t="s">
        <v>990</v>
      </c>
      <c r="AG335" s="10">
        <v>1.9608370644416402</v>
      </c>
      <c r="AH335" s="10">
        <v>2.0754912163104002</v>
      </c>
      <c r="AI335" s="10">
        <v>1.8913750600248003</v>
      </c>
      <c r="AJ335" s="10">
        <v>2.0754912163104002</v>
      </c>
      <c r="AK335" s="10">
        <v>1.9666953057780003</v>
      </c>
      <c r="AL335" s="10">
        <v>2.5516825477945204</v>
      </c>
      <c r="AM335" s="10">
        <v>2.3985313814296805</v>
      </c>
      <c r="AN335" s="10">
        <v>2.4420497456426404</v>
      </c>
      <c r="AO335" s="10">
        <v>2.2428695402064007</v>
      </c>
      <c r="AP335" s="10">
        <v>2.0805125660272807</v>
      </c>
      <c r="AQ335" s="10">
        <v>2.0286252856195204</v>
      </c>
      <c r="AR335" s="10">
        <v>2.0252777191416005</v>
      </c>
      <c r="AS335" s="11">
        <v>5.9277033407768407</v>
      </c>
      <c r="AT335" s="11">
        <v>6.5938690698829205</v>
      </c>
      <c r="AU335" s="11">
        <v>7.0834506672787221</v>
      </c>
      <c r="AV335" s="11">
        <v>6.1344155707884021</v>
      </c>
      <c r="AW335" s="29">
        <v>25.739438648726885</v>
      </c>
      <c r="AX335" s="45">
        <f t="shared" si="90"/>
        <v>2.1449532207272402</v>
      </c>
      <c r="AY335" s="45">
        <f t="shared" si="91"/>
        <v>0.21303394072546356</v>
      </c>
    </row>
    <row r="336" spans="1:51" ht="15" customHeight="1">
      <c r="A336" s="385">
        <v>1575</v>
      </c>
      <c r="B336" s="23" t="s">
        <v>243</v>
      </c>
      <c r="C336" s="23" t="s">
        <v>614</v>
      </c>
      <c r="D336" s="23" t="s">
        <v>667</v>
      </c>
      <c r="E336" s="23" t="s">
        <v>1202</v>
      </c>
      <c r="F336" s="25" t="s">
        <v>923</v>
      </c>
      <c r="G336" s="24" t="s">
        <v>917</v>
      </c>
      <c r="H336" s="394">
        <v>200</v>
      </c>
      <c r="I336" s="23" t="s">
        <v>247</v>
      </c>
      <c r="J336" s="42" t="s">
        <v>998</v>
      </c>
      <c r="K336" s="13" t="str">
        <f t="shared" si="85"/>
        <v>011</v>
      </c>
      <c r="L336" s="6" t="s">
        <v>1004</v>
      </c>
      <c r="M336" s="13" t="s">
        <v>1026</v>
      </c>
      <c r="N336" s="13" t="s">
        <v>1027</v>
      </c>
      <c r="O336" s="3"/>
      <c r="P336" s="7" t="s">
        <v>1335</v>
      </c>
      <c r="Q336" s="7" t="s">
        <v>1590</v>
      </c>
      <c r="R336" s="7" t="s">
        <v>1335</v>
      </c>
      <c r="S336" s="7" t="str">
        <f t="shared" si="89"/>
        <v>Yes</v>
      </c>
      <c r="T336" s="306">
        <v>320</v>
      </c>
      <c r="U336" s="306">
        <v>16</v>
      </c>
      <c r="V336" s="306">
        <v>1010</v>
      </c>
      <c r="W336" s="306">
        <v>1010</v>
      </c>
      <c r="X336" s="8">
        <v>101</v>
      </c>
      <c r="Y336" s="16">
        <f t="shared" si="88"/>
        <v>39.763779527559052</v>
      </c>
      <c r="Z336" s="8">
        <v>101</v>
      </c>
      <c r="AA336" s="16">
        <f t="shared" si="86"/>
        <v>39.763779527559052</v>
      </c>
      <c r="AB336" s="16" t="str">
        <f t="shared" si="87"/>
        <v>Y</v>
      </c>
      <c r="AC336" s="8">
        <v>116.4</v>
      </c>
      <c r="AD336" s="306">
        <v>12</v>
      </c>
      <c r="AE336" s="3"/>
      <c r="AF336" s="5" t="s">
        <v>990</v>
      </c>
      <c r="AG336" s="10">
        <v>0.89737936727039991</v>
      </c>
      <c r="AH336" s="10">
        <v>0.94966882483199999</v>
      </c>
      <c r="AI336" s="10">
        <v>0.86585190021120007</v>
      </c>
      <c r="AJ336" s="10">
        <v>0.94966882483199999</v>
      </c>
      <c r="AK336" s="10">
        <v>0.89968625510400002</v>
      </c>
      <c r="AL336" s="10">
        <v>1.1680542064128001</v>
      </c>
      <c r="AM336" s="10">
        <v>1.0973096461823999</v>
      </c>
      <c r="AN336" s="10">
        <v>1.1173026740736001</v>
      </c>
      <c r="AO336" s="10">
        <v>1.0265650859519999</v>
      </c>
      <c r="AP336" s="10">
        <v>0.95197571266559999</v>
      </c>
      <c r="AQ336" s="10">
        <v>0.92813787171840001</v>
      </c>
      <c r="AR336" s="10">
        <v>0.92659994649599997</v>
      </c>
      <c r="AS336" s="11">
        <v>2.7129000923135997</v>
      </c>
      <c r="AT336" s="11">
        <v>3.0174092863488005</v>
      </c>
      <c r="AU336" s="11">
        <v>3.2411774062080001</v>
      </c>
      <c r="AV336" s="11">
        <v>2.8067135308799998</v>
      </c>
      <c r="AW336" s="29">
        <v>11.7782003157504</v>
      </c>
      <c r="AX336" s="45">
        <f t="shared" si="90"/>
        <v>0.98151669297919997</v>
      </c>
      <c r="AY336" s="45">
        <f t="shared" si="91"/>
        <v>9.7510599544811019E-2</v>
      </c>
    </row>
    <row r="337" spans="1:51" ht="15" customHeight="1">
      <c r="A337" s="385">
        <v>1576</v>
      </c>
      <c r="B337" s="23" t="s">
        <v>243</v>
      </c>
      <c r="C337" s="23" t="s">
        <v>614</v>
      </c>
      <c r="D337" s="23" t="s">
        <v>667</v>
      </c>
      <c r="E337" s="23" t="s">
        <v>1202</v>
      </c>
      <c r="F337" s="25" t="s">
        <v>923</v>
      </c>
      <c r="G337" s="24" t="s">
        <v>917</v>
      </c>
      <c r="H337" s="394">
        <v>200</v>
      </c>
      <c r="I337" s="23" t="s">
        <v>248</v>
      </c>
      <c r="J337" s="42" t="s">
        <v>998</v>
      </c>
      <c r="K337" s="13" t="str">
        <f t="shared" si="85"/>
        <v>011</v>
      </c>
      <c r="L337" s="6" t="s">
        <v>1004</v>
      </c>
      <c r="M337" s="13" t="s">
        <v>1026</v>
      </c>
      <c r="N337" s="13" t="s">
        <v>1027</v>
      </c>
      <c r="O337" s="3"/>
      <c r="P337" s="7" t="s">
        <v>1335</v>
      </c>
      <c r="Q337" s="7" t="s">
        <v>1590</v>
      </c>
      <c r="R337" s="7" t="s">
        <v>1335</v>
      </c>
      <c r="S337" s="7" t="str">
        <f t="shared" si="89"/>
        <v>Yes</v>
      </c>
      <c r="T337" s="306">
        <v>320</v>
      </c>
      <c r="U337" s="306">
        <v>16</v>
      </c>
      <c r="V337" s="306">
        <v>1010</v>
      </c>
      <c r="W337" s="306">
        <v>1010</v>
      </c>
      <c r="X337" s="8">
        <v>101</v>
      </c>
      <c r="Y337" s="16">
        <f t="shared" si="88"/>
        <v>39.763779527559052</v>
      </c>
      <c r="Z337" s="8">
        <v>101</v>
      </c>
      <c r="AA337" s="16">
        <f t="shared" si="86"/>
        <v>39.763779527559052</v>
      </c>
      <c r="AB337" s="16" t="str">
        <f t="shared" si="87"/>
        <v>Y</v>
      </c>
      <c r="AC337" s="8">
        <v>109.8</v>
      </c>
      <c r="AD337" s="306">
        <v>12</v>
      </c>
      <c r="AE337" s="3"/>
      <c r="AF337" s="5" t="s">
        <v>990</v>
      </c>
      <c r="AG337" s="10">
        <v>2.361052132992</v>
      </c>
      <c r="AH337" s="10">
        <v>2.4981454826496003</v>
      </c>
      <c r="AI337" s="10">
        <v>2.2769101829375997</v>
      </c>
      <c r="AJ337" s="10">
        <v>2.4988708442880001</v>
      </c>
      <c r="AK337" s="10">
        <v>2.3668550260991998</v>
      </c>
      <c r="AL337" s="10">
        <v>3.0719065386239999</v>
      </c>
      <c r="AM337" s="10">
        <v>2.886939320832</v>
      </c>
      <c r="AN337" s="10">
        <v>2.9398907204352001</v>
      </c>
      <c r="AO337" s="10">
        <v>2.6997960181248004</v>
      </c>
      <c r="AP337" s="10">
        <v>2.5046737373951999</v>
      </c>
      <c r="AQ337" s="10">
        <v>2.4415672748544002</v>
      </c>
      <c r="AR337" s="10">
        <v>2.4379404666624005</v>
      </c>
      <c r="AS337" s="11">
        <v>7.1361077985792001</v>
      </c>
      <c r="AT337" s="11">
        <v>7.9376324090111998</v>
      </c>
      <c r="AU337" s="11">
        <v>8.5266260593920009</v>
      </c>
      <c r="AV337" s="11">
        <v>7.3841814789120006</v>
      </c>
      <c r="AW337" s="29">
        <v>30.984547745894403</v>
      </c>
      <c r="AX337" s="45">
        <f t="shared" si="90"/>
        <v>2.5820456454912004</v>
      </c>
      <c r="AY337" s="45">
        <f t="shared" si="91"/>
        <v>0.25646886285828957</v>
      </c>
    </row>
    <row r="338" spans="1:51" ht="15" customHeight="1">
      <c r="A338" s="385">
        <v>1582</v>
      </c>
      <c r="B338" s="23" t="s">
        <v>243</v>
      </c>
      <c r="C338" s="23" t="s">
        <v>649</v>
      </c>
      <c r="D338" s="23" t="s">
        <v>668</v>
      </c>
      <c r="E338" s="23" t="s">
        <v>1226</v>
      </c>
      <c r="F338" s="25" t="s">
        <v>907</v>
      </c>
      <c r="G338" s="24" t="s">
        <v>914</v>
      </c>
      <c r="H338" s="394">
        <v>180</v>
      </c>
      <c r="I338" s="23" t="s">
        <v>311</v>
      </c>
      <c r="J338" s="42" t="s">
        <v>998</v>
      </c>
      <c r="K338" s="13" t="str">
        <f t="shared" si="85"/>
        <v>011</v>
      </c>
      <c r="L338" s="6" t="s">
        <v>1004</v>
      </c>
      <c r="M338" s="13" t="s">
        <v>1026</v>
      </c>
      <c r="N338" s="13" t="s">
        <v>1027</v>
      </c>
      <c r="O338" s="3"/>
      <c r="P338" s="7" t="s">
        <v>1343</v>
      </c>
      <c r="Q338" s="7" t="s">
        <v>1590</v>
      </c>
      <c r="R338" s="7" t="s">
        <v>1343</v>
      </c>
      <c r="S338" s="7" t="str">
        <f t="shared" si="89"/>
        <v>Yes</v>
      </c>
      <c r="T338" s="306">
        <v>350</v>
      </c>
      <c r="U338" s="306">
        <v>18</v>
      </c>
      <c r="V338" s="306">
        <v>1660</v>
      </c>
      <c r="W338" s="306">
        <v>1660</v>
      </c>
      <c r="X338" s="8">
        <v>83</v>
      </c>
      <c r="Y338" s="16">
        <f t="shared" si="88"/>
        <v>32.677165354330711</v>
      </c>
      <c r="Z338" s="8">
        <v>79.599999999999994</v>
      </c>
      <c r="AA338" s="16">
        <f t="shared" si="86"/>
        <v>31.338582677165352</v>
      </c>
      <c r="AB338" s="16" t="str">
        <f t="shared" si="87"/>
        <v>N</v>
      </c>
      <c r="AC338" s="8">
        <v>105.6</v>
      </c>
      <c r="AD338" s="306">
        <v>32</v>
      </c>
      <c r="AE338" s="3"/>
      <c r="AF338" s="5" t="s">
        <v>990</v>
      </c>
      <c r="AG338" s="10">
        <v>8.8744092581759997</v>
      </c>
      <c r="AH338" s="10">
        <v>9.3898310351999985</v>
      </c>
      <c r="AI338" s="10">
        <v>8.5577571932160001</v>
      </c>
      <c r="AJ338" s="10">
        <v>9.3923391703679986</v>
      </c>
      <c r="AK338" s="10">
        <v>8.8976095084799987</v>
      </c>
      <c r="AL338" s="10">
        <v>11.548081347263999</v>
      </c>
      <c r="AM338" s="10">
        <v>10.852073838143999</v>
      </c>
      <c r="AN338" s="10">
        <v>11.052097617791999</v>
      </c>
      <c r="AO338" s="10">
        <v>10.147914889727998</v>
      </c>
      <c r="AP338" s="10">
        <v>9.4142853530879993</v>
      </c>
      <c r="AQ338" s="10">
        <v>9.1785206472959988</v>
      </c>
      <c r="AR338" s="10">
        <v>9.1653529376639984</v>
      </c>
      <c r="AS338" s="11">
        <v>26.821997486591997</v>
      </c>
      <c r="AT338" s="11">
        <v>29.838030026111998</v>
      </c>
      <c r="AU338" s="11">
        <v>32.052086345663994</v>
      </c>
      <c r="AV338" s="11">
        <v>27.758158938047998</v>
      </c>
      <c r="AW338" s="29">
        <v>116.47027279641598</v>
      </c>
      <c r="AX338" s="45">
        <f t="shared" si="90"/>
        <v>9.705856066367998</v>
      </c>
      <c r="AY338" s="45">
        <f t="shared" si="91"/>
        <v>0.96443545527531926</v>
      </c>
    </row>
    <row r="339" spans="1:51" ht="15" customHeight="1">
      <c r="A339" s="385">
        <v>1587</v>
      </c>
      <c r="B339" s="23" t="s">
        <v>243</v>
      </c>
      <c r="C339" s="23" t="s">
        <v>649</v>
      </c>
      <c r="D339" s="23" t="s">
        <v>668</v>
      </c>
      <c r="E339" s="23" t="s">
        <v>1226</v>
      </c>
      <c r="F339" s="25" t="s">
        <v>923</v>
      </c>
      <c r="G339" s="24" t="s">
        <v>914</v>
      </c>
      <c r="H339" s="394">
        <v>160</v>
      </c>
      <c r="I339" s="23" t="s">
        <v>261</v>
      </c>
      <c r="J339" s="42" t="s">
        <v>998</v>
      </c>
      <c r="K339" s="13" t="str">
        <f t="shared" si="85"/>
        <v>011</v>
      </c>
      <c r="L339" s="6" t="s">
        <v>1004</v>
      </c>
      <c r="M339" s="13" t="s">
        <v>1026</v>
      </c>
      <c r="N339" s="13" t="s">
        <v>1027</v>
      </c>
      <c r="O339" s="3"/>
      <c r="P339" s="7" t="s">
        <v>1361</v>
      </c>
      <c r="Q339" s="7" t="s">
        <v>1590</v>
      </c>
      <c r="R339" s="7" t="s">
        <v>1475</v>
      </c>
      <c r="S339" s="7" t="str">
        <f t="shared" si="89"/>
        <v>No</v>
      </c>
      <c r="T339" s="306">
        <v>320</v>
      </c>
      <c r="U339" s="306">
        <v>16</v>
      </c>
      <c r="V339" s="306">
        <v>1305</v>
      </c>
      <c r="W339" s="306">
        <v>1300</v>
      </c>
      <c r="X339" s="8">
        <v>130</v>
      </c>
      <c r="Y339" s="16">
        <f t="shared" si="88"/>
        <v>51.181102362204726</v>
      </c>
      <c r="Z339" s="8">
        <v>130</v>
      </c>
      <c r="AA339" s="16">
        <f t="shared" si="86"/>
        <v>51.181102362204726</v>
      </c>
      <c r="AB339" s="16" t="str">
        <f t="shared" si="87"/>
        <v>Y</v>
      </c>
      <c r="AC339" s="8">
        <v>92.9</v>
      </c>
      <c r="AD339" s="306">
        <v>28</v>
      </c>
      <c r="AE339" s="3"/>
      <c r="AF339" s="5" t="s">
        <v>990</v>
      </c>
      <c r="AG339" s="10">
        <v>13.220308914176002</v>
      </c>
      <c r="AH339" s="10">
        <v>13.988913154944003</v>
      </c>
      <c r="AI339" s="10">
        <v>12.748719261824002</v>
      </c>
      <c r="AJ339" s="10">
        <v>13.992072884608001</v>
      </c>
      <c r="AK339" s="10">
        <v>13.255065940480002</v>
      </c>
      <c r="AL339" s="10">
        <v>17.203938088064003</v>
      </c>
      <c r="AM339" s="10">
        <v>16.166756825856002</v>
      </c>
      <c r="AN339" s="10">
        <v>16.464561346688004</v>
      </c>
      <c r="AO339" s="10">
        <v>15.117726577408002</v>
      </c>
      <c r="AP339" s="10">
        <v>14.024460113664002</v>
      </c>
      <c r="AQ339" s="10">
        <v>13.672940188544002</v>
      </c>
      <c r="AR339" s="10">
        <v>13.653981810560001</v>
      </c>
      <c r="AS339" s="11">
        <v>39.957941330944003</v>
      </c>
      <c r="AT339" s="11">
        <v>44.451076913152008</v>
      </c>
      <c r="AU339" s="11">
        <v>47.749044749952006</v>
      </c>
      <c r="AV339" s="11">
        <v>41.351382112768007</v>
      </c>
      <c r="AW339" s="29">
        <v>173.50944510681603</v>
      </c>
      <c r="AX339" s="45">
        <f t="shared" si="90"/>
        <v>14.459120425568001</v>
      </c>
      <c r="AY339" s="45">
        <f t="shared" si="91"/>
        <v>1.4368513605706323</v>
      </c>
    </row>
    <row r="340" spans="1:51" ht="15" customHeight="1">
      <c r="A340" s="385">
        <v>1588</v>
      </c>
      <c r="B340" s="23" t="s">
        <v>243</v>
      </c>
      <c r="C340" s="23" t="s">
        <v>649</v>
      </c>
      <c r="D340" s="23" t="s">
        <v>668</v>
      </c>
      <c r="E340" s="23" t="s">
        <v>1226</v>
      </c>
      <c r="F340" s="25" t="s">
        <v>923</v>
      </c>
      <c r="G340" s="24" t="s">
        <v>921</v>
      </c>
      <c r="H340" s="394">
        <v>160</v>
      </c>
      <c r="I340" s="23" t="s">
        <v>312</v>
      </c>
      <c r="J340" s="42" t="s">
        <v>998</v>
      </c>
      <c r="K340" s="13" t="str">
        <f t="shared" si="85"/>
        <v>011</v>
      </c>
      <c r="L340" s="6" t="s">
        <v>1004</v>
      </c>
      <c r="M340" s="13" t="s">
        <v>1026</v>
      </c>
      <c r="N340" s="13" t="s">
        <v>1027</v>
      </c>
      <c r="O340" s="3"/>
      <c r="P340" s="7" t="s">
        <v>1420</v>
      </c>
      <c r="Q340" s="7" t="s">
        <v>1590</v>
      </c>
      <c r="R340" s="7" t="s">
        <v>1420</v>
      </c>
      <c r="S340" s="7" t="str">
        <f t="shared" si="89"/>
        <v>Yes</v>
      </c>
      <c r="T340" s="306">
        <v>320</v>
      </c>
      <c r="U340" s="306">
        <v>16</v>
      </c>
      <c r="V340" s="306">
        <v>992</v>
      </c>
      <c r="W340" s="306">
        <v>992</v>
      </c>
      <c r="X340" s="8">
        <v>99.2</v>
      </c>
      <c r="Y340" s="16">
        <f t="shared" si="88"/>
        <v>39.055118110236222</v>
      </c>
      <c r="Z340" s="8">
        <v>94</v>
      </c>
      <c r="AA340" s="16">
        <f t="shared" si="86"/>
        <v>37.00787401574803</v>
      </c>
      <c r="AB340" s="16" t="str">
        <f t="shared" si="87"/>
        <v>N</v>
      </c>
      <c r="AC340" s="8">
        <v>137.5</v>
      </c>
      <c r="AD340" s="306">
        <v>14</v>
      </c>
      <c r="AE340" s="3"/>
      <c r="AF340" s="5" t="s">
        <v>990</v>
      </c>
      <c r="AG340" s="10">
        <v>0.18735467520000001</v>
      </c>
      <c r="AH340" s="10">
        <v>0.19806065664</v>
      </c>
      <c r="AI340" s="10">
        <v>0.18021735424000002</v>
      </c>
      <c r="AJ340" s="10">
        <v>0.19806065664</v>
      </c>
      <c r="AK340" s="10">
        <v>0.18735467520000001</v>
      </c>
      <c r="AL340" s="10">
        <v>0.24356107775999999</v>
      </c>
      <c r="AM340" s="10">
        <v>0.22839427072000001</v>
      </c>
      <c r="AN340" s="10">
        <v>0.23285509632000001</v>
      </c>
      <c r="AO340" s="10">
        <v>0.21411962879999999</v>
      </c>
      <c r="AP340" s="10">
        <v>0.19806065664</v>
      </c>
      <c r="AQ340" s="10">
        <v>0.19359983104</v>
      </c>
      <c r="AR340" s="10">
        <v>0.19359983104</v>
      </c>
      <c r="AS340" s="11">
        <v>0.56563268608000006</v>
      </c>
      <c r="AT340" s="11">
        <v>0.62897640960000001</v>
      </c>
      <c r="AU340" s="11">
        <v>0.67536899583999999</v>
      </c>
      <c r="AV340" s="11">
        <v>0.58526031872000006</v>
      </c>
      <c r="AW340" s="29">
        <v>2.4552384102400002</v>
      </c>
      <c r="AX340" s="45">
        <f t="shared" si="90"/>
        <v>0.20460320085333339</v>
      </c>
      <c r="AY340" s="45">
        <f t="shared" si="91"/>
        <v>2.0299392993888884E-2</v>
      </c>
    </row>
    <row r="341" spans="1:51" ht="15" customHeight="1">
      <c r="A341" s="385">
        <v>1590</v>
      </c>
      <c r="B341" s="23" t="s">
        <v>243</v>
      </c>
      <c r="C341" s="23" t="s">
        <v>649</v>
      </c>
      <c r="D341" s="23" t="s">
        <v>668</v>
      </c>
      <c r="E341" s="23" t="s">
        <v>1226</v>
      </c>
      <c r="F341" s="25" t="s">
        <v>923</v>
      </c>
      <c r="G341" s="24" t="s">
        <v>944</v>
      </c>
      <c r="H341" s="394">
        <v>125</v>
      </c>
      <c r="I341" s="23" t="s">
        <v>669</v>
      </c>
      <c r="J341" s="42" t="s">
        <v>998</v>
      </c>
      <c r="K341" s="13" t="str">
        <f t="shared" si="85"/>
        <v>011</v>
      </c>
      <c r="L341" s="6" t="s">
        <v>1004</v>
      </c>
      <c r="M341" s="13" t="s">
        <v>1026</v>
      </c>
      <c r="N341" s="13" t="s">
        <v>1027</v>
      </c>
      <c r="O341" s="3"/>
      <c r="P341" s="7" t="s">
        <v>1420</v>
      </c>
      <c r="Q341" s="7" t="s">
        <v>1590</v>
      </c>
      <c r="R341" s="7" t="s">
        <v>1420</v>
      </c>
      <c r="S341" s="7" t="str">
        <f t="shared" si="89"/>
        <v>Yes</v>
      </c>
      <c r="T341" s="306">
        <v>320</v>
      </c>
      <c r="U341" s="306">
        <v>16</v>
      </c>
      <c r="V341" s="306">
        <v>992</v>
      </c>
      <c r="W341" s="306">
        <v>992</v>
      </c>
      <c r="X341" s="8">
        <v>99.2</v>
      </c>
      <c r="Y341" s="16">
        <f t="shared" si="88"/>
        <v>39.055118110236222</v>
      </c>
      <c r="Z341" s="8">
        <v>94</v>
      </c>
      <c r="AA341" s="16">
        <f t="shared" si="86"/>
        <v>37.00787401574803</v>
      </c>
      <c r="AB341" s="16" t="str">
        <f t="shared" si="87"/>
        <v>N</v>
      </c>
      <c r="AC341" s="8">
        <v>137.19999999999999</v>
      </c>
      <c r="AD341" s="306">
        <v>20</v>
      </c>
      <c r="AE341" s="3"/>
      <c r="AF341" s="5" t="s">
        <v>990</v>
      </c>
      <c r="AG341" s="10">
        <v>20.8578212806656</v>
      </c>
      <c r="AH341" s="10">
        <v>22.07029898379264</v>
      </c>
      <c r="AI341" s="10">
        <v>20.114488768102397</v>
      </c>
      <c r="AJ341" s="10">
        <v>22.075640295260161</v>
      </c>
      <c r="AK341" s="10">
        <v>20.913014832496639</v>
      </c>
      <c r="AL341" s="10">
        <v>27.142764440780798</v>
      </c>
      <c r="AM341" s="10">
        <v>25.506542694563841</v>
      </c>
      <c r="AN341" s="10">
        <v>25.97568788512768</v>
      </c>
      <c r="AO341" s="10">
        <v>23.852516576788481</v>
      </c>
      <c r="AP341" s="10">
        <v>22.1263827542016</v>
      </c>
      <c r="AQ341" s="10">
        <v>21.572666798735359</v>
      </c>
      <c r="AR341" s="10">
        <v>21.54239936708608</v>
      </c>
      <c r="AS341" s="11">
        <v>63.042609032560641</v>
      </c>
      <c r="AT341" s="11">
        <v>70.131419568537595</v>
      </c>
      <c r="AU341" s="11">
        <v>75.334747156480006</v>
      </c>
      <c r="AV341" s="11">
        <v>65.241448920023032</v>
      </c>
      <c r="AW341" s="29">
        <v>273.7502246776013</v>
      </c>
      <c r="AX341" s="45">
        <f t="shared" si="90"/>
        <v>22.81251872313344</v>
      </c>
      <c r="AY341" s="45">
        <f t="shared" si="91"/>
        <v>2.2667447439616768</v>
      </c>
    </row>
    <row r="342" spans="1:51" ht="15" customHeight="1">
      <c r="A342" s="385">
        <v>1602</v>
      </c>
      <c r="B342" s="23" t="s">
        <v>3</v>
      </c>
      <c r="C342" s="23" t="s">
        <v>670</v>
      </c>
      <c r="D342" s="23" t="s">
        <v>670</v>
      </c>
      <c r="E342" s="23" t="s">
        <v>1197</v>
      </c>
      <c r="F342" s="25" t="s">
        <v>924</v>
      </c>
      <c r="G342" s="24" t="s">
        <v>969</v>
      </c>
      <c r="H342" s="394">
        <v>250</v>
      </c>
      <c r="I342" s="23" t="s">
        <v>898</v>
      </c>
      <c r="J342" s="42" t="s">
        <v>998</v>
      </c>
      <c r="K342" s="13" t="str">
        <f t="shared" si="85"/>
        <v>011</v>
      </c>
      <c r="L342" s="6" t="s">
        <v>1004</v>
      </c>
      <c r="M342" s="13" t="s">
        <v>1026</v>
      </c>
      <c r="N342" s="13" t="s">
        <v>1027</v>
      </c>
      <c r="O342" s="3"/>
      <c r="P342" s="7" t="s">
        <v>1344</v>
      </c>
      <c r="Q342" s="7" t="s">
        <v>1590</v>
      </c>
      <c r="R342" s="7" t="s">
        <v>1344</v>
      </c>
      <c r="S342" s="7" t="str">
        <f t="shared" si="89"/>
        <v>Yes</v>
      </c>
      <c r="T342" s="306">
        <v>320</v>
      </c>
      <c r="U342" s="306">
        <v>16</v>
      </c>
      <c r="V342" s="306">
        <v>1357</v>
      </c>
      <c r="W342" s="306">
        <v>1357</v>
      </c>
      <c r="X342" s="8">
        <v>135.69999999999999</v>
      </c>
      <c r="Y342" s="16">
        <f t="shared" si="88"/>
        <v>53.425196850393696</v>
      </c>
      <c r="Z342" s="8">
        <v>130.5</v>
      </c>
      <c r="AA342" s="16">
        <f t="shared" si="86"/>
        <v>51.377952755905511</v>
      </c>
      <c r="AB342" s="16" t="str">
        <f t="shared" si="87"/>
        <v>N</v>
      </c>
      <c r="AC342" s="8">
        <v>91.8</v>
      </c>
      <c r="AD342" s="306">
        <v>14</v>
      </c>
      <c r="AE342" s="3"/>
      <c r="AF342" s="5" t="s">
        <v>988</v>
      </c>
      <c r="AG342" s="10">
        <v>4.5629049876479998E-2</v>
      </c>
      <c r="AH342" s="10">
        <v>4.8888267724799997E-2</v>
      </c>
      <c r="AI342" s="10">
        <v>4.3999440952320001E-2</v>
      </c>
      <c r="AJ342" s="10">
        <v>4.8888267724799997E-2</v>
      </c>
      <c r="AK342" s="10">
        <v>4.5629049876479998E-2</v>
      </c>
      <c r="AL342" s="10">
        <v>5.9480725731839997E-2</v>
      </c>
      <c r="AM342" s="10">
        <v>5.6221507883519997E-2</v>
      </c>
      <c r="AN342" s="10">
        <v>5.7036312345599999E-2</v>
      </c>
      <c r="AO342" s="10">
        <v>5.2147485573119996E-2</v>
      </c>
      <c r="AP342" s="10">
        <v>4.8888267724799997E-2</v>
      </c>
      <c r="AQ342" s="10">
        <v>4.7258658800640001E-2</v>
      </c>
      <c r="AR342" s="10">
        <v>4.7258658800640001E-2</v>
      </c>
      <c r="AS342" s="11">
        <v>0.13851675855359999</v>
      </c>
      <c r="AT342" s="11">
        <v>0.15399804333311998</v>
      </c>
      <c r="AU342" s="11">
        <v>0.16540530580224</v>
      </c>
      <c r="AV342" s="11">
        <v>0.14340558532608</v>
      </c>
      <c r="AW342" s="29">
        <v>0.60132569301503991</v>
      </c>
      <c r="AX342" s="45">
        <f t="shared" si="90"/>
        <v>5.0110474417919992E-2</v>
      </c>
      <c r="AY342" s="45">
        <f t="shared" si="91"/>
        <v>5.0047352054336169E-3</v>
      </c>
    </row>
    <row r="343" spans="1:51" ht="15" customHeight="1">
      <c r="A343" s="385">
        <v>1608</v>
      </c>
      <c r="B343" s="23" t="s">
        <v>3</v>
      </c>
      <c r="C343" s="23" t="s">
        <v>671</v>
      </c>
      <c r="D343" s="23" t="s">
        <v>106</v>
      </c>
      <c r="E343" s="23" t="s">
        <v>1197</v>
      </c>
      <c r="F343" s="25" t="s">
        <v>923</v>
      </c>
      <c r="G343" s="24" t="s">
        <v>945</v>
      </c>
      <c r="H343" s="394">
        <v>330</v>
      </c>
      <c r="I343" s="23" t="s">
        <v>58</v>
      </c>
      <c r="J343" s="42" t="s">
        <v>998</v>
      </c>
      <c r="K343" s="13" t="str">
        <f t="shared" si="85"/>
        <v>011</v>
      </c>
      <c r="L343" s="6" t="s">
        <v>1004</v>
      </c>
      <c r="M343" s="13" t="s">
        <v>1026</v>
      </c>
      <c r="N343" s="13" t="s">
        <v>1027</v>
      </c>
      <c r="O343" s="3"/>
      <c r="P343" s="7" t="s">
        <v>1419</v>
      </c>
      <c r="Q343" s="7" t="s">
        <v>1591</v>
      </c>
      <c r="R343" s="7" t="s">
        <v>1419</v>
      </c>
      <c r="S343" s="7" t="str">
        <f t="shared" si="89"/>
        <v>Yes</v>
      </c>
      <c r="T343" s="306">
        <v>350</v>
      </c>
      <c r="U343" s="306">
        <v>18</v>
      </c>
      <c r="V343" s="306">
        <v>1106</v>
      </c>
      <c r="W343" s="306">
        <v>1106</v>
      </c>
      <c r="X343" s="8">
        <v>110.6</v>
      </c>
      <c r="Y343" s="16">
        <f t="shared" si="88"/>
        <v>43.54330708661417</v>
      </c>
      <c r="Z343" s="8">
        <v>110.6</v>
      </c>
      <c r="AA343" s="16">
        <f t="shared" si="86"/>
        <v>43.54330708661417</v>
      </c>
      <c r="AB343" s="16" t="str">
        <f t="shared" si="87"/>
        <v>Y</v>
      </c>
      <c r="AC343" s="8">
        <v>141</v>
      </c>
      <c r="AD343" s="306">
        <v>12</v>
      </c>
      <c r="AE343" s="3"/>
      <c r="AF343" s="5" t="s">
        <v>988</v>
      </c>
      <c r="AG343" s="10">
        <v>47.922216716219999</v>
      </c>
      <c r="AH343" s="10">
        <v>50.706848375484</v>
      </c>
      <c r="AI343" s="10">
        <v>46.214175422015998</v>
      </c>
      <c r="AJ343" s="10">
        <v>50.720236027691996</v>
      </c>
      <c r="AK343" s="10">
        <v>48.048283774512001</v>
      </c>
      <c r="AL343" s="10">
        <v>62.360799622548001</v>
      </c>
      <c r="AM343" s="10">
        <v>58.602216265151995</v>
      </c>
      <c r="AN343" s="10">
        <v>59.681037905579998</v>
      </c>
      <c r="AO343" s="10">
        <v>54.801238675763997</v>
      </c>
      <c r="AP343" s="10">
        <v>50.837377984511996</v>
      </c>
      <c r="AQ343" s="10">
        <v>49.564435387068002</v>
      </c>
      <c r="AR343" s="10">
        <v>49.495265850659997</v>
      </c>
      <c r="AS343" s="11">
        <v>144.84324051371999</v>
      </c>
      <c r="AT343" s="11">
        <v>161.129319424752</v>
      </c>
      <c r="AU343" s="11">
        <v>173.084492846496</v>
      </c>
      <c r="AV343" s="11">
        <v>149.89707922224</v>
      </c>
      <c r="AW343" s="29">
        <v>628.95413200720805</v>
      </c>
      <c r="AX343" s="45">
        <f t="shared" si="90"/>
        <v>52.412844333934004</v>
      </c>
      <c r="AY343" s="45">
        <f t="shared" si="91"/>
        <v>5.2077124907814163</v>
      </c>
    </row>
    <row r="344" spans="1:51" ht="15" customHeight="1">
      <c r="A344" s="385">
        <v>1616</v>
      </c>
      <c r="B344" s="23" t="s">
        <v>3</v>
      </c>
      <c r="C344" s="23" t="s">
        <v>672</v>
      </c>
      <c r="D344" s="23" t="s">
        <v>59</v>
      </c>
      <c r="E344" s="23" t="s">
        <v>1197</v>
      </c>
      <c r="F344" s="25" t="s">
        <v>923</v>
      </c>
      <c r="G344" s="24" t="s">
        <v>917</v>
      </c>
      <c r="H344" s="394">
        <v>330</v>
      </c>
      <c r="I344" s="23" t="s">
        <v>60</v>
      </c>
      <c r="J344" s="42" t="s">
        <v>998</v>
      </c>
      <c r="K344" s="13" t="str">
        <f t="shared" si="85"/>
        <v>011</v>
      </c>
      <c r="L344" s="6" t="s">
        <v>1004</v>
      </c>
      <c r="M344" s="13" t="s">
        <v>1026</v>
      </c>
      <c r="N344" s="13" t="s">
        <v>1027</v>
      </c>
      <c r="O344" s="3"/>
      <c r="P344" s="7" t="s">
        <v>1349</v>
      </c>
      <c r="Q344" s="7" t="s">
        <v>1591</v>
      </c>
      <c r="R344" s="7" t="s">
        <v>1517</v>
      </c>
      <c r="S344" s="7" t="str">
        <f t="shared" si="89"/>
        <v>No</v>
      </c>
      <c r="T344" s="306">
        <v>380</v>
      </c>
      <c r="U344" s="306">
        <v>20</v>
      </c>
      <c r="V344" s="306">
        <v>1000</v>
      </c>
      <c r="W344" s="306">
        <v>975</v>
      </c>
      <c r="X344" s="8">
        <v>97.5</v>
      </c>
      <c r="Y344" s="16">
        <f t="shared" si="88"/>
        <v>38.385826771653541</v>
      </c>
      <c r="Z344" s="8">
        <v>95</v>
      </c>
      <c r="AA344" s="16">
        <f t="shared" si="86"/>
        <v>37.401574803149607</v>
      </c>
      <c r="AB344" s="16" t="str">
        <f t="shared" si="87"/>
        <v>N</v>
      </c>
      <c r="AC344" s="8">
        <v>120.6</v>
      </c>
      <c r="AD344" s="306">
        <v>10</v>
      </c>
      <c r="AE344" s="3"/>
      <c r="AF344" s="5" t="s">
        <v>989</v>
      </c>
      <c r="AG344" s="10">
        <v>3.4239849887879998</v>
      </c>
      <c r="AH344" s="10">
        <v>3.6230857430040002</v>
      </c>
      <c r="AI344" s="10">
        <v>3.3025152625920002</v>
      </c>
      <c r="AJ344" s="10">
        <v>3.6239990492159997</v>
      </c>
      <c r="AK344" s="10">
        <v>3.4331180509079999</v>
      </c>
      <c r="AL344" s="10">
        <v>4.4560210083480003</v>
      </c>
      <c r="AM344" s="10">
        <v>4.1875089820199998</v>
      </c>
      <c r="AN344" s="10">
        <v>4.2642267038280002</v>
      </c>
      <c r="AO344" s="10">
        <v>3.915343730844</v>
      </c>
      <c r="AP344" s="10">
        <v>3.6322188051240003</v>
      </c>
      <c r="AQ344" s="10">
        <v>3.5418014901359998</v>
      </c>
      <c r="AR344" s="10">
        <v>3.5363216528640002</v>
      </c>
      <c r="AS344" s="11">
        <v>10.349585994384</v>
      </c>
      <c r="AT344" s="11">
        <v>11.513138108471999</v>
      </c>
      <c r="AU344" s="11">
        <v>12.367079416692</v>
      </c>
      <c r="AV344" s="11">
        <v>10.710341948124</v>
      </c>
      <c r="AW344" s="29">
        <v>44.940145467671996</v>
      </c>
      <c r="AX344" s="45">
        <f t="shared" si="90"/>
        <v>3.7450121223059996</v>
      </c>
      <c r="AY344" s="45">
        <f t="shared" si="91"/>
        <v>0.37211341865772773</v>
      </c>
    </row>
    <row r="345" spans="1:51" ht="15" customHeight="1">
      <c r="A345" s="385">
        <v>1618</v>
      </c>
      <c r="B345" s="23" t="s">
        <v>3</v>
      </c>
      <c r="C345" s="23" t="s">
        <v>672</v>
      </c>
      <c r="D345" s="23" t="s">
        <v>59</v>
      </c>
      <c r="E345" s="23" t="s">
        <v>1197</v>
      </c>
      <c r="F345" s="25" t="s">
        <v>923</v>
      </c>
      <c r="G345" s="24" t="s">
        <v>917</v>
      </c>
      <c r="H345" s="394">
        <v>330</v>
      </c>
      <c r="I345" s="23" t="s">
        <v>61</v>
      </c>
      <c r="J345" s="42" t="s">
        <v>998</v>
      </c>
      <c r="K345" s="13" t="str">
        <f t="shared" si="85"/>
        <v>011</v>
      </c>
      <c r="L345" s="6" t="s">
        <v>1004</v>
      </c>
      <c r="M345" s="13" t="s">
        <v>1026</v>
      </c>
      <c r="N345" s="13" t="s">
        <v>1027</v>
      </c>
      <c r="O345" s="3"/>
      <c r="P345" s="7" t="s">
        <v>1382</v>
      </c>
      <c r="Q345" s="7" t="s">
        <v>1590</v>
      </c>
      <c r="R345" s="7" t="s">
        <v>1382</v>
      </c>
      <c r="S345" s="7" t="str">
        <f t="shared" si="89"/>
        <v>Yes</v>
      </c>
      <c r="T345" s="306">
        <v>400</v>
      </c>
      <c r="U345" s="306">
        <v>21</v>
      </c>
      <c r="V345" s="306">
        <v>925</v>
      </c>
      <c r="W345" s="306">
        <v>925</v>
      </c>
      <c r="X345" s="8">
        <v>92.5</v>
      </c>
      <c r="Y345" s="16">
        <f t="shared" si="88"/>
        <v>36.417322834645667</v>
      </c>
      <c r="Z345" s="8">
        <v>91.5</v>
      </c>
      <c r="AA345" s="16">
        <f t="shared" si="86"/>
        <v>36.023622047244096</v>
      </c>
      <c r="AB345" s="16" t="str">
        <f t="shared" si="87"/>
        <v>N</v>
      </c>
      <c r="AC345" s="8">
        <v>132.69999999999999</v>
      </c>
      <c r="AD345" s="306">
        <v>10</v>
      </c>
      <c r="AE345" s="3"/>
      <c r="AF345" s="5" t="s">
        <v>989</v>
      </c>
      <c r="AG345" s="10">
        <v>3.9189938017999997</v>
      </c>
      <c r="AH345" s="10">
        <v>4.14680726992</v>
      </c>
      <c r="AI345" s="10">
        <v>3.7794956869599998</v>
      </c>
      <c r="AJ345" s="10">
        <v>4.1478108534800002</v>
      </c>
      <c r="AK345" s="10">
        <v>3.93003322096</v>
      </c>
      <c r="AL345" s="10">
        <v>5.1002116519199996</v>
      </c>
      <c r="AM345" s="10">
        <v>4.7931150825599991</v>
      </c>
      <c r="AN345" s="10">
        <v>4.8814304358400005</v>
      </c>
      <c r="AO345" s="10">
        <v>4.4820041789599996</v>
      </c>
      <c r="AP345" s="10">
        <v>4.1578466890799994</v>
      </c>
      <c r="AQ345" s="10">
        <v>4.0534739988400004</v>
      </c>
      <c r="AR345" s="10">
        <v>4.0484560810399994</v>
      </c>
      <c r="AS345" s="11">
        <v>11.84529675868</v>
      </c>
      <c r="AT345" s="11">
        <v>13.17805572636</v>
      </c>
      <c r="AU345" s="11">
        <v>14.156549697359999</v>
      </c>
      <c r="AV345" s="11">
        <v>12.25977676896</v>
      </c>
      <c r="AW345" s="29">
        <v>51.439678951360001</v>
      </c>
      <c r="AX345" s="45">
        <f t="shared" si="90"/>
        <v>4.2866399126133325</v>
      </c>
      <c r="AY345" s="45">
        <f t="shared" si="91"/>
        <v>0.42601734363086569</v>
      </c>
    </row>
    <row r="346" spans="1:51" ht="15" customHeight="1">
      <c r="A346" s="385">
        <v>1620</v>
      </c>
      <c r="B346" s="23" t="s">
        <v>3</v>
      </c>
      <c r="C346" s="23" t="s">
        <v>672</v>
      </c>
      <c r="D346" s="23" t="s">
        <v>59</v>
      </c>
      <c r="E346" s="23" t="s">
        <v>1197</v>
      </c>
      <c r="F346" s="25" t="s">
        <v>923</v>
      </c>
      <c r="G346" s="24" t="s">
        <v>917</v>
      </c>
      <c r="H346" s="394">
        <v>500</v>
      </c>
      <c r="I346" s="23" t="s">
        <v>62</v>
      </c>
      <c r="J346" s="42" t="s">
        <v>998</v>
      </c>
      <c r="K346" s="13" t="str">
        <f t="shared" si="85"/>
        <v>011</v>
      </c>
      <c r="L346" s="6" t="s">
        <v>1004</v>
      </c>
      <c r="M346" s="13" t="s">
        <v>1026</v>
      </c>
      <c r="N346" s="13" t="s">
        <v>1027</v>
      </c>
      <c r="O346" s="3"/>
      <c r="P346" s="7" t="s">
        <v>1394</v>
      </c>
      <c r="Q346" s="7" t="s">
        <v>1590</v>
      </c>
      <c r="R346" s="7" t="s">
        <v>1494</v>
      </c>
      <c r="S346" s="7" t="str">
        <f t="shared" si="89"/>
        <v>No</v>
      </c>
      <c r="T346" s="306">
        <v>430</v>
      </c>
      <c r="U346" s="306">
        <v>23</v>
      </c>
      <c r="V346" s="306">
        <v>1276</v>
      </c>
      <c r="W346" s="306">
        <v>1255</v>
      </c>
      <c r="X346" s="8">
        <v>125.5</v>
      </c>
      <c r="Y346" s="16">
        <f t="shared" si="88"/>
        <v>49.409448818897637</v>
      </c>
      <c r="Z346" s="8">
        <v>123</v>
      </c>
      <c r="AA346" s="16">
        <f t="shared" si="86"/>
        <v>48.425196850393704</v>
      </c>
      <c r="AB346" s="16" t="str">
        <f t="shared" si="87"/>
        <v>N</v>
      </c>
      <c r="AC346" s="8">
        <v>78.400000000000006</v>
      </c>
      <c r="AD346" s="306">
        <v>6</v>
      </c>
      <c r="AE346" s="3"/>
      <c r="AF346" s="5" t="s">
        <v>989</v>
      </c>
      <c r="AG346" s="10">
        <v>0.56297631512640001</v>
      </c>
      <c r="AH346" s="10">
        <v>0.59583821984960006</v>
      </c>
      <c r="AI346" s="10">
        <v>0.54308621489920006</v>
      </c>
      <c r="AJ346" s="10">
        <v>0.59583821984960006</v>
      </c>
      <c r="AK346" s="10">
        <v>0.56470588905920005</v>
      </c>
      <c r="AL346" s="10">
        <v>0.73247456054079996</v>
      </c>
      <c r="AM346" s="10">
        <v>0.68837042525440006</v>
      </c>
      <c r="AN346" s="10">
        <v>0.70134222975040006</v>
      </c>
      <c r="AO346" s="10">
        <v>0.64426628996800006</v>
      </c>
      <c r="AP346" s="10">
        <v>0.59756779378239999</v>
      </c>
      <c r="AQ346" s="10">
        <v>0.58286641535359995</v>
      </c>
      <c r="AR346" s="10">
        <v>0.58200162838720004</v>
      </c>
      <c r="AS346" s="11">
        <v>1.7019007498751999</v>
      </c>
      <c r="AT346" s="11">
        <v>1.8930186694495998</v>
      </c>
      <c r="AU346" s="11">
        <v>2.0339789449727999</v>
      </c>
      <c r="AV346" s="11">
        <v>1.7624358375232001</v>
      </c>
      <c r="AW346" s="29">
        <v>7.3913342018207997</v>
      </c>
      <c r="AX346" s="45">
        <f t="shared" si="90"/>
        <v>0.6159445168183999</v>
      </c>
      <c r="AY346" s="45">
        <f t="shared" si="91"/>
        <v>6.1089744572646452E-2</v>
      </c>
    </row>
    <row r="347" spans="1:51" ht="15" customHeight="1">
      <c r="A347" s="385">
        <v>1621</v>
      </c>
      <c r="B347" s="23" t="s">
        <v>3</v>
      </c>
      <c r="C347" s="23" t="s">
        <v>672</v>
      </c>
      <c r="D347" s="23" t="s">
        <v>59</v>
      </c>
      <c r="E347" s="23" t="s">
        <v>1197</v>
      </c>
      <c r="F347" s="25" t="s">
        <v>923</v>
      </c>
      <c r="G347" s="24" t="s">
        <v>914</v>
      </c>
      <c r="H347" s="394">
        <v>275</v>
      </c>
      <c r="I347" s="23" t="s">
        <v>839</v>
      </c>
      <c r="J347" s="42" t="s">
        <v>998</v>
      </c>
      <c r="K347" s="13" t="str">
        <f t="shared" si="85"/>
        <v>011</v>
      </c>
      <c r="L347" s="6" t="s">
        <v>1004</v>
      </c>
      <c r="M347" s="13" t="s">
        <v>1026</v>
      </c>
      <c r="N347" s="13" t="s">
        <v>1027</v>
      </c>
      <c r="O347" s="3"/>
      <c r="P347" s="7" t="s">
        <v>1352</v>
      </c>
      <c r="Q347" s="7" t="s">
        <v>1590</v>
      </c>
      <c r="R347" s="7" t="s">
        <v>1499</v>
      </c>
      <c r="S347" s="7" t="str">
        <f t="shared" si="89"/>
        <v>No</v>
      </c>
      <c r="T347" s="306">
        <v>380</v>
      </c>
      <c r="U347" s="306">
        <v>20</v>
      </c>
      <c r="V347" s="306">
        <v>1401</v>
      </c>
      <c r="W347" s="306">
        <v>1395</v>
      </c>
      <c r="X347" s="8">
        <v>139.5</v>
      </c>
      <c r="Y347" s="16">
        <f t="shared" si="88"/>
        <v>54.921259842519682</v>
      </c>
      <c r="Z347" s="8">
        <v>134.19999999999999</v>
      </c>
      <c r="AA347" s="16">
        <f t="shared" si="86"/>
        <v>52.834645669291334</v>
      </c>
      <c r="AB347" s="16" t="str">
        <f t="shared" si="87"/>
        <v>N</v>
      </c>
      <c r="AC347" s="8">
        <v>65.900000000000006</v>
      </c>
      <c r="AD347" s="306">
        <v>12</v>
      </c>
      <c r="AE347" s="3"/>
      <c r="AF347" s="5" t="s">
        <v>989</v>
      </c>
      <c r="AG347" s="10">
        <v>0.1163889404748</v>
      </c>
      <c r="AH347" s="10">
        <v>0.12352936627080001</v>
      </c>
      <c r="AI347" s="10">
        <v>0.11210468499720001</v>
      </c>
      <c r="AJ347" s="10">
        <v>0.12352936627080001</v>
      </c>
      <c r="AK347" s="10">
        <v>0.11710298305440002</v>
      </c>
      <c r="AL347" s="10">
        <v>0.15137702687520002</v>
      </c>
      <c r="AM347" s="10">
        <v>0.14209447334040001</v>
      </c>
      <c r="AN347" s="10">
        <v>0.1449506436588</v>
      </c>
      <c r="AO347" s="10">
        <v>0.13352596238520001</v>
      </c>
      <c r="AP347" s="10">
        <v>0.12352936627080001</v>
      </c>
      <c r="AQ347" s="10">
        <v>0.12067319595240002</v>
      </c>
      <c r="AR347" s="10">
        <v>0.12067319595240002</v>
      </c>
      <c r="AS347" s="11">
        <v>0.3520229917428</v>
      </c>
      <c r="AT347" s="11">
        <v>0.39200937620040005</v>
      </c>
      <c r="AU347" s="11">
        <v>0.42057107938439997</v>
      </c>
      <c r="AV347" s="11">
        <v>0.36487575817560003</v>
      </c>
      <c r="AW347" s="29">
        <v>1.5294792055032</v>
      </c>
      <c r="AX347" s="45">
        <f t="shared" si="90"/>
        <v>0.12745660045860002</v>
      </c>
      <c r="AY347" s="45">
        <f t="shared" si="91"/>
        <v>1.2551723104573457E-2</v>
      </c>
    </row>
    <row r="348" spans="1:51" ht="15" customHeight="1">
      <c r="A348" s="385">
        <v>1623</v>
      </c>
      <c r="B348" s="23" t="s">
        <v>3</v>
      </c>
      <c r="C348" s="23" t="s">
        <v>671</v>
      </c>
      <c r="D348" s="23" t="s">
        <v>107</v>
      </c>
      <c r="E348" s="23" t="s">
        <v>1197</v>
      </c>
      <c r="F348" s="25" t="s">
        <v>923</v>
      </c>
      <c r="G348" s="24" t="s">
        <v>917</v>
      </c>
      <c r="H348" s="394">
        <v>330</v>
      </c>
      <c r="I348" s="23" t="s">
        <v>673</v>
      </c>
      <c r="J348" s="42" t="s">
        <v>998</v>
      </c>
      <c r="K348" s="13" t="str">
        <f t="shared" si="85"/>
        <v>011</v>
      </c>
      <c r="L348" s="6" t="s">
        <v>1004</v>
      </c>
      <c r="M348" s="13" t="s">
        <v>1026</v>
      </c>
      <c r="N348" s="13" t="s">
        <v>1027</v>
      </c>
      <c r="O348" s="3"/>
      <c r="P348" s="7" t="s">
        <v>1413</v>
      </c>
      <c r="Q348" s="7" t="s">
        <v>1591</v>
      </c>
      <c r="R348" s="7" t="s">
        <v>1532</v>
      </c>
      <c r="S348" s="7" t="str">
        <f t="shared" si="89"/>
        <v>No</v>
      </c>
      <c r="T348" s="306">
        <v>320</v>
      </c>
      <c r="U348" s="306">
        <v>16</v>
      </c>
      <c r="V348" s="306">
        <v>978</v>
      </c>
      <c r="W348" s="306">
        <v>975</v>
      </c>
      <c r="X348" s="8">
        <v>97.5</v>
      </c>
      <c r="Y348" s="16">
        <f t="shared" si="88"/>
        <v>38.385826771653541</v>
      </c>
      <c r="Z348" s="8">
        <v>95.5</v>
      </c>
      <c r="AA348" s="16">
        <f t="shared" si="86"/>
        <v>37.598425196850393</v>
      </c>
      <c r="AB348" s="16" t="str">
        <f t="shared" si="87"/>
        <v>N</v>
      </c>
      <c r="AC348" s="8">
        <v>120.4</v>
      </c>
      <c r="AD348" s="306">
        <v>10</v>
      </c>
      <c r="AE348" s="3"/>
      <c r="AF348" s="5" t="s">
        <v>988</v>
      </c>
      <c r="AG348" s="10">
        <v>5.99670943872</v>
      </c>
      <c r="AH348" s="10">
        <v>6.3453017671679994</v>
      </c>
      <c r="AI348" s="10">
        <v>5.7832542243839997</v>
      </c>
      <c r="AJ348" s="10">
        <v>6.3468374161919989</v>
      </c>
      <c r="AK348" s="10">
        <v>6.012833753472</v>
      </c>
      <c r="AL348" s="10">
        <v>7.8041683399679993</v>
      </c>
      <c r="AM348" s="10">
        <v>7.3334919141119999</v>
      </c>
      <c r="AN348" s="10">
        <v>7.4686290282239991</v>
      </c>
      <c r="AO348" s="10">
        <v>6.8582085411840001</v>
      </c>
      <c r="AP348" s="10">
        <v>6.3614260819199995</v>
      </c>
      <c r="AQ348" s="10">
        <v>6.2024864079359991</v>
      </c>
      <c r="AR348" s="10">
        <v>6.1940403383040001</v>
      </c>
      <c r="AS348" s="11">
        <v>18.125265430271998</v>
      </c>
      <c r="AT348" s="11">
        <v>20.163839509631998</v>
      </c>
      <c r="AU348" s="11">
        <v>21.660329483520002</v>
      </c>
      <c r="AV348" s="11">
        <v>18.757952828159997</v>
      </c>
      <c r="AW348" s="29">
        <v>78.707387251583995</v>
      </c>
      <c r="AX348" s="45">
        <f t="shared" si="90"/>
        <v>6.5589489376319996</v>
      </c>
      <c r="AY348" s="45">
        <f t="shared" si="91"/>
        <v>0.65181531175480834</v>
      </c>
    </row>
    <row r="349" spans="1:51" ht="15" customHeight="1">
      <c r="A349" s="385">
        <v>1627</v>
      </c>
      <c r="B349" s="23" t="s">
        <v>3</v>
      </c>
      <c r="C349" s="23" t="s">
        <v>671</v>
      </c>
      <c r="D349" s="23" t="s">
        <v>107</v>
      </c>
      <c r="E349" s="23" t="s">
        <v>1197</v>
      </c>
      <c r="F349" s="25" t="s">
        <v>923</v>
      </c>
      <c r="G349" s="24" t="s">
        <v>914</v>
      </c>
      <c r="H349" s="394">
        <v>330</v>
      </c>
      <c r="I349" s="23" t="s">
        <v>1018</v>
      </c>
      <c r="J349" s="42" t="s">
        <v>998</v>
      </c>
      <c r="K349" s="13" t="str">
        <f t="shared" si="85"/>
        <v>011</v>
      </c>
      <c r="L349" s="6" t="s">
        <v>1004</v>
      </c>
      <c r="M349" s="13" t="s">
        <v>1026</v>
      </c>
      <c r="N349" s="13" t="s">
        <v>1027</v>
      </c>
      <c r="O349" s="3"/>
      <c r="P349" s="7" t="s">
        <v>1377</v>
      </c>
      <c r="Q349" s="7" t="s">
        <v>1591</v>
      </c>
      <c r="R349" s="7" t="s">
        <v>1533</v>
      </c>
      <c r="S349" s="7" t="str">
        <f t="shared" si="89"/>
        <v>No</v>
      </c>
      <c r="T349" s="306">
        <v>350</v>
      </c>
      <c r="U349" s="306">
        <v>18</v>
      </c>
      <c r="V349" s="306">
        <v>1020</v>
      </c>
      <c r="W349" s="306">
        <v>1018</v>
      </c>
      <c r="X349" s="8">
        <v>101.8</v>
      </c>
      <c r="Y349" s="16">
        <f t="shared" si="88"/>
        <v>40.078740157480311</v>
      </c>
      <c r="Z349" s="8">
        <v>97.2</v>
      </c>
      <c r="AA349" s="16">
        <f t="shared" si="86"/>
        <v>38.267716535433074</v>
      </c>
      <c r="AB349" s="16" t="str">
        <f t="shared" si="87"/>
        <v>N</v>
      </c>
      <c r="AC349" s="8">
        <v>132.5</v>
      </c>
      <c r="AD349" s="306">
        <v>16</v>
      </c>
      <c r="AE349" s="3"/>
      <c r="AF349" s="5" t="s">
        <v>988</v>
      </c>
      <c r="AG349" s="10">
        <v>5.6547083194000001</v>
      </c>
      <c r="AH349" s="10">
        <v>5.9837621652899999</v>
      </c>
      <c r="AI349" s="10">
        <v>5.4530301557899996</v>
      </c>
      <c r="AJ349" s="10">
        <v>5.9847271325799998</v>
      </c>
      <c r="AK349" s="10">
        <v>5.6691828287499995</v>
      </c>
      <c r="AL349" s="10">
        <v>7.3588405535399994</v>
      </c>
      <c r="AM349" s="10">
        <v>6.9149556001400008</v>
      </c>
      <c r="AN349" s="10">
        <v>7.0423312824200002</v>
      </c>
      <c r="AO349" s="10">
        <v>6.4662458102899993</v>
      </c>
      <c r="AP349" s="10">
        <v>5.9992016419300001</v>
      </c>
      <c r="AQ349" s="10">
        <v>5.84866674469</v>
      </c>
      <c r="AR349" s="10">
        <v>5.8399820390799997</v>
      </c>
      <c r="AS349" s="11">
        <v>17.09150064048</v>
      </c>
      <c r="AT349" s="11">
        <v>19.01275051487</v>
      </c>
      <c r="AU349" s="11">
        <v>20.423532692850003</v>
      </c>
      <c r="AV349" s="11">
        <v>17.687850425699999</v>
      </c>
      <c r="AW349" s="29">
        <v>74.215634273900008</v>
      </c>
      <c r="AX349" s="45">
        <f t="shared" si="90"/>
        <v>6.1846361894916662</v>
      </c>
      <c r="AY349" s="45">
        <f t="shared" si="91"/>
        <v>0.61460942597924206</v>
      </c>
    </row>
    <row r="350" spans="1:51" ht="15" customHeight="1">
      <c r="A350" s="385">
        <v>1629</v>
      </c>
      <c r="B350" s="23" t="s">
        <v>3</v>
      </c>
      <c r="C350" s="23" t="s">
        <v>671</v>
      </c>
      <c r="D350" s="23" t="s">
        <v>107</v>
      </c>
      <c r="E350" s="23" t="s">
        <v>1197</v>
      </c>
      <c r="F350" s="25" t="s">
        <v>923</v>
      </c>
      <c r="G350" s="24" t="s">
        <v>917</v>
      </c>
      <c r="H350" s="394">
        <v>500</v>
      </c>
      <c r="I350" s="23" t="s">
        <v>108</v>
      </c>
      <c r="J350" s="42" t="s">
        <v>998</v>
      </c>
      <c r="K350" s="13" t="str">
        <f t="shared" si="85"/>
        <v>011</v>
      </c>
      <c r="L350" s="6" t="s">
        <v>1004</v>
      </c>
      <c r="M350" s="13" t="s">
        <v>1026</v>
      </c>
      <c r="N350" s="13" t="s">
        <v>1027</v>
      </c>
      <c r="O350" s="3"/>
      <c r="P350" s="7" t="s">
        <v>1429</v>
      </c>
      <c r="Q350" s="7" t="s">
        <v>1590</v>
      </c>
      <c r="R350" s="7" t="s">
        <v>1534</v>
      </c>
      <c r="S350" s="7" t="str">
        <f t="shared" si="89"/>
        <v>No</v>
      </c>
      <c r="T350" s="306">
        <v>400</v>
      </c>
      <c r="U350" s="306">
        <v>21</v>
      </c>
      <c r="V350" s="306">
        <v>1457</v>
      </c>
      <c r="W350" s="306">
        <v>1447</v>
      </c>
      <c r="X350" s="8">
        <v>144.69999999999999</v>
      </c>
      <c r="Y350" s="16">
        <f t="shared" si="88"/>
        <v>56.968503937007867</v>
      </c>
      <c r="Z350" s="8">
        <v>140.30000000000001</v>
      </c>
      <c r="AA350" s="16">
        <f t="shared" si="86"/>
        <v>55.236220472440948</v>
      </c>
      <c r="AB350" s="16" t="str">
        <f t="shared" si="87"/>
        <v>N</v>
      </c>
      <c r="AC350" s="8">
        <v>73.8</v>
      </c>
      <c r="AD350" s="306">
        <v>7</v>
      </c>
      <c r="AE350" s="3"/>
      <c r="AF350" s="5" t="s">
        <v>988</v>
      </c>
      <c r="AG350" s="10">
        <v>1.7051713183007997</v>
      </c>
      <c r="AH350" s="10">
        <v>1.8038320243775998</v>
      </c>
      <c r="AI350" s="10">
        <v>1.6440540667487997</v>
      </c>
      <c r="AJ350" s="10">
        <v>1.8047051279711996</v>
      </c>
      <c r="AK350" s="10">
        <v>1.7095368362687997</v>
      </c>
      <c r="AL350" s="10">
        <v>2.2185562313375997</v>
      </c>
      <c r="AM350" s="10">
        <v>2.0849713815167998</v>
      </c>
      <c r="AN350" s="10">
        <v>2.1233879396351996</v>
      </c>
      <c r="AO350" s="10">
        <v>1.9496403245087996</v>
      </c>
      <c r="AP350" s="10">
        <v>1.8090706459391996</v>
      </c>
      <c r="AQ350" s="10">
        <v>1.7636692590719998</v>
      </c>
      <c r="AR350" s="10">
        <v>1.7610499482911999</v>
      </c>
      <c r="AS350" s="11">
        <v>5.1530574094271993</v>
      </c>
      <c r="AT350" s="11">
        <v>5.7327981955775993</v>
      </c>
      <c r="AU350" s="11">
        <v>6.1579996456607988</v>
      </c>
      <c r="AV350" s="11">
        <v>5.3337898533023997</v>
      </c>
      <c r="AW350" s="29">
        <v>22.377645103967996</v>
      </c>
      <c r="AX350" s="45">
        <f t="shared" si="90"/>
        <v>1.8648037586639996</v>
      </c>
      <c r="AY350" s="45">
        <f t="shared" si="91"/>
        <v>0.18523375726532015</v>
      </c>
    </row>
    <row r="351" spans="1:51" ht="15" customHeight="1">
      <c r="A351" s="385">
        <v>1631</v>
      </c>
      <c r="B351" s="23" t="s">
        <v>3</v>
      </c>
      <c r="C351" s="23" t="s">
        <v>671</v>
      </c>
      <c r="D351" s="23" t="s">
        <v>107</v>
      </c>
      <c r="E351" s="23" t="s">
        <v>1197</v>
      </c>
      <c r="F351" s="25" t="s">
        <v>906</v>
      </c>
      <c r="G351" s="24" t="s">
        <v>917</v>
      </c>
      <c r="H351" s="394">
        <v>355</v>
      </c>
      <c r="I351" s="23" t="s">
        <v>102</v>
      </c>
      <c r="J351" s="42" t="s">
        <v>998</v>
      </c>
      <c r="K351" s="13" t="str">
        <f t="shared" si="85"/>
        <v>011</v>
      </c>
      <c r="L351" s="6" t="s">
        <v>1004</v>
      </c>
      <c r="M351" s="13" t="s">
        <v>1026</v>
      </c>
      <c r="N351" s="13" t="s">
        <v>1027</v>
      </c>
      <c r="O351" s="3"/>
      <c r="P351" s="7" t="s">
        <v>1406</v>
      </c>
      <c r="Q351" s="7" t="s">
        <v>1590</v>
      </c>
      <c r="R351" s="7" t="s">
        <v>1406</v>
      </c>
      <c r="S351" s="7" t="str">
        <f t="shared" si="89"/>
        <v>Yes</v>
      </c>
      <c r="T351" s="306">
        <v>350</v>
      </c>
      <c r="U351" s="306">
        <v>18</v>
      </c>
      <c r="V351" s="306">
        <v>851</v>
      </c>
      <c r="W351" s="306">
        <v>851</v>
      </c>
      <c r="X351" s="8">
        <v>85.1</v>
      </c>
      <c r="Y351" s="16">
        <f t="shared" si="88"/>
        <v>33.503937007874015</v>
      </c>
      <c r="Z351" s="8">
        <v>85.1</v>
      </c>
      <c r="AA351" s="16">
        <f t="shared" si="86"/>
        <v>33.503937007874015</v>
      </c>
      <c r="AB351" s="16" t="str">
        <f t="shared" si="87"/>
        <v>Y</v>
      </c>
      <c r="AC351" s="8">
        <v>133</v>
      </c>
      <c r="AD351" s="306">
        <v>4</v>
      </c>
      <c r="AE351" s="3"/>
      <c r="AF351" s="5" t="s">
        <v>988</v>
      </c>
      <c r="AG351" s="10">
        <v>14.853341922607999</v>
      </c>
      <c r="AH351" s="10">
        <v>15.716494042619999</v>
      </c>
      <c r="AI351" s="10">
        <v>14.323790809579998</v>
      </c>
      <c r="AJ351" s="10">
        <v>15.720542598529999</v>
      </c>
      <c r="AK351" s="10">
        <v>14.892208059344</v>
      </c>
      <c r="AL351" s="10">
        <v>19.328615625521998</v>
      </c>
      <c r="AM351" s="10">
        <v>18.163441234623999</v>
      </c>
      <c r="AN351" s="10">
        <v>18.497851952789997</v>
      </c>
      <c r="AO351" s="10">
        <v>16.985311464814</v>
      </c>
      <c r="AP351" s="10">
        <v>15.756169890537999</v>
      </c>
      <c r="AQ351" s="10">
        <v>15.361840544903998</v>
      </c>
      <c r="AR351" s="10">
        <v>15.340788054172</v>
      </c>
      <c r="AS351" s="11">
        <v>44.893626774807998</v>
      </c>
      <c r="AT351" s="11">
        <v>49.941366283395993</v>
      </c>
      <c r="AU351" s="11">
        <v>53.646604652227992</v>
      </c>
      <c r="AV351" s="11">
        <v>46.458798489613997</v>
      </c>
      <c r="AW351" s="29">
        <v>194.94039620004597</v>
      </c>
      <c r="AX351" s="45">
        <f t="shared" si="90"/>
        <v>16.245033016670501</v>
      </c>
      <c r="AY351" s="45">
        <f t="shared" si="91"/>
        <v>1.6141760329007744</v>
      </c>
    </row>
    <row r="352" spans="1:51" ht="15" customHeight="1">
      <c r="A352" s="385">
        <v>1633</v>
      </c>
      <c r="B352" s="23" t="s">
        <v>3</v>
      </c>
      <c r="C352" s="23" t="s">
        <v>671</v>
      </c>
      <c r="D352" s="23" t="s">
        <v>107</v>
      </c>
      <c r="E352" s="23" t="s">
        <v>1197</v>
      </c>
      <c r="F352" s="25" t="s">
        <v>923</v>
      </c>
      <c r="G352" s="24" t="s">
        <v>945</v>
      </c>
      <c r="H352" s="394">
        <v>330</v>
      </c>
      <c r="I352" s="23" t="s">
        <v>58</v>
      </c>
      <c r="J352" s="42" t="s">
        <v>998</v>
      </c>
      <c r="K352" s="13" t="str">
        <f t="shared" si="85"/>
        <v>011</v>
      </c>
      <c r="L352" s="6" t="s">
        <v>1004</v>
      </c>
      <c r="M352" s="13" t="s">
        <v>1026</v>
      </c>
      <c r="N352" s="13" t="s">
        <v>1027</v>
      </c>
      <c r="O352" s="3"/>
      <c r="P352" s="7" t="s">
        <v>1419</v>
      </c>
      <c r="Q352" s="7" t="s">
        <v>1591</v>
      </c>
      <c r="R352" s="7" t="s">
        <v>1419</v>
      </c>
      <c r="S352" s="7" t="str">
        <f t="shared" si="89"/>
        <v>Yes</v>
      </c>
      <c r="T352" s="306">
        <v>350</v>
      </c>
      <c r="U352" s="306">
        <v>18</v>
      </c>
      <c r="V352" s="306">
        <v>1106</v>
      </c>
      <c r="W352" s="306">
        <v>1106</v>
      </c>
      <c r="X352" s="8">
        <v>110.6</v>
      </c>
      <c r="Y352" s="16">
        <f t="shared" si="88"/>
        <v>43.54330708661417</v>
      </c>
      <c r="Z352" s="8">
        <v>110.6</v>
      </c>
      <c r="AA352" s="16">
        <f t="shared" si="86"/>
        <v>43.54330708661417</v>
      </c>
      <c r="AB352" s="16" t="str">
        <f t="shared" si="87"/>
        <v>Y</v>
      </c>
      <c r="AC352" s="8">
        <v>141</v>
      </c>
      <c r="AD352" s="306">
        <v>12</v>
      </c>
      <c r="AE352" s="3"/>
      <c r="AF352" s="5" t="s">
        <v>988</v>
      </c>
      <c r="AG352" s="10">
        <v>16.337398244496001</v>
      </c>
      <c r="AH352" s="10">
        <v>17.286805913579997</v>
      </c>
      <c r="AI352" s="10">
        <v>15.755035373448001</v>
      </c>
      <c r="AJ352" s="10">
        <v>17.291268464316001</v>
      </c>
      <c r="AK352" s="10">
        <v>16.379792476487999</v>
      </c>
      <c r="AL352" s="10">
        <v>21.259591706304001</v>
      </c>
      <c r="AM352" s="10">
        <v>19.978839645072</v>
      </c>
      <c r="AN352" s="10">
        <v>20.345884443108002</v>
      </c>
      <c r="AO352" s="10">
        <v>18.682468656264</v>
      </c>
      <c r="AP352" s="10">
        <v>17.33143142094</v>
      </c>
      <c r="AQ352" s="10">
        <v>16.897448361863997</v>
      </c>
      <c r="AR352" s="10">
        <v>16.874019970500001</v>
      </c>
      <c r="AS352" s="11">
        <v>49.379239531524</v>
      </c>
      <c r="AT352" s="11">
        <v>54.930652647107998</v>
      </c>
      <c r="AU352" s="11">
        <v>59.007192744444005</v>
      </c>
      <c r="AV352" s="11">
        <v>51.102899753304001</v>
      </c>
      <c r="AW352" s="29">
        <v>214.41998467638001</v>
      </c>
      <c r="AX352" s="45">
        <f t="shared" si="90"/>
        <v>17.868332056365002</v>
      </c>
      <c r="AY352" s="45">
        <f t="shared" si="91"/>
        <v>1.7753926281128813</v>
      </c>
    </row>
    <row r="353" spans="1:51" ht="15" customHeight="1">
      <c r="A353" s="385">
        <v>1634</v>
      </c>
      <c r="B353" s="23" t="s">
        <v>3</v>
      </c>
      <c r="C353" s="23" t="s">
        <v>671</v>
      </c>
      <c r="D353" s="23" t="s">
        <v>107</v>
      </c>
      <c r="E353" s="23" t="s">
        <v>1197</v>
      </c>
      <c r="F353" s="25" t="s">
        <v>923</v>
      </c>
      <c r="G353" s="24" t="s">
        <v>917</v>
      </c>
      <c r="H353" s="394">
        <v>330</v>
      </c>
      <c r="I353" s="23" t="s">
        <v>674</v>
      </c>
      <c r="J353" s="42" t="s">
        <v>998</v>
      </c>
      <c r="K353" s="13" t="str">
        <f t="shared" si="85"/>
        <v>011</v>
      </c>
      <c r="L353" s="6" t="s">
        <v>1004</v>
      </c>
      <c r="M353" s="13" t="s">
        <v>1026</v>
      </c>
      <c r="N353" s="13" t="s">
        <v>1027</v>
      </c>
      <c r="O353" s="3"/>
      <c r="P353" s="7" t="s">
        <v>1405</v>
      </c>
      <c r="Q353" s="7" t="s">
        <v>1590</v>
      </c>
      <c r="R353" s="7" t="s">
        <v>1509</v>
      </c>
      <c r="S353" s="7" t="str">
        <f t="shared" si="89"/>
        <v>No</v>
      </c>
      <c r="T353" s="306">
        <v>380</v>
      </c>
      <c r="U353" s="306">
        <v>20</v>
      </c>
      <c r="V353" s="306">
        <v>1110</v>
      </c>
      <c r="W353" s="306">
        <v>1106</v>
      </c>
      <c r="X353" s="8">
        <v>110.6</v>
      </c>
      <c r="Y353" s="16">
        <f t="shared" si="88"/>
        <v>43.54330708661417</v>
      </c>
      <c r="Z353" s="8">
        <v>109.7</v>
      </c>
      <c r="AA353" s="16">
        <f t="shared" si="86"/>
        <v>43.188976377952756</v>
      </c>
      <c r="AB353" s="16" t="str">
        <f t="shared" si="87"/>
        <v>N</v>
      </c>
      <c r="AC353" s="8">
        <v>132.1</v>
      </c>
      <c r="AD353" s="306">
        <v>12</v>
      </c>
      <c r="AE353" s="3"/>
      <c r="AF353" s="5" t="s">
        <v>988</v>
      </c>
      <c r="AG353" s="10">
        <v>6.2788932987457606</v>
      </c>
      <c r="AH353" s="10">
        <v>6.6431667035708806</v>
      </c>
      <c r="AI353" s="10">
        <v>6.0542012920312009</v>
      </c>
      <c r="AJ353" s="10">
        <v>6.6443015116856001</v>
      </c>
      <c r="AK353" s="10">
        <v>6.2947806123518406</v>
      </c>
      <c r="AL353" s="10">
        <v>8.1694836178692807</v>
      </c>
      <c r="AM353" s="10">
        <v>7.6769768960808005</v>
      </c>
      <c r="AN353" s="10">
        <v>7.8188279104208007</v>
      </c>
      <c r="AO353" s="10">
        <v>7.1799309418334412</v>
      </c>
      <c r="AP353" s="10">
        <v>6.6601888252916801</v>
      </c>
      <c r="AQ353" s="10">
        <v>6.4933720324278408</v>
      </c>
      <c r="AR353" s="10">
        <v>6.4842935675100808</v>
      </c>
      <c r="AS353" s="11">
        <v>18.976261294347843</v>
      </c>
      <c r="AT353" s="11">
        <v>21.108565741906723</v>
      </c>
      <c r="AU353" s="11">
        <v>22.675735748335043</v>
      </c>
      <c r="AV353" s="11">
        <v>19.637854425229602</v>
      </c>
      <c r="AW353" s="29">
        <v>82.398417209819215</v>
      </c>
      <c r="AX353" s="45">
        <f t="shared" si="90"/>
        <v>6.8665347674849349</v>
      </c>
      <c r="AY353" s="45">
        <f t="shared" si="91"/>
        <v>0.6821690572491067</v>
      </c>
    </row>
    <row r="354" spans="1:51" ht="15" customHeight="1">
      <c r="A354" s="385">
        <v>1637</v>
      </c>
      <c r="B354" s="23" t="s">
        <v>3</v>
      </c>
      <c r="C354" s="23" t="s">
        <v>671</v>
      </c>
      <c r="D354" s="23" t="s">
        <v>107</v>
      </c>
      <c r="E354" s="23" t="s">
        <v>1197</v>
      </c>
      <c r="F354" s="25" t="s">
        <v>906</v>
      </c>
      <c r="G354" s="24" t="s">
        <v>917</v>
      </c>
      <c r="H354" s="394">
        <v>330</v>
      </c>
      <c r="I354" s="23" t="s">
        <v>101</v>
      </c>
      <c r="J354" s="42" t="s">
        <v>998</v>
      </c>
      <c r="K354" s="13" t="str">
        <f t="shared" si="85"/>
        <v>011</v>
      </c>
      <c r="L354" s="6" t="s">
        <v>1004</v>
      </c>
      <c r="M354" s="13" t="s">
        <v>1026</v>
      </c>
      <c r="N354" s="13" t="s">
        <v>1027</v>
      </c>
      <c r="O354" s="3"/>
      <c r="P354" s="7" t="s">
        <v>1406</v>
      </c>
      <c r="Q354" s="7" t="s">
        <v>1590</v>
      </c>
      <c r="R354" s="7" t="s">
        <v>1406</v>
      </c>
      <c r="S354" s="7" t="str">
        <f t="shared" si="89"/>
        <v>Yes</v>
      </c>
      <c r="T354" s="306">
        <v>350</v>
      </c>
      <c r="U354" s="306">
        <v>18</v>
      </c>
      <c r="V354" s="306">
        <v>851</v>
      </c>
      <c r="W354" s="306">
        <v>851</v>
      </c>
      <c r="X354" s="8">
        <v>85.1</v>
      </c>
      <c r="Y354" s="16">
        <f t="shared" si="88"/>
        <v>33.503937007874015</v>
      </c>
      <c r="Z354" s="8">
        <v>85.1</v>
      </c>
      <c r="AA354" s="16">
        <f t="shared" si="86"/>
        <v>33.503937007874015</v>
      </c>
      <c r="AB354" s="16" t="str">
        <f t="shared" si="87"/>
        <v>Y</v>
      </c>
      <c r="AC354" s="8">
        <v>129</v>
      </c>
      <c r="AD354" s="306">
        <v>4</v>
      </c>
      <c r="AE354" s="3"/>
      <c r="AF354" s="5" t="s">
        <v>988</v>
      </c>
      <c r="AG354" s="10">
        <v>15.206905658657996</v>
      </c>
      <c r="AH354" s="10">
        <v>16.090434495407997</v>
      </c>
      <c r="AI354" s="10">
        <v>14.664222613151997</v>
      </c>
      <c r="AJ354" s="10">
        <v>16.094361290237998</v>
      </c>
      <c r="AK354" s="10">
        <v>15.246958965923998</v>
      </c>
      <c r="AL354" s="10">
        <v>19.788689866302001</v>
      </c>
      <c r="AM354" s="10">
        <v>18.595729596947997</v>
      </c>
      <c r="AN354" s="10">
        <v>18.938146106123998</v>
      </c>
      <c r="AO354" s="10">
        <v>17.389418225171998</v>
      </c>
      <c r="AP354" s="10">
        <v>16.132058520605998</v>
      </c>
      <c r="AQ354" s="10">
        <v>15.727598653115997</v>
      </c>
      <c r="AR354" s="10">
        <v>15.705608602067997</v>
      </c>
      <c r="AS354" s="11">
        <v>45.961562767217991</v>
      </c>
      <c r="AT354" s="11">
        <v>51.130010122464</v>
      </c>
      <c r="AU354" s="11">
        <v>54.923293928243993</v>
      </c>
      <c r="AV354" s="11">
        <v>47.565265775789996</v>
      </c>
      <c r="AW354" s="29">
        <v>199.58013259371597</v>
      </c>
      <c r="AX354" s="45">
        <f t="shared" si="90"/>
        <v>16.631677716142999</v>
      </c>
      <c r="AY354" s="45">
        <f t="shared" si="91"/>
        <v>1.6526213089119726</v>
      </c>
    </row>
    <row r="355" spans="1:51" ht="15" customHeight="1">
      <c r="A355" s="385">
        <v>1642</v>
      </c>
      <c r="B355" s="23" t="s">
        <v>3</v>
      </c>
      <c r="C355" s="23" t="s">
        <v>671</v>
      </c>
      <c r="D355" s="23" t="s">
        <v>107</v>
      </c>
      <c r="E355" s="23" t="s">
        <v>1197</v>
      </c>
      <c r="F355" s="25" t="s">
        <v>923</v>
      </c>
      <c r="G355" s="24" t="s">
        <v>956</v>
      </c>
      <c r="H355" s="394">
        <v>330</v>
      </c>
      <c r="I355" s="23" t="s">
        <v>947</v>
      </c>
      <c r="J355" s="42" t="s">
        <v>998</v>
      </c>
      <c r="K355" s="13" t="str">
        <f t="shared" si="85"/>
        <v>011</v>
      </c>
      <c r="L355" s="6" t="s">
        <v>1004</v>
      </c>
      <c r="M355" s="13" t="s">
        <v>1026</v>
      </c>
      <c r="N355" s="13" t="s">
        <v>1027</v>
      </c>
      <c r="O355" s="3"/>
      <c r="P355" s="7" t="s">
        <v>1349</v>
      </c>
      <c r="Q355" s="7" t="s">
        <v>1591</v>
      </c>
      <c r="R355" s="7" t="s">
        <v>1349</v>
      </c>
      <c r="S355" s="7" t="str">
        <f t="shared" si="89"/>
        <v>Yes</v>
      </c>
      <c r="T355" s="306">
        <v>380</v>
      </c>
      <c r="U355" s="306">
        <v>20</v>
      </c>
      <c r="V355" s="306">
        <v>1000</v>
      </c>
      <c r="W355" s="306">
        <v>1000</v>
      </c>
      <c r="X355" s="8">
        <v>100</v>
      </c>
      <c r="Y355" s="16">
        <f t="shared" si="88"/>
        <v>39.370078740157481</v>
      </c>
      <c r="Z355" s="8">
        <v>100</v>
      </c>
      <c r="AA355" s="16">
        <f t="shared" si="86"/>
        <v>39.370078740157481</v>
      </c>
      <c r="AB355" s="16" t="str">
        <f t="shared" si="87"/>
        <v>Y</v>
      </c>
      <c r="AC355" s="8">
        <v>100</v>
      </c>
      <c r="AD355" s="306">
        <v>12</v>
      </c>
      <c r="AE355" s="3"/>
      <c r="AF355" s="5" t="s">
        <v>988</v>
      </c>
      <c r="AG355" s="10">
        <v>1.7693681600000002</v>
      </c>
      <c r="AH355" s="10">
        <v>1.8726719200000002</v>
      </c>
      <c r="AI355" s="10">
        <v>1.7064538400000002</v>
      </c>
      <c r="AJ355" s="10">
        <v>1.8726719200000002</v>
      </c>
      <c r="AK355" s="10">
        <v>1.7740284800000001</v>
      </c>
      <c r="AL355" s="10">
        <v>2.3029748000000003</v>
      </c>
      <c r="AM355" s="10">
        <v>2.1639419200000001</v>
      </c>
      <c r="AN355" s="10">
        <v>2.2035546400000001</v>
      </c>
      <c r="AO355" s="10">
        <v>2.0233555999999999</v>
      </c>
      <c r="AP355" s="10">
        <v>1.8773322400000001</v>
      </c>
      <c r="AQ355" s="10">
        <v>1.8299523200000003</v>
      </c>
      <c r="AR355" s="10">
        <v>1.8276221600000002</v>
      </c>
      <c r="AS355" s="11">
        <v>5.3484939200000001</v>
      </c>
      <c r="AT355" s="11">
        <v>5.9496752000000006</v>
      </c>
      <c r="AU355" s="11">
        <v>6.3908521599999997</v>
      </c>
      <c r="AV355" s="11">
        <v>5.5349067200000004</v>
      </c>
      <c r="AW355" s="29">
        <v>23.223928000000001</v>
      </c>
      <c r="AX355" s="45">
        <f t="shared" si="90"/>
        <v>1.9353273333333334</v>
      </c>
      <c r="AY355" s="45">
        <f t="shared" si="91"/>
        <v>0.19235056213646681</v>
      </c>
    </row>
    <row r="356" spans="1:51" ht="15" customHeight="1">
      <c r="A356" s="385">
        <v>1646</v>
      </c>
      <c r="B356" s="23" t="s">
        <v>3</v>
      </c>
      <c r="C356" s="23" t="s">
        <v>675</v>
      </c>
      <c r="D356" s="23" t="s">
        <v>676</v>
      </c>
      <c r="E356" s="23" t="s">
        <v>1197</v>
      </c>
      <c r="F356" s="25" t="s">
        <v>923</v>
      </c>
      <c r="G356" s="24" t="s">
        <v>917</v>
      </c>
      <c r="H356" s="394">
        <v>330</v>
      </c>
      <c r="I356" s="23" t="s">
        <v>56</v>
      </c>
      <c r="J356" s="42" t="s">
        <v>998</v>
      </c>
      <c r="K356" s="13" t="str">
        <f t="shared" si="85"/>
        <v>011</v>
      </c>
      <c r="L356" s="6" t="s">
        <v>1004</v>
      </c>
      <c r="M356" s="13" t="s">
        <v>1026</v>
      </c>
      <c r="N356" s="13" t="s">
        <v>1027</v>
      </c>
      <c r="O356" s="3"/>
      <c r="P356" s="7" t="s">
        <v>1356</v>
      </c>
      <c r="Q356" s="7" t="s">
        <v>1591</v>
      </c>
      <c r="R356" s="7" t="s">
        <v>1356</v>
      </c>
      <c r="S356" s="7" t="str">
        <f t="shared" si="89"/>
        <v>Yes</v>
      </c>
      <c r="T356" s="306">
        <v>380</v>
      </c>
      <c r="U356" s="306">
        <v>20</v>
      </c>
      <c r="V356" s="306">
        <v>950</v>
      </c>
      <c r="W356" s="306">
        <v>950</v>
      </c>
      <c r="X356" s="8">
        <v>95</v>
      </c>
      <c r="Y356" s="16">
        <f t="shared" si="88"/>
        <v>37.401574803149607</v>
      </c>
      <c r="Z356" s="8">
        <v>92.5</v>
      </c>
      <c r="AA356" s="16">
        <f t="shared" si="86"/>
        <v>36.417322834645667</v>
      </c>
      <c r="AB356" s="16" t="str">
        <f t="shared" si="87"/>
        <v>N</v>
      </c>
      <c r="AC356" s="8">
        <v>140.80000000000001</v>
      </c>
      <c r="AD356" s="306">
        <v>10</v>
      </c>
      <c r="AE356" s="3"/>
      <c r="AF356" s="5" t="s">
        <v>989</v>
      </c>
      <c r="AG356" s="10">
        <v>3.0430572282879997</v>
      </c>
      <c r="AH356" s="10">
        <v>3.219677142528</v>
      </c>
      <c r="AI356" s="10">
        <v>2.9350073983999998</v>
      </c>
      <c r="AJ356" s="10">
        <v>3.2207160831999997</v>
      </c>
      <c r="AK356" s="10">
        <v>3.0513687536639997</v>
      </c>
      <c r="AL356" s="10">
        <v>3.9604418416639997</v>
      </c>
      <c r="AM356" s="10">
        <v>3.7214854871039997</v>
      </c>
      <c r="AN356" s="10">
        <v>3.7900555714559996</v>
      </c>
      <c r="AO356" s="10">
        <v>3.4804512511999999</v>
      </c>
      <c r="AP356" s="10">
        <v>3.2279886679039995</v>
      </c>
      <c r="AQ356" s="10">
        <v>3.1479902361599996</v>
      </c>
      <c r="AR356" s="10">
        <v>3.1427955327999997</v>
      </c>
      <c r="AS356" s="11">
        <v>9.197741769216</v>
      </c>
      <c r="AT356" s="11">
        <v>10.232526678528</v>
      </c>
      <c r="AU356" s="11">
        <v>10.991992309759999</v>
      </c>
      <c r="AV356" s="11">
        <v>9.5187744368639979</v>
      </c>
      <c r="AW356" s="29">
        <v>39.941035194367998</v>
      </c>
      <c r="AX356" s="45">
        <f t="shared" si="90"/>
        <v>3.3284195995306667</v>
      </c>
      <c r="AY356" s="45">
        <f t="shared" si="91"/>
        <v>0.33079225904063914</v>
      </c>
    </row>
    <row r="357" spans="1:51" ht="15" customHeight="1">
      <c r="A357" s="385">
        <v>1647</v>
      </c>
      <c r="B357" s="23" t="s">
        <v>3</v>
      </c>
      <c r="C357" s="23" t="s">
        <v>677</v>
      </c>
      <c r="D357" s="23" t="s">
        <v>678</v>
      </c>
      <c r="E357" s="23" t="s">
        <v>1197</v>
      </c>
      <c r="F357" s="25" t="s">
        <v>923</v>
      </c>
      <c r="G357" s="24" t="s">
        <v>917</v>
      </c>
      <c r="H357" s="394">
        <v>330</v>
      </c>
      <c r="I357" s="23" t="s">
        <v>112</v>
      </c>
      <c r="J357" s="42" t="s">
        <v>998</v>
      </c>
      <c r="K357" s="13" t="str">
        <f t="shared" si="85"/>
        <v>011</v>
      </c>
      <c r="L357" s="6" t="s">
        <v>1004</v>
      </c>
      <c r="M357" s="13" t="s">
        <v>1026</v>
      </c>
      <c r="N357" s="13" t="s">
        <v>1027</v>
      </c>
      <c r="O357" s="3"/>
      <c r="P357" s="7" t="s">
        <v>1356</v>
      </c>
      <c r="Q357" s="7" t="s">
        <v>1591</v>
      </c>
      <c r="R357" s="7" t="s">
        <v>1356</v>
      </c>
      <c r="S357" s="7" t="str">
        <f t="shared" si="89"/>
        <v>Yes</v>
      </c>
      <c r="T357" s="306">
        <v>380</v>
      </c>
      <c r="U357" s="306">
        <v>20</v>
      </c>
      <c r="V357" s="306">
        <v>950</v>
      </c>
      <c r="W357" s="306">
        <v>950</v>
      </c>
      <c r="X357" s="8">
        <v>95</v>
      </c>
      <c r="Y357" s="16">
        <f t="shared" si="88"/>
        <v>37.401574803149607</v>
      </c>
      <c r="Z357" s="8">
        <v>94</v>
      </c>
      <c r="AA357" s="16">
        <f t="shared" si="86"/>
        <v>37.00787401574803</v>
      </c>
      <c r="AB357" s="16" t="str">
        <f t="shared" si="87"/>
        <v>N</v>
      </c>
      <c r="AC357" s="8">
        <v>140.69999999999999</v>
      </c>
      <c r="AD357" s="306">
        <v>10</v>
      </c>
      <c r="AE357" s="3"/>
      <c r="AF357" s="5" t="s">
        <v>988</v>
      </c>
      <c r="AG357" s="10">
        <v>7.7034646869600003</v>
      </c>
      <c r="AH357" s="10">
        <v>8.1509300885880016</v>
      </c>
      <c r="AI357" s="10">
        <v>7.4283409481400007</v>
      </c>
      <c r="AJ357" s="10">
        <v>8.1530064941639999</v>
      </c>
      <c r="AK357" s="10">
        <v>7.7231905399320011</v>
      </c>
      <c r="AL357" s="10">
        <v>10.023847918140001</v>
      </c>
      <c r="AM357" s="10">
        <v>9.4196138955240016</v>
      </c>
      <c r="AN357" s="10">
        <v>9.5940319639079998</v>
      </c>
      <c r="AO357" s="10">
        <v>8.8091506561799999</v>
      </c>
      <c r="AP357" s="10">
        <v>8.1716941443480007</v>
      </c>
      <c r="AQ357" s="10">
        <v>7.9671681951120012</v>
      </c>
      <c r="AR357" s="10">
        <v>7.9557479644440008</v>
      </c>
      <c r="AS357" s="11">
        <v>23.282735723688003</v>
      </c>
      <c r="AT357" s="11">
        <v>25.900044952236001</v>
      </c>
      <c r="AU357" s="11">
        <v>27.822796515612005</v>
      </c>
      <c r="AV357" s="11">
        <v>24.094610303904002</v>
      </c>
      <c r="AW357" s="29">
        <v>101.10018749544003</v>
      </c>
      <c r="AX357" s="45">
        <f t="shared" si="90"/>
        <v>8.4250156246199985</v>
      </c>
      <c r="AY357" s="45">
        <f t="shared" si="91"/>
        <v>0.83716643230863985</v>
      </c>
    </row>
    <row r="358" spans="1:51" ht="15" customHeight="1">
      <c r="A358" s="385">
        <v>1650</v>
      </c>
      <c r="B358" s="23" t="s">
        <v>3</v>
      </c>
      <c r="C358" s="23" t="s">
        <v>677</v>
      </c>
      <c r="D358" s="23" t="s">
        <v>678</v>
      </c>
      <c r="E358" s="23" t="s">
        <v>1197</v>
      </c>
      <c r="F358" s="25" t="s">
        <v>923</v>
      </c>
      <c r="G358" s="24" t="s">
        <v>917</v>
      </c>
      <c r="H358" s="394">
        <v>330</v>
      </c>
      <c r="I358" s="23" t="s">
        <v>113</v>
      </c>
      <c r="J358" s="42" t="s">
        <v>998</v>
      </c>
      <c r="K358" s="13" t="str">
        <f t="shared" si="85"/>
        <v>011</v>
      </c>
      <c r="L358" s="6" t="s">
        <v>1004</v>
      </c>
      <c r="M358" s="13" t="s">
        <v>1026</v>
      </c>
      <c r="N358" s="13" t="s">
        <v>1027</v>
      </c>
      <c r="O358" s="3"/>
      <c r="P358" s="7" t="s">
        <v>1371</v>
      </c>
      <c r="Q358" s="7" t="s">
        <v>1590</v>
      </c>
      <c r="R358" s="7" t="s">
        <v>1371</v>
      </c>
      <c r="S358" s="7" t="str">
        <f t="shared" si="89"/>
        <v>Yes</v>
      </c>
      <c r="T358" s="306">
        <v>350</v>
      </c>
      <c r="U358" s="306">
        <v>18</v>
      </c>
      <c r="V358" s="306">
        <v>933</v>
      </c>
      <c r="W358" s="306">
        <v>933</v>
      </c>
      <c r="X358" s="8">
        <v>93.3</v>
      </c>
      <c r="Y358" s="16">
        <f t="shared" si="88"/>
        <v>36.732283464566926</v>
      </c>
      <c r="Z358" s="8">
        <v>93.3</v>
      </c>
      <c r="AA358" s="16">
        <f t="shared" si="86"/>
        <v>36.732283464566926</v>
      </c>
      <c r="AB358" s="16" t="str">
        <f t="shared" si="87"/>
        <v>Y</v>
      </c>
      <c r="AC358" s="8">
        <v>119.5</v>
      </c>
      <c r="AD358" s="306">
        <v>10</v>
      </c>
      <c r="AE358" s="3"/>
      <c r="AF358" s="5" t="s">
        <v>988</v>
      </c>
      <c r="AG358" s="10">
        <v>2.1807053802660001</v>
      </c>
      <c r="AH358" s="10">
        <v>2.307527675607</v>
      </c>
      <c r="AI358" s="10">
        <v>2.1033358038630001</v>
      </c>
      <c r="AJ358" s="10">
        <v>2.308325300106</v>
      </c>
      <c r="AK358" s="10">
        <v>2.1862887517590002</v>
      </c>
      <c r="AL358" s="10">
        <v>2.8379479674420001</v>
      </c>
      <c r="AM358" s="10">
        <v>2.6664587001569999</v>
      </c>
      <c r="AN358" s="10">
        <v>2.7159114190950002</v>
      </c>
      <c r="AO358" s="10">
        <v>2.4933741838740002</v>
      </c>
      <c r="AP358" s="10">
        <v>2.3131110471</v>
      </c>
      <c r="AQ358" s="10">
        <v>2.2556820831720006</v>
      </c>
      <c r="AR358" s="10">
        <v>2.2524915851760001</v>
      </c>
      <c r="AS358" s="11">
        <v>6.5915688597360003</v>
      </c>
      <c r="AT358" s="11">
        <v>7.3325620193069998</v>
      </c>
      <c r="AU358" s="11">
        <v>7.8757443031259999</v>
      </c>
      <c r="AV358" s="11">
        <v>6.8212847154480007</v>
      </c>
      <c r="AW358" s="29">
        <v>28.621159897617002</v>
      </c>
      <c r="AX358" s="45">
        <f t="shared" si="90"/>
        <v>2.3850966581347501</v>
      </c>
      <c r="AY358" s="45">
        <f t="shared" si="91"/>
        <v>0.23693417709549205</v>
      </c>
    </row>
    <row r="359" spans="1:51" ht="15" customHeight="1">
      <c r="A359" s="385">
        <v>1651</v>
      </c>
      <c r="B359" s="23" t="s">
        <v>3</v>
      </c>
      <c r="C359" s="23" t="s">
        <v>677</v>
      </c>
      <c r="D359" s="23" t="s">
        <v>678</v>
      </c>
      <c r="E359" s="23" t="s">
        <v>1197</v>
      </c>
      <c r="F359" s="25" t="s">
        <v>923</v>
      </c>
      <c r="G359" s="24" t="s">
        <v>917</v>
      </c>
      <c r="H359" s="394">
        <v>330</v>
      </c>
      <c r="I359" s="23" t="s">
        <v>114</v>
      </c>
      <c r="J359" s="42" t="s">
        <v>998</v>
      </c>
      <c r="K359" s="13" t="str">
        <f t="shared" si="85"/>
        <v>011</v>
      </c>
      <c r="L359" s="6" t="s">
        <v>1004</v>
      </c>
      <c r="M359" s="13" t="s">
        <v>1026</v>
      </c>
      <c r="N359" s="13" t="s">
        <v>1027</v>
      </c>
      <c r="O359" s="3"/>
      <c r="P359" s="7" t="s">
        <v>1356</v>
      </c>
      <c r="Q359" s="7" t="s">
        <v>1591</v>
      </c>
      <c r="R359" s="7" t="s">
        <v>1356</v>
      </c>
      <c r="S359" s="7" t="str">
        <f t="shared" si="89"/>
        <v>Yes</v>
      </c>
      <c r="T359" s="306">
        <v>380</v>
      </c>
      <c r="U359" s="306">
        <v>20</v>
      </c>
      <c r="V359" s="306">
        <v>950</v>
      </c>
      <c r="W359" s="306">
        <v>950</v>
      </c>
      <c r="X359" s="8">
        <v>95</v>
      </c>
      <c r="Y359" s="16">
        <f t="shared" si="88"/>
        <v>37.401574803149607</v>
      </c>
      <c r="Z359" s="8">
        <v>93.8</v>
      </c>
      <c r="AA359" s="16">
        <f t="shared" si="86"/>
        <v>36.929133858267718</v>
      </c>
      <c r="AB359" s="16" t="str">
        <f t="shared" si="87"/>
        <v>N</v>
      </c>
      <c r="AC359" s="8">
        <v>140.69999999999999</v>
      </c>
      <c r="AD359" s="306">
        <v>10</v>
      </c>
      <c r="AE359" s="3"/>
      <c r="AF359" s="5" t="s">
        <v>988</v>
      </c>
      <c r="AG359" s="10">
        <v>7.194745320840001</v>
      </c>
      <c r="AH359" s="10">
        <v>7.6131410444040011</v>
      </c>
      <c r="AI359" s="10">
        <v>6.9383092322040003</v>
      </c>
      <c r="AJ359" s="10">
        <v>7.6152174499800003</v>
      </c>
      <c r="AK359" s="10">
        <v>7.2134329710239999</v>
      </c>
      <c r="AL359" s="10">
        <v>9.3625127421840002</v>
      </c>
      <c r="AM359" s="10">
        <v>8.7977304255120021</v>
      </c>
      <c r="AN359" s="10">
        <v>8.9607282632280008</v>
      </c>
      <c r="AO359" s="10">
        <v>8.2277570949000012</v>
      </c>
      <c r="AP359" s="10">
        <v>7.6328668973760001</v>
      </c>
      <c r="AQ359" s="10">
        <v>7.4418375843840003</v>
      </c>
      <c r="AR359" s="10">
        <v>7.4314555565040008</v>
      </c>
      <c r="AS359" s="11">
        <v>21.746195597448001</v>
      </c>
      <c r="AT359" s="11">
        <v>24.191163163188001</v>
      </c>
      <c r="AU359" s="11">
        <v>25.986215783640006</v>
      </c>
      <c r="AV359" s="11">
        <v>22.506160038264003</v>
      </c>
      <c r="AW359" s="29">
        <v>94.429734582540007</v>
      </c>
      <c r="AX359" s="45">
        <f t="shared" si="90"/>
        <v>7.8691445485450018</v>
      </c>
      <c r="AY359" s="45">
        <f t="shared" si="91"/>
        <v>0.7818283596768989</v>
      </c>
    </row>
    <row r="360" spans="1:51" ht="15" customHeight="1">
      <c r="A360" s="385">
        <v>1652</v>
      </c>
      <c r="B360" s="23" t="s">
        <v>3</v>
      </c>
      <c r="C360" s="23" t="s">
        <v>677</v>
      </c>
      <c r="D360" s="23" t="s">
        <v>678</v>
      </c>
      <c r="E360" s="23" t="s">
        <v>1197</v>
      </c>
      <c r="F360" s="25" t="s">
        <v>923</v>
      </c>
      <c r="G360" s="24" t="s">
        <v>917</v>
      </c>
      <c r="H360" s="394">
        <v>330</v>
      </c>
      <c r="I360" s="23" t="s">
        <v>115</v>
      </c>
      <c r="J360" s="42" t="s">
        <v>998</v>
      </c>
      <c r="K360" s="13" t="str">
        <f t="shared" si="85"/>
        <v>011</v>
      </c>
      <c r="L360" s="6" t="s">
        <v>1004</v>
      </c>
      <c r="M360" s="13" t="s">
        <v>1026</v>
      </c>
      <c r="N360" s="13" t="s">
        <v>1027</v>
      </c>
      <c r="O360" s="3"/>
      <c r="P360" s="7" t="s">
        <v>1382</v>
      </c>
      <c r="Q360" s="7" t="s">
        <v>1590</v>
      </c>
      <c r="R360" s="7" t="s">
        <v>1382</v>
      </c>
      <c r="S360" s="7" t="str">
        <f t="shared" si="89"/>
        <v>Yes</v>
      </c>
      <c r="T360" s="306">
        <v>400</v>
      </c>
      <c r="U360" s="306">
        <v>21</v>
      </c>
      <c r="V360" s="306">
        <v>925</v>
      </c>
      <c r="W360" s="306">
        <v>925</v>
      </c>
      <c r="X360" s="8">
        <v>92.5</v>
      </c>
      <c r="Y360" s="16">
        <f t="shared" si="88"/>
        <v>36.417322834645667</v>
      </c>
      <c r="Z360" s="8">
        <v>92.5</v>
      </c>
      <c r="AA360" s="16">
        <f t="shared" si="86"/>
        <v>36.417322834645667</v>
      </c>
      <c r="AB360" s="16" t="str">
        <f t="shared" si="87"/>
        <v>Y</v>
      </c>
      <c r="AC360" s="8">
        <v>133</v>
      </c>
      <c r="AD360" s="306">
        <v>10</v>
      </c>
      <c r="AE360" s="3"/>
      <c r="AF360" s="5" t="s">
        <v>988</v>
      </c>
      <c r="AG360" s="10">
        <v>0.58942950639999991</v>
      </c>
      <c r="AH360" s="10">
        <v>0.62362848799999993</v>
      </c>
      <c r="AI360" s="10">
        <v>0.56830660599999994</v>
      </c>
      <c r="AJ360" s="10">
        <v>0.62362848799999993</v>
      </c>
      <c r="AK360" s="10">
        <v>0.59144121119999993</v>
      </c>
      <c r="AL360" s="10">
        <v>0.76746538119999996</v>
      </c>
      <c r="AM360" s="10">
        <v>0.72119617079999998</v>
      </c>
      <c r="AN360" s="10">
        <v>0.7342722519999999</v>
      </c>
      <c r="AO360" s="10">
        <v>0.67392110799999994</v>
      </c>
      <c r="AP360" s="10">
        <v>0.62564019279999994</v>
      </c>
      <c r="AQ360" s="10">
        <v>0.60954655440000005</v>
      </c>
      <c r="AR360" s="10">
        <v>0.60854070199999999</v>
      </c>
      <c r="AS360" s="11">
        <v>1.7813646003999997</v>
      </c>
      <c r="AT360" s="11">
        <v>1.9825350803999999</v>
      </c>
      <c r="AU360" s="11">
        <v>2.1293895307999997</v>
      </c>
      <c r="AV360" s="11">
        <v>1.8437274492</v>
      </c>
      <c r="AW360" s="29">
        <v>7.7370166607999993</v>
      </c>
      <c r="AX360" s="45">
        <f t="shared" si="90"/>
        <v>0.6447513883999999</v>
      </c>
      <c r="AY360" s="45">
        <f t="shared" si="91"/>
        <v>6.4188545076941245E-2</v>
      </c>
    </row>
    <row r="361" spans="1:51" ht="15" customHeight="1">
      <c r="A361" s="385">
        <v>1657</v>
      </c>
      <c r="B361" s="23" t="s">
        <v>3</v>
      </c>
      <c r="C361" s="23" t="s">
        <v>773</v>
      </c>
      <c r="D361" s="23" t="s">
        <v>57</v>
      </c>
      <c r="E361" s="23" t="s">
        <v>1197</v>
      </c>
      <c r="F361" s="25" t="s">
        <v>906</v>
      </c>
      <c r="G361" s="24" t="s">
        <v>917</v>
      </c>
      <c r="H361" s="394">
        <v>500</v>
      </c>
      <c r="I361" s="23" t="s">
        <v>41</v>
      </c>
      <c r="J361" s="42" t="s">
        <v>1000</v>
      </c>
      <c r="K361" s="13" t="str">
        <f t="shared" si="85"/>
        <v>01A</v>
      </c>
      <c r="L361" s="6" t="s">
        <v>1004</v>
      </c>
      <c r="M361" s="13" t="s">
        <v>1026</v>
      </c>
      <c r="N361" s="13" t="s">
        <v>1028</v>
      </c>
      <c r="O361" s="3"/>
      <c r="P361" s="7" t="s">
        <v>1404</v>
      </c>
      <c r="Q361" s="7" t="s">
        <v>1590</v>
      </c>
      <c r="R361" s="7" t="s">
        <v>1508</v>
      </c>
      <c r="S361" s="7" t="str">
        <f t="shared" si="89"/>
        <v>No</v>
      </c>
      <c r="T361" s="306">
        <v>350</v>
      </c>
      <c r="U361" s="306">
        <v>18</v>
      </c>
      <c r="V361" s="306">
        <v>1258</v>
      </c>
      <c r="W361" s="306">
        <v>1255</v>
      </c>
      <c r="X361" s="8">
        <v>125.5</v>
      </c>
      <c r="Y361" s="16">
        <f t="shared" si="88"/>
        <v>49.409448818897637</v>
      </c>
      <c r="Z361" s="8">
        <v>124.2</v>
      </c>
      <c r="AA361" s="16">
        <f t="shared" si="86"/>
        <v>48.897637795275593</v>
      </c>
      <c r="AB361" s="16" t="str">
        <f t="shared" si="87"/>
        <v>N</v>
      </c>
      <c r="AC361" s="8">
        <v>87</v>
      </c>
      <c r="AD361" s="306">
        <v>4</v>
      </c>
      <c r="AE361" s="3"/>
      <c r="AF361" s="5" t="s">
        <v>988</v>
      </c>
      <c r="AG361" s="10">
        <v>7.9673167980000001E-2</v>
      </c>
      <c r="AH361" s="10">
        <v>8.4359824919999993E-2</v>
      </c>
      <c r="AI361" s="10">
        <v>7.7329839509999984E-2</v>
      </c>
      <c r="AJ361" s="10">
        <v>8.4359824919999993E-2</v>
      </c>
      <c r="AK361" s="10">
        <v>8.0454277469999988E-2</v>
      </c>
      <c r="AL361" s="10">
        <v>0.10388756216999999</v>
      </c>
      <c r="AM361" s="10">
        <v>9.7638686249999995E-2</v>
      </c>
      <c r="AN361" s="10">
        <v>9.9200905229999997E-2</v>
      </c>
      <c r="AO361" s="10">
        <v>9.1389810330000001E-2</v>
      </c>
      <c r="AP361" s="10">
        <v>8.5140934409999994E-2</v>
      </c>
      <c r="AQ361" s="10">
        <v>8.2797605939999991E-2</v>
      </c>
      <c r="AR361" s="10">
        <v>8.2797605939999991E-2</v>
      </c>
      <c r="AS361" s="11">
        <v>0.24136283241000001</v>
      </c>
      <c r="AT361" s="11">
        <v>0.26870166456</v>
      </c>
      <c r="AU361" s="11">
        <v>0.28822940181000001</v>
      </c>
      <c r="AV361" s="11">
        <v>0.25073614628999996</v>
      </c>
      <c r="AW361" s="29">
        <v>1.0490300450699999</v>
      </c>
      <c r="AX361" s="45">
        <f t="shared" si="90"/>
        <v>8.7419170422500012E-2</v>
      </c>
      <c r="AY361" s="45">
        <f t="shared" si="91"/>
        <v>8.5660738776750893E-3</v>
      </c>
    </row>
    <row r="362" spans="1:51" ht="15" customHeight="1">
      <c r="A362" s="385">
        <v>1659</v>
      </c>
      <c r="B362" s="23" t="s">
        <v>3</v>
      </c>
      <c r="C362" s="23" t="s">
        <v>689</v>
      </c>
      <c r="D362" s="23" t="s">
        <v>840</v>
      </c>
      <c r="E362" s="23" t="s">
        <v>1197</v>
      </c>
      <c r="F362" s="25" t="s">
        <v>923</v>
      </c>
      <c r="G362" s="24" t="s">
        <v>945</v>
      </c>
      <c r="H362" s="394">
        <v>330</v>
      </c>
      <c r="I362" s="23" t="s">
        <v>58</v>
      </c>
      <c r="J362" s="42" t="s">
        <v>998</v>
      </c>
      <c r="K362" s="13" t="str">
        <f t="shared" si="85"/>
        <v>011</v>
      </c>
      <c r="L362" s="6" t="s">
        <v>1004</v>
      </c>
      <c r="M362" s="13" t="s">
        <v>1026</v>
      </c>
      <c r="N362" s="13" t="s">
        <v>1027</v>
      </c>
      <c r="O362" s="3"/>
      <c r="P362" s="7" t="s">
        <v>1408</v>
      </c>
      <c r="Q362" s="7" t="s">
        <v>1591</v>
      </c>
      <c r="R362" s="7" t="s">
        <v>1408</v>
      </c>
      <c r="S362" s="7" t="str">
        <f t="shared" si="89"/>
        <v>Yes</v>
      </c>
      <c r="T362" s="306">
        <v>350</v>
      </c>
      <c r="U362" s="306">
        <v>18</v>
      </c>
      <c r="V362" s="306">
        <v>928</v>
      </c>
      <c r="W362" s="306">
        <v>928</v>
      </c>
      <c r="X362" s="8">
        <v>92.8</v>
      </c>
      <c r="Y362" s="16">
        <f t="shared" si="88"/>
        <v>36.535433070866141</v>
      </c>
      <c r="Z362" s="8">
        <v>92.5</v>
      </c>
      <c r="AA362" s="16">
        <f t="shared" si="86"/>
        <v>36.417322834645667</v>
      </c>
      <c r="AB362" s="16" t="str">
        <f t="shared" si="87"/>
        <v>N</v>
      </c>
      <c r="AC362" s="8">
        <v>141</v>
      </c>
      <c r="AD362" s="306">
        <v>10</v>
      </c>
      <c r="AE362" s="3"/>
      <c r="AF362" s="5" t="s">
        <v>989</v>
      </c>
      <c r="AG362" s="10">
        <v>1.279630371264</v>
      </c>
      <c r="AH362" s="10">
        <v>1.3545172986239999</v>
      </c>
      <c r="AI362" s="10">
        <v>1.2346982148480001</v>
      </c>
      <c r="AJ362" s="10">
        <v>1.3545172986239999</v>
      </c>
      <c r="AK362" s="10">
        <v>1.2833747176320001</v>
      </c>
      <c r="AL362" s="10">
        <v>1.6652980471680001</v>
      </c>
      <c r="AM362" s="10">
        <v>1.5651367818240001</v>
      </c>
      <c r="AN362" s="10">
        <v>1.594155466176</v>
      </c>
      <c r="AO362" s="10">
        <v>1.4631033432960001</v>
      </c>
      <c r="AP362" s="10">
        <v>1.3573255584000001</v>
      </c>
      <c r="AQ362" s="10">
        <v>1.3236264410880001</v>
      </c>
      <c r="AR362" s="10">
        <v>1.321754267904</v>
      </c>
      <c r="AS362" s="11">
        <v>3.8688458847359999</v>
      </c>
      <c r="AT362" s="11">
        <v>4.3031900634240001</v>
      </c>
      <c r="AU362" s="11">
        <v>4.6223955912959998</v>
      </c>
      <c r="AV362" s="11">
        <v>4.002706267392</v>
      </c>
      <c r="AW362" s="29">
        <v>16.797137806847999</v>
      </c>
      <c r="AX362" s="45">
        <f t="shared" si="90"/>
        <v>1.3997614839040002</v>
      </c>
      <c r="AY362" s="45">
        <f t="shared" si="91"/>
        <v>0.13904206830215951</v>
      </c>
    </row>
    <row r="363" spans="1:51" ht="15" customHeight="1">
      <c r="A363" s="385">
        <v>1662</v>
      </c>
      <c r="B363" s="23" t="s">
        <v>3</v>
      </c>
      <c r="C363" s="23" t="s">
        <v>671</v>
      </c>
      <c r="D363" s="23" t="s">
        <v>679</v>
      </c>
      <c r="E363" s="23" t="s">
        <v>1197</v>
      </c>
      <c r="F363" s="25" t="s">
        <v>923</v>
      </c>
      <c r="G363" s="24" t="s">
        <v>945</v>
      </c>
      <c r="H363" s="394">
        <v>330</v>
      </c>
      <c r="I363" s="23" t="s">
        <v>58</v>
      </c>
      <c r="J363" s="42" t="s">
        <v>998</v>
      </c>
      <c r="K363" s="13" t="str">
        <f t="shared" si="85"/>
        <v>011</v>
      </c>
      <c r="L363" s="6" t="s">
        <v>1004</v>
      </c>
      <c r="M363" s="13" t="s">
        <v>1026</v>
      </c>
      <c r="N363" s="13" t="s">
        <v>1027</v>
      </c>
      <c r="O363" s="3"/>
      <c r="P363" s="7" t="s">
        <v>1419</v>
      </c>
      <c r="Q363" s="7" t="s">
        <v>1591</v>
      </c>
      <c r="R363" s="7" t="s">
        <v>1419</v>
      </c>
      <c r="S363" s="7" t="str">
        <f t="shared" si="89"/>
        <v>Yes</v>
      </c>
      <c r="T363" s="306">
        <v>350</v>
      </c>
      <c r="U363" s="306">
        <v>18</v>
      </c>
      <c r="V363" s="306">
        <v>1106</v>
      </c>
      <c r="W363" s="306">
        <v>1106</v>
      </c>
      <c r="X363" s="8">
        <v>110.6</v>
      </c>
      <c r="Y363" s="16">
        <f t="shared" si="88"/>
        <v>43.54330708661417</v>
      </c>
      <c r="Z363" s="8">
        <v>110.6</v>
      </c>
      <c r="AA363" s="16">
        <f t="shared" si="86"/>
        <v>43.54330708661417</v>
      </c>
      <c r="AB363" s="16" t="str">
        <f t="shared" si="87"/>
        <v>Y</v>
      </c>
      <c r="AC363" s="8">
        <v>141</v>
      </c>
      <c r="AD363" s="306">
        <v>12</v>
      </c>
      <c r="AE363" s="3"/>
      <c r="AF363" s="5" t="s">
        <v>988</v>
      </c>
      <c r="AG363" s="10">
        <v>17.789958509064</v>
      </c>
      <c r="AH363" s="10">
        <v>18.823039004448002</v>
      </c>
      <c r="AI363" s="10">
        <v>17.155160666867999</v>
      </c>
      <c r="AJ363" s="10">
        <v>18.828617192868002</v>
      </c>
      <c r="AK363" s="10">
        <v>17.836815291792</v>
      </c>
      <c r="AL363" s="10">
        <v>23.149481942999998</v>
      </c>
      <c r="AM363" s="10">
        <v>21.753819200316002</v>
      </c>
      <c r="AN363" s="10">
        <v>22.154333128872</v>
      </c>
      <c r="AO363" s="10">
        <v>20.343653167739998</v>
      </c>
      <c r="AP363" s="10">
        <v>18.872127062544003</v>
      </c>
      <c r="AQ363" s="10">
        <v>18.399096684528001</v>
      </c>
      <c r="AR363" s="10">
        <v>18.373437017796</v>
      </c>
      <c r="AS363" s="11">
        <v>53.768158180379999</v>
      </c>
      <c r="AT363" s="11">
        <v>59.81491442766</v>
      </c>
      <c r="AU363" s="11">
        <v>64.251805496928</v>
      </c>
      <c r="AV363" s="11">
        <v>55.644660764868</v>
      </c>
      <c r="AW363" s="29">
        <v>233.47953886983601</v>
      </c>
      <c r="AX363" s="45">
        <f t="shared" si="90"/>
        <v>19.456628239152995</v>
      </c>
      <c r="AY363" s="45">
        <f t="shared" si="91"/>
        <v>1.933112555511225</v>
      </c>
    </row>
    <row r="364" spans="1:51" ht="15" customHeight="1">
      <c r="A364" s="385">
        <v>1665</v>
      </c>
      <c r="B364" s="23" t="s">
        <v>3</v>
      </c>
      <c r="C364" s="23" t="s">
        <v>784</v>
      </c>
      <c r="D364" s="23" t="s">
        <v>93</v>
      </c>
      <c r="E364" s="23" t="s">
        <v>1197</v>
      </c>
      <c r="F364" s="25" t="s">
        <v>923</v>
      </c>
      <c r="G364" s="24" t="s">
        <v>917</v>
      </c>
      <c r="H364" s="394">
        <v>330</v>
      </c>
      <c r="I364" s="23" t="s">
        <v>94</v>
      </c>
      <c r="J364" s="42" t="s">
        <v>998</v>
      </c>
      <c r="K364" s="13" t="str">
        <f t="shared" si="85"/>
        <v>011</v>
      </c>
      <c r="L364" s="6" t="s">
        <v>1004</v>
      </c>
      <c r="M364" s="13" t="s">
        <v>1026</v>
      </c>
      <c r="N364" s="13" t="s">
        <v>1027</v>
      </c>
      <c r="O364" s="3"/>
      <c r="P364" s="7" t="s">
        <v>1396</v>
      </c>
      <c r="Q364" s="7" t="s">
        <v>1590</v>
      </c>
      <c r="R364" s="7" t="s">
        <v>1496</v>
      </c>
      <c r="S364" s="7" t="str">
        <f t="shared" si="89"/>
        <v>No</v>
      </c>
      <c r="T364" s="306">
        <v>400</v>
      </c>
      <c r="U364" s="306">
        <v>21</v>
      </c>
      <c r="V364" s="306">
        <v>1310</v>
      </c>
      <c r="W364" s="306">
        <v>1290</v>
      </c>
      <c r="X364" s="8">
        <v>129</v>
      </c>
      <c r="Y364" s="16">
        <f t="shared" si="88"/>
        <v>50.787401574803148</v>
      </c>
      <c r="Z364" s="8">
        <v>127.7</v>
      </c>
      <c r="AA364" s="16">
        <f t="shared" si="86"/>
        <v>50.275590551181104</v>
      </c>
      <c r="AB364" s="16" t="str">
        <f t="shared" si="87"/>
        <v>N</v>
      </c>
      <c r="AC364" s="8">
        <v>76</v>
      </c>
      <c r="AD364" s="306">
        <v>7</v>
      </c>
      <c r="AE364" s="3"/>
      <c r="AF364" s="5" t="s">
        <v>989</v>
      </c>
      <c r="AG364" s="10">
        <v>0.67091830848</v>
      </c>
      <c r="AH364" s="10">
        <v>0.71019548544</v>
      </c>
      <c r="AI364" s="10">
        <v>0.64687105728000005</v>
      </c>
      <c r="AJ364" s="10">
        <v>0.71019548544</v>
      </c>
      <c r="AK364" s="10">
        <v>0.67252145856000001</v>
      </c>
      <c r="AL364" s="10">
        <v>0.87291521856000009</v>
      </c>
      <c r="AM364" s="10">
        <v>0.82081284096000007</v>
      </c>
      <c r="AN364" s="10">
        <v>0.83604276672000011</v>
      </c>
      <c r="AO364" s="10">
        <v>0.76710731328000015</v>
      </c>
      <c r="AP364" s="10">
        <v>0.71179863552</v>
      </c>
      <c r="AQ364" s="10">
        <v>0.69416398464000006</v>
      </c>
      <c r="AR364" s="10">
        <v>0.69336240960000006</v>
      </c>
      <c r="AS364" s="11">
        <v>2.0279848512000003</v>
      </c>
      <c r="AT364" s="11">
        <v>2.25563216256</v>
      </c>
      <c r="AU364" s="11">
        <v>2.4239629209600002</v>
      </c>
      <c r="AV364" s="11">
        <v>2.0993250297600001</v>
      </c>
      <c r="AW364" s="29">
        <v>8.806904964480001</v>
      </c>
      <c r="AX364" s="45">
        <f t="shared" si="90"/>
        <v>0.73390874704000009</v>
      </c>
      <c r="AY364" s="45">
        <f t="shared" si="91"/>
        <v>7.2961710766318258E-2</v>
      </c>
    </row>
    <row r="365" spans="1:51" ht="15" customHeight="1">
      <c r="A365" s="385">
        <v>1668</v>
      </c>
      <c r="B365" s="23" t="s">
        <v>3</v>
      </c>
      <c r="C365" s="23" t="s">
        <v>680</v>
      </c>
      <c r="D365" s="23" t="s">
        <v>681</v>
      </c>
      <c r="E365" s="23" t="s">
        <v>1197</v>
      </c>
      <c r="F365" s="25" t="s">
        <v>923</v>
      </c>
      <c r="G365" s="24"/>
      <c r="H365" s="394"/>
      <c r="I365" s="23" t="s">
        <v>111</v>
      </c>
      <c r="J365" s="42" t="s">
        <v>998</v>
      </c>
      <c r="K365" s="13" t="str">
        <f t="shared" si="85"/>
        <v>011</v>
      </c>
      <c r="L365" s="6" t="s">
        <v>1004</v>
      </c>
      <c r="M365" s="13" t="s">
        <v>1026</v>
      </c>
      <c r="N365" s="13" t="s">
        <v>1027</v>
      </c>
      <c r="O365" s="3"/>
      <c r="P365" s="7" t="s">
        <v>1333</v>
      </c>
      <c r="Q365" s="7" t="s">
        <v>1590</v>
      </c>
      <c r="R365" s="7" t="s">
        <v>1465</v>
      </c>
      <c r="S365" s="7" t="str">
        <f t="shared" si="89"/>
        <v>No</v>
      </c>
      <c r="T365" s="306">
        <v>320</v>
      </c>
      <c r="U365" s="306">
        <v>16</v>
      </c>
      <c r="V365" s="306">
        <v>917</v>
      </c>
      <c r="W365" s="306">
        <v>916</v>
      </c>
      <c r="X365" s="8">
        <v>91.6</v>
      </c>
      <c r="Y365" s="16">
        <f t="shared" si="88"/>
        <v>36.062992125984252</v>
      </c>
      <c r="Z365" s="8">
        <v>91.6</v>
      </c>
      <c r="AA365" s="16">
        <f t="shared" si="86"/>
        <v>36.062992125984252</v>
      </c>
      <c r="AB365" s="16" t="str">
        <f t="shared" si="87"/>
        <v>Y</v>
      </c>
      <c r="AC365" s="8">
        <v>101</v>
      </c>
      <c r="AD365" s="306">
        <v>15</v>
      </c>
      <c r="AE365" s="3"/>
      <c r="AF365" s="5" t="s">
        <v>988</v>
      </c>
      <c r="AG365" s="10">
        <v>5.5139322843136007</v>
      </c>
      <c r="AH365" s="10">
        <v>5.8346504702975999</v>
      </c>
      <c r="AI365" s="10">
        <v>5.3172654721535997</v>
      </c>
      <c r="AJ365" s="10">
        <v>5.8358607276032002</v>
      </c>
      <c r="AK365" s="10">
        <v>5.5284553719808001</v>
      </c>
      <c r="AL365" s="10">
        <v>7.1750104362496003</v>
      </c>
      <c r="AM365" s="10">
        <v>6.7429485781503997</v>
      </c>
      <c r="AN365" s="10">
        <v>6.8669999519743996</v>
      </c>
      <c r="AO365" s="10">
        <v>6.3054405621759999</v>
      </c>
      <c r="AP365" s="10">
        <v>5.8491735579647992</v>
      </c>
      <c r="AQ365" s="10">
        <v>5.7027324239871993</v>
      </c>
      <c r="AR365" s="10">
        <v>5.6948657515007994</v>
      </c>
      <c r="AS365" s="11">
        <v>16.665848226764801</v>
      </c>
      <c r="AT365" s="11">
        <v>18.539326535833602</v>
      </c>
      <c r="AU365" s="11">
        <v>19.915389092300799</v>
      </c>
      <c r="AV365" s="11">
        <v>17.246771733452796</v>
      </c>
      <c r="AW365" s="29">
        <v>72.367335588352006</v>
      </c>
      <c r="AX365" s="45">
        <f t="shared" si="90"/>
        <v>6.0306112990293324</v>
      </c>
      <c r="AY365" s="45">
        <f t="shared" si="91"/>
        <v>0.59921225939686684</v>
      </c>
    </row>
    <row r="366" spans="1:51" ht="15" customHeight="1">
      <c r="A366" s="385">
        <v>1669</v>
      </c>
      <c r="B366" s="23" t="s">
        <v>3</v>
      </c>
      <c r="C366" s="23" t="s">
        <v>680</v>
      </c>
      <c r="D366" s="23" t="s">
        <v>681</v>
      </c>
      <c r="E366" s="23" t="s">
        <v>1197</v>
      </c>
      <c r="F366" s="25" t="s">
        <v>907</v>
      </c>
      <c r="G366" s="24"/>
      <c r="H366" s="394"/>
      <c r="I366" s="23" t="s">
        <v>1061</v>
      </c>
      <c r="J366" s="42" t="s">
        <v>1000</v>
      </c>
      <c r="K366" s="13" t="str">
        <f t="shared" si="85"/>
        <v>01A</v>
      </c>
      <c r="L366" s="6" t="s">
        <v>1004</v>
      </c>
      <c r="M366" s="13" t="s">
        <v>1026</v>
      </c>
      <c r="N366" s="13" t="s">
        <v>1028</v>
      </c>
      <c r="O366" s="3"/>
      <c r="P366" s="7" t="s">
        <v>1418</v>
      </c>
      <c r="Q366" s="7" t="s">
        <v>1591</v>
      </c>
      <c r="R366" s="7" t="s">
        <v>1520</v>
      </c>
      <c r="S366" s="7" t="str">
        <f t="shared" si="89"/>
        <v>No</v>
      </c>
      <c r="T366" s="306">
        <v>380</v>
      </c>
      <c r="U366" s="306">
        <v>20</v>
      </c>
      <c r="V366" s="306">
        <v>872</v>
      </c>
      <c r="W366" s="306">
        <v>865</v>
      </c>
      <c r="X366" s="8">
        <v>86.5</v>
      </c>
      <c r="Y366" s="16">
        <f t="shared" si="88"/>
        <v>34.055118110236222</v>
      </c>
      <c r="Z366" s="8">
        <v>71</v>
      </c>
      <c r="AA366" s="16">
        <f t="shared" si="86"/>
        <v>27.952755905511811</v>
      </c>
      <c r="AB366" s="16" t="str">
        <f t="shared" si="87"/>
        <v>N</v>
      </c>
      <c r="AC366" s="8">
        <v>79</v>
      </c>
      <c r="AD366" s="306">
        <v>16</v>
      </c>
      <c r="AE366" s="3"/>
      <c r="AF366" s="5" t="s">
        <v>988</v>
      </c>
      <c r="AG366" s="10">
        <v>0.20328552739599998</v>
      </c>
      <c r="AH366" s="10">
        <v>0.21496250285999999</v>
      </c>
      <c r="AI366" s="10">
        <v>0.19585472482799998</v>
      </c>
      <c r="AJ366" s="10">
        <v>0.21496250285999999</v>
      </c>
      <c r="AK366" s="10">
        <v>0.203816299008</v>
      </c>
      <c r="AL366" s="10">
        <v>0.26432426277599996</v>
      </c>
      <c r="AM366" s="10">
        <v>0.24840111441599999</v>
      </c>
      <c r="AN366" s="10">
        <v>0.25264728731199998</v>
      </c>
      <c r="AO366" s="10">
        <v>0.23247796605599996</v>
      </c>
      <c r="AP366" s="10">
        <v>0.21549327447199998</v>
      </c>
      <c r="AQ366" s="10">
        <v>0.21018555835199998</v>
      </c>
      <c r="AR366" s="10">
        <v>0.20965478673999999</v>
      </c>
      <c r="AS366" s="11">
        <v>0.61410275508399992</v>
      </c>
      <c r="AT366" s="11">
        <v>0.68310306464399995</v>
      </c>
      <c r="AU366" s="11">
        <v>0.73352636778399982</v>
      </c>
      <c r="AV366" s="11">
        <v>0.63533361956400003</v>
      </c>
      <c r="AW366" s="29">
        <v>2.6660658070759995</v>
      </c>
      <c r="AX366" s="45">
        <f t="shared" si="90"/>
        <v>0.22217215058966663</v>
      </c>
      <c r="AY366" s="45">
        <f t="shared" si="91"/>
        <v>2.2022467526876977E-2</v>
      </c>
    </row>
    <row r="367" spans="1:51" ht="15" customHeight="1">
      <c r="A367" s="385">
        <v>1670</v>
      </c>
      <c r="B367" s="23" t="s">
        <v>3</v>
      </c>
      <c r="C367" s="23" t="s">
        <v>767</v>
      </c>
      <c r="D367" s="23" t="s">
        <v>768</v>
      </c>
      <c r="E367" s="23" t="s">
        <v>1197</v>
      </c>
      <c r="F367" s="25" t="s">
        <v>923</v>
      </c>
      <c r="G367" s="24" t="s">
        <v>917</v>
      </c>
      <c r="H367" s="394">
        <v>330</v>
      </c>
      <c r="I367" s="23" t="s">
        <v>35</v>
      </c>
      <c r="J367" s="42" t="s">
        <v>998</v>
      </c>
      <c r="K367" s="13" t="str">
        <f t="shared" si="85"/>
        <v>011</v>
      </c>
      <c r="L367" s="6" t="s">
        <v>1004</v>
      </c>
      <c r="M367" s="13" t="s">
        <v>1026</v>
      </c>
      <c r="N367" s="13" t="s">
        <v>1027</v>
      </c>
      <c r="O367" s="3"/>
      <c r="P367" s="7" t="s">
        <v>1349</v>
      </c>
      <c r="Q367" s="7" t="s">
        <v>1591</v>
      </c>
      <c r="R367" s="7" t="s">
        <v>1517</v>
      </c>
      <c r="S367" s="7" t="str">
        <f t="shared" si="89"/>
        <v>No</v>
      </c>
      <c r="T367" s="306">
        <v>380</v>
      </c>
      <c r="U367" s="306">
        <v>20</v>
      </c>
      <c r="V367" s="306">
        <v>1000</v>
      </c>
      <c r="W367" s="306">
        <v>975</v>
      </c>
      <c r="X367" s="8">
        <v>97.5</v>
      </c>
      <c r="Y367" s="16">
        <f t="shared" si="88"/>
        <v>38.385826771653541</v>
      </c>
      <c r="Z367" s="8">
        <v>97.5</v>
      </c>
      <c r="AA367" s="16">
        <f t="shared" si="86"/>
        <v>38.385826771653541</v>
      </c>
      <c r="AB367" s="16" t="str">
        <f t="shared" si="87"/>
        <v>Y</v>
      </c>
      <c r="AC367" s="8">
        <v>129</v>
      </c>
      <c r="AD367" s="306">
        <v>10</v>
      </c>
      <c r="AE367" s="3"/>
      <c r="AF367" s="5" t="s">
        <v>989</v>
      </c>
      <c r="AG367" s="10">
        <v>0.32433730056000004</v>
      </c>
      <c r="AH367" s="10">
        <v>0.34387569215999997</v>
      </c>
      <c r="AI367" s="10">
        <v>0.31359118518000001</v>
      </c>
      <c r="AJ367" s="10">
        <v>0.34387569215999997</v>
      </c>
      <c r="AK367" s="10">
        <v>0.32531422014000005</v>
      </c>
      <c r="AL367" s="10">
        <v>0.42202925856000001</v>
      </c>
      <c r="AM367" s="10">
        <v>0.39662934948</v>
      </c>
      <c r="AN367" s="10">
        <v>0.40444470612</v>
      </c>
      <c r="AO367" s="10">
        <v>0.3712294404</v>
      </c>
      <c r="AP367" s="10">
        <v>0.34485261173999998</v>
      </c>
      <c r="AQ367" s="10">
        <v>0.33606033552000003</v>
      </c>
      <c r="AR367" s="10">
        <v>0.33508341594000002</v>
      </c>
      <c r="AS367" s="11">
        <v>0.98180417789999996</v>
      </c>
      <c r="AT367" s="11">
        <v>1.0912191708600001</v>
      </c>
      <c r="AU367" s="11">
        <v>1.1723034960000001</v>
      </c>
      <c r="AV367" s="11">
        <v>1.0159963632</v>
      </c>
      <c r="AW367" s="29">
        <v>4.2613232079600003</v>
      </c>
      <c r="AX367" s="45">
        <f t="shared" si="90"/>
        <v>0.35511026733000001</v>
      </c>
      <c r="AY367" s="45">
        <f t="shared" si="91"/>
        <v>3.5130846056144069E-2</v>
      </c>
    </row>
    <row r="368" spans="1:51" ht="15" customHeight="1">
      <c r="A368" s="385">
        <v>1671</v>
      </c>
      <c r="B368" s="23" t="s">
        <v>3</v>
      </c>
      <c r="C368" s="23" t="s">
        <v>767</v>
      </c>
      <c r="D368" s="23" t="s">
        <v>768</v>
      </c>
      <c r="E368" s="23" t="s">
        <v>1197</v>
      </c>
      <c r="F368" s="25" t="s">
        <v>923</v>
      </c>
      <c r="G368" s="24" t="s">
        <v>917</v>
      </c>
      <c r="H368" s="394">
        <v>330</v>
      </c>
      <c r="I368" s="23" t="s">
        <v>841</v>
      </c>
      <c r="J368" s="42" t="s">
        <v>998</v>
      </c>
      <c r="K368" s="13" t="str">
        <f t="shared" si="85"/>
        <v>011</v>
      </c>
      <c r="L368" s="6" t="s">
        <v>1004</v>
      </c>
      <c r="M368" s="13" t="s">
        <v>1026</v>
      </c>
      <c r="N368" s="13" t="s">
        <v>1027</v>
      </c>
      <c r="O368" s="3"/>
      <c r="P368" s="7" t="s">
        <v>1382</v>
      </c>
      <c r="Q368" s="7" t="s">
        <v>1590</v>
      </c>
      <c r="R368" s="7" t="s">
        <v>1382</v>
      </c>
      <c r="S368" s="7" t="str">
        <f t="shared" si="89"/>
        <v>Yes</v>
      </c>
      <c r="T368" s="306">
        <v>400</v>
      </c>
      <c r="U368" s="306">
        <v>21</v>
      </c>
      <c r="V368" s="306">
        <v>925</v>
      </c>
      <c r="W368" s="306">
        <v>925</v>
      </c>
      <c r="X368" s="8">
        <v>92.5</v>
      </c>
      <c r="Y368" s="16">
        <f t="shared" si="88"/>
        <v>36.417322834645667</v>
      </c>
      <c r="Z368" s="8">
        <v>92.5</v>
      </c>
      <c r="AA368" s="16">
        <f t="shared" si="86"/>
        <v>36.417322834645667</v>
      </c>
      <c r="AB368" s="16" t="str">
        <f t="shared" si="87"/>
        <v>Y</v>
      </c>
      <c r="AC368" s="8">
        <v>140.30000000000001</v>
      </c>
      <c r="AD368" s="306">
        <v>10</v>
      </c>
      <c r="AE368" s="3"/>
      <c r="AF368" s="5" t="s">
        <v>989</v>
      </c>
      <c r="AG368" s="10">
        <v>0.49763753395999999</v>
      </c>
      <c r="AH368" s="10">
        <v>0.52628617663999999</v>
      </c>
      <c r="AI368" s="10">
        <v>0.47959949967999993</v>
      </c>
      <c r="AJ368" s="10">
        <v>0.52628617663999999</v>
      </c>
      <c r="AK368" s="10">
        <v>0.49869859479999995</v>
      </c>
      <c r="AL368" s="10">
        <v>0.64724711239999999</v>
      </c>
      <c r="AM368" s="10">
        <v>0.60904892215999995</v>
      </c>
      <c r="AN368" s="10">
        <v>0.61965953056</v>
      </c>
      <c r="AO368" s="10">
        <v>0.56872861023999999</v>
      </c>
      <c r="AP368" s="10">
        <v>0.52840829831999991</v>
      </c>
      <c r="AQ368" s="10">
        <v>0.51461450739999992</v>
      </c>
      <c r="AR368" s="10">
        <v>0.51355344656000002</v>
      </c>
      <c r="AS368" s="11">
        <v>1.50352321028</v>
      </c>
      <c r="AT368" s="11">
        <v>1.6722318838399999</v>
      </c>
      <c r="AU368" s="11">
        <v>1.7974370629599998</v>
      </c>
      <c r="AV368" s="11">
        <v>1.5565762522799997</v>
      </c>
      <c r="AW368" s="29">
        <v>6.529768409359999</v>
      </c>
      <c r="AX368" s="45">
        <f t="shared" si="90"/>
        <v>0.5441473674466667</v>
      </c>
      <c r="AY368" s="45">
        <f t="shared" si="91"/>
        <v>5.4135534168697631E-2</v>
      </c>
    </row>
    <row r="369" spans="1:51" ht="15" customHeight="1">
      <c r="A369" s="385">
        <v>1672</v>
      </c>
      <c r="B369" s="23" t="s">
        <v>3</v>
      </c>
      <c r="C369" s="23" t="s">
        <v>752</v>
      </c>
      <c r="D369" s="23" t="s">
        <v>842</v>
      </c>
      <c r="E369" s="23" t="s">
        <v>1197</v>
      </c>
      <c r="F369" s="25" t="s">
        <v>925</v>
      </c>
      <c r="G369" s="24" t="s">
        <v>917</v>
      </c>
      <c r="H369" s="394">
        <v>250</v>
      </c>
      <c r="I369" s="23" t="s">
        <v>95</v>
      </c>
      <c r="J369" s="42" t="s">
        <v>998</v>
      </c>
      <c r="K369" s="13" t="str">
        <f t="shared" ref="K369:K404" si="92">LEFT(J369,3)</f>
        <v>011</v>
      </c>
      <c r="L369" s="6" t="s">
        <v>1004</v>
      </c>
      <c r="M369" s="13" t="s">
        <v>1026</v>
      </c>
      <c r="N369" s="13" t="s">
        <v>1027</v>
      </c>
      <c r="O369" s="3"/>
      <c r="P369" s="7" t="s">
        <v>1377</v>
      </c>
      <c r="Q369" s="7" t="s">
        <v>1591</v>
      </c>
      <c r="R369" s="7" t="s">
        <v>1533</v>
      </c>
      <c r="S369" s="7" t="str">
        <f t="shared" si="89"/>
        <v>No</v>
      </c>
      <c r="T369" s="306">
        <v>350</v>
      </c>
      <c r="U369" s="306">
        <v>18</v>
      </c>
      <c r="V369" s="306">
        <v>1020</v>
      </c>
      <c r="W369" s="306">
        <v>1018</v>
      </c>
      <c r="X369" s="8">
        <v>101.8</v>
      </c>
      <c r="Y369" s="16">
        <f t="shared" si="88"/>
        <v>40.078740157480311</v>
      </c>
      <c r="Z369" s="8">
        <v>101.8</v>
      </c>
      <c r="AA369" s="16">
        <f t="shared" si="86"/>
        <v>40.078740157480311</v>
      </c>
      <c r="AB369" s="16" t="str">
        <f t="shared" si="87"/>
        <v>Y</v>
      </c>
      <c r="AC369" s="8">
        <v>117.6</v>
      </c>
      <c r="AD369" s="306">
        <v>6</v>
      </c>
      <c r="AE369" s="3"/>
      <c r="AF369" s="5" t="s">
        <v>988</v>
      </c>
      <c r="AG369" s="10">
        <v>0.66889056400320002</v>
      </c>
      <c r="AH369" s="10">
        <v>0.70828744741440008</v>
      </c>
      <c r="AI369" s="10">
        <v>0.64576630634880006</v>
      </c>
      <c r="AJ369" s="10">
        <v>0.70828744741440008</v>
      </c>
      <c r="AK369" s="10">
        <v>0.67145992596480009</v>
      </c>
      <c r="AL369" s="10">
        <v>0.87101370498240005</v>
      </c>
      <c r="AM369" s="10">
        <v>0.81877001176319997</v>
      </c>
      <c r="AN369" s="10">
        <v>0.83332972954560003</v>
      </c>
      <c r="AO369" s="10">
        <v>0.76566986455679997</v>
      </c>
      <c r="AP369" s="10">
        <v>0.71000035538880002</v>
      </c>
      <c r="AQ369" s="10">
        <v>0.69201482165760009</v>
      </c>
      <c r="AR369" s="10">
        <v>0.69115836767040006</v>
      </c>
      <c r="AS369" s="11">
        <v>2.0229443177664002</v>
      </c>
      <c r="AT369" s="11">
        <v>2.2507610783616001</v>
      </c>
      <c r="AU369" s="11">
        <v>2.4177696058655997</v>
      </c>
      <c r="AV369" s="11">
        <v>2.0931735447168003</v>
      </c>
      <c r="AW369" s="29">
        <v>8.7846485467104003</v>
      </c>
      <c r="AX369" s="45">
        <f t="shared" si="90"/>
        <v>0.73205404555920006</v>
      </c>
      <c r="AY369" s="45">
        <f t="shared" si="91"/>
        <v>7.2747848084853961E-2</v>
      </c>
    </row>
    <row r="370" spans="1:51" ht="15" customHeight="1">
      <c r="A370" s="385">
        <v>1679</v>
      </c>
      <c r="B370" s="23" t="s">
        <v>3</v>
      </c>
      <c r="C370" s="23" t="s">
        <v>96</v>
      </c>
      <c r="D370" s="23" t="s">
        <v>92</v>
      </c>
      <c r="E370" s="23" t="s">
        <v>1197</v>
      </c>
      <c r="F370" s="25" t="s">
        <v>923</v>
      </c>
      <c r="G370" s="24" t="s">
        <v>917</v>
      </c>
      <c r="H370" s="394">
        <v>330</v>
      </c>
      <c r="I370" s="23" t="s">
        <v>99</v>
      </c>
      <c r="J370" s="42" t="s">
        <v>1000</v>
      </c>
      <c r="K370" s="13" t="str">
        <f t="shared" si="92"/>
        <v>01A</v>
      </c>
      <c r="L370" s="6" t="s">
        <v>1004</v>
      </c>
      <c r="M370" s="13" t="s">
        <v>1026</v>
      </c>
      <c r="N370" s="13" t="s">
        <v>1028</v>
      </c>
      <c r="O370" s="3"/>
      <c r="P370" s="7" t="s">
        <v>1408</v>
      </c>
      <c r="Q370" s="7" t="s">
        <v>1591</v>
      </c>
      <c r="R370" s="7" t="s">
        <v>1408</v>
      </c>
      <c r="S370" s="7" t="str">
        <f t="shared" si="89"/>
        <v>Yes</v>
      </c>
      <c r="T370" s="306">
        <v>350</v>
      </c>
      <c r="U370" s="306">
        <v>18</v>
      </c>
      <c r="V370" s="306">
        <v>928</v>
      </c>
      <c r="W370" s="306">
        <v>928</v>
      </c>
      <c r="X370" s="8">
        <v>92.8</v>
      </c>
      <c r="Y370" s="16">
        <f t="shared" si="88"/>
        <v>36.535433070866141</v>
      </c>
      <c r="Z370" s="8">
        <v>92.5</v>
      </c>
      <c r="AA370" s="16">
        <f t="shared" si="86"/>
        <v>36.417322834645667</v>
      </c>
      <c r="AB370" s="16" t="str">
        <f t="shared" si="87"/>
        <v>N</v>
      </c>
      <c r="AC370" s="8">
        <v>141</v>
      </c>
      <c r="AD370" s="306">
        <v>10</v>
      </c>
      <c r="AE370" s="3"/>
      <c r="AF370" s="5" t="s">
        <v>989</v>
      </c>
      <c r="AG370" s="10">
        <v>122.456039705664</v>
      </c>
      <c r="AH370" s="10">
        <v>129.57216997804801</v>
      </c>
      <c r="AI370" s="10">
        <v>118.09013184057601</v>
      </c>
      <c r="AJ370" s="10">
        <v>129.604933008768</v>
      </c>
      <c r="AK370" s="10">
        <v>122.776181320128</v>
      </c>
      <c r="AL370" s="10">
        <v>159.351892729344</v>
      </c>
      <c r="AM370" s="10">
        <v>149.74577212224003</v>
      </c>
      <c r="AN370" s="10">
        <v>152.50441930886399</v>
      </c>
      <c r="AO370" s="10">
        <v>140.034809816832</v>
      </c>
      <c r="AP370" s="10">
        <v>129.90448071820799</v>
      </c>
      <c r="AQ370" s="10">
        <v>126.65157981100801</v>
      </c>
      <c r="AR370" s="10">
        <v>126.47372335852801</v>
      </c>
      <c r="AS370" s="11">
        <v>370.11834152428804</v>
      </c>
      <c r="AT370" s="11">
        <v>411.73300705823999</v>
      </c>
      <c r="AU370" s="11">
        <v>442.28500124793595</v>
      </c>
      <c r="AV370" s="11">
        <v>383.02978388774397</v>
      </c>
      <c r="AW370" s="29">
        <v>1607.1661337182081</v>
      </c>
      <c r="AX370" s="45">
        <f t="shared" si="90"/>
        <v>133.93051114318402</v>
      </c>
      <c r="AY370" s="45">
        <f t="shared" si="91"/>
        <v>13.307971103293044</v>
      </c>
    </row>
    <row r="371" spans="1:51" ht="15" customHeight="1">
      <c r="A371" s="385">
        <v>1680</v>
      </c>
      <c r="B371" s="23" t="s">
        <v>3</v>
      </c>
      <c r="C371" s="23" t="s">
        <v>96</v>
      </c>
      <c r="D371" s="23" t="s">
        <v>92</v>
      </c>
      <c r="E371" s="23" t="s">
        <v>1197</v>
      </c>
      <c r="F371" s="25" t="s">
        <v>903</v>
      </c>
      <c r="G371" s="24" t="s">
        <v>917</v>
      </c>
      <c r="H371" s="394">
        <v>355</v>
      </c>
      <c r="I371" s="23" t="s">
        <v>97</v>
      </c>
      <c r="J371" s="42" t="s">
        <v>1000</v>
      </c>
      <c r="K371" s="13" t="str">
        <f t="shared" si="92"/>
        <v>01A</v>
      </c>
      <c r="L371" s="6" t="s">
        <v>1004</v>
      </c>
      <c r="M371" s="13" t="s">
        <v>1026</v>
      </c>
      <c r="N371" s="13" t="s">
        <v>1028</v>
      </c>
      <c r="O371" s="3"/>
      <c r="P371" s="7" t="s">
        <v>1334</v>
      </c>
      <c r="Q371" s="7" t="s">
        <v>1590</v>
      </c>
      <c r="R371" s="7" t="s">
        <v>1334</v>
      </c>
      <c r="S371" s="7" t="str">
        <f t="shared" si="89"/>
        <v>Yes</v>
      </c>
      <c r="T371" s="306">
        <v>320</v>
      </c>
      <c r="U371" s="306">
        <v>16</v>
      </c>
      <c r="V371" s="306">
        <v>964</v>
      </c>
      <c r="W371" s="306">
        <v>964</v>
      </c>
      <c r="X371" s="8">
        <v>96.4</v>
      </c>
      <c r="Y371" s="16">
        <f t="shared" si="88"/>
        <v>37.952755905511815</v>
      </c>
      <c r="Z371" s="8">
        <v>96.4</v>
      </c>
      <c r="AA371" s="16">
        <f t="shared" si="86"/>
        <v>37.952755905511815</v>
      </c>
      <c r="AB371" s="16" t="str">
        <f t="shared" si="87"/>
        <v>Y</v>
      </c>
      <c r="AC371" s="8">
        <v>109</v>
      </c>
      <c r="AD371" s="306">
        <v>4</v>
      </c>
      <c r="AE371" s="3"/>
      <c r="AF371" s="5" t="s">
        <v>989</v>
      </c>
      <c r="AG371" s="10">
        <v>3.5051336140800006E-2</v>
      </c>
      <c r="AH371" s="10">
        <v>3.7113179443200008E-2</v>
      </c>
      <c r="AI371" s="10">
        <v>3.4364055040000001E-2</v>
      </c>
      <c r="AJ371" s="10">
        <v>3.7113179443200008E-2</v>
      </c>
      <c r="AK371" s="10">
        <v>3.5738617241600004E-2</v>
      </c>
      <c r="AL371" s="10">
        <v>4.6047833753600005E-2</v>
      </c>
      <c r="AM371" s="10">
        <v>4.3298709350400005E-2</v>
      </c>
      <c r="AN371" s="10">
        <v>4.3985990451200004E-2</v>
      </c>
      <c r="AO371" s="10">
        <v>4.0549584947200006E-2</v>
      </c>
      <c r="AP371" s="10">
        <v>3.7800460544000006E-2</v>
      </c>
      <c r="AQ371" s="10">
        <v>3.6425898342400002E-2</v>
      </c>
      <c r="AR371" s="10">
        <v>3.6425898342400002E-2</v>
      </c>
      <c r="AS371" s="11">
        <v>0.10652857062400001</v>
      </c>
      <c r="AT371" s="11">
        <v>0.11889963043840002</v>
      </c>
      <c r="AU371" s="11">
        <v>0.12783428474880001</v>
      </c>
      <c r="AV371" s="11">
        <v>0.11065225722880001</v>
      </c>
      <c r="AW371" s="29">
        <v>0.46391474304000002</v>
      </c>
      <c r="AX371" s="45">
        <f t="shared" si="90"/>
        <v>3.8659561920000009E-2</v>
      </c>
      <c r="AY371" s="45">
        <f t="shared" si="91"/>
        <v>3.8559638178790093E-3</v>
      </c>
    </row>
    <row r="372" spans="1:51" ht="15" customHeight="1">
      <c r="A372" s="385">
        <v>1681</v>
      </c>
      <c r="B372" s="23" t="s">
        <v>3</v>
      </c>
      <c r="C372" s="23" t="s">
        <v>96</v>
      </c>
      <c r="D372" s="23" t="s">
        <v>92</v>
      </c>
      <c r="E372" s="23" t="s">
        <v>1197</v>
      </c>
      <c r="F372" s="25" t="s">
        <v>903</v>
      </c>
      <c r="G372" s="24" t="s">
        <v>917</v>
      </c>
      <c r="H372" s="394">
        <v>500</v>
      </c>
      <c r="I372" s="23" t="s">
        <v>100</v>
      </c>
      <c r="J372" s="42" t="s">
        <v>1000</v>
      </c>
      <c r="K372" s="13" t="str">
        <f t="shared" si="92"/>
        <v>01A</v>
      </c>
      <c r="L372" s="6" t="s">
        <v>1004</v>
      </c>
      <c r="M372" s="13" t="s">
        <v>1026</v>
      </c>
      <c r="N372" s="13" t="s">
        <v>1028</v>
      </c>
      <c r="O372" s="3"/>
      <c r="P372" s="7" t="s">
        <v>1408</v>
      </c>
      <c r="Q372" s="7" t="s">
        <v>1591</v>
      </c>
      <c r="R372" s="7" t="s">
        <v>1514</v>
      </c>
      <c r="S372" s="7" t="str">
        <f t="shared" si="89"/>
        <v>No</v>
      </c>
      <c r="T372" s="306">
        <v>350</v>
      </c>
      <c r="U372" s="306">
        <v>18</v>
      </c>
      <c r="V372" s="306">
        <v>928</v>
      </c>
      <c r="W372" s="306">
        <v>925</v>
      </c>
      <c r="X372" s="8">
        <v>92.5</v>
      </c>
      <c r="Y372" s="16">
        <f t="shared" si="88"/>
        <v>36.417322834645667</v>
      </c>
      <c r="Z372" s="8">
        <v>92.5</v>
      </c>
      <c r="AA372" s="16">
        <f t="shared" si="86"/>
        <v>36.417322834645667</v>
      </c>
      <c r="AB372" s="16" t="str">
        <f t="shared" si="87"/>
        <v>Y</v>
      </c>
      <c r="AC372" s="8">
        <v>138.4</v>
      </c>
      <c r="AD372" s="306">
        <v>4</v>
      </c>
      <c r="AE372" s="3"/>
      <c r="AF372" s="5" t="s">
        <v>988</v>
      </c>
      <c r="AG372" s="10">
        <v>2.8006848346400002</v>
      </c>
      <c r="AH372" s="10">
        <v>2.9627911838000003</v>
      </c>
      <c r="AI372" s="10">
        <v>2.7008566309200002</v>
      </c>
      <c r="AJ372" s="10">
        <v>2.9637070388800004</v>
      </c>
      <c r="AK372" s="10">
        <v>2.8080116752800004</v>
      </c>
      <c r="AL372" s="10">
        <v>3.6441873633200004</v>
      </c>
      <c r="AM372" s="10">
        <v>3.42438214412</v>
      </c>
      <c r="AN372" s="10">
        <v>3.4875761446400002</v>
      </c>
      <c r="AO372" s="10">
        <v>3.2027452147600002</v>
      </c>
      <c r="AP372" s="10">
        <v>2.9710338795200002</v>
      </c>
      <c r="AQ372" s="10">
        <v>2.8959337629599999</v>
      </c>
      <c r="AR372" s="10">
        <v>2.8922703426399998</v>
      </c>
      <c r="AS372" s="11">
        <v>8.4643326493600011</v>
      </c>
      <c r="AT372" s="11">
        <v>9.4159060774800007</v>
      </c>
      <c r="AU372" s="11">
        <v>10.114703503520001</v>
      </c>
      <c r="AV372" s="11">
        <v>8.7592379851200004</v>
      </c>
      <c r="AW372" s="29">
        <v>36.754180215480005</v>
      </c>
      <c r="AX372" s="45">
        <f t="shared" si="90"/>
        <v>3.0628483512900004</v>
      </c>
      <c r="AY372" s="45">
        <f t="shared" si="91"/>
        <v>0.30429705556616204</v>
      </c>
    </row>
    <row r="373" spans="1:51" ht="15" customHeight="1">
      <c r="A373" s="385">
        <v>1683</v>
      </c>
      <c r="B373" s="23" t="s">
        <v>3</v>
      </c>
      <c r="C373" s="23" t="s">
        <v>20</v>
      </c>
      <c r="D373" s="23" t="s">
        <v>20</v>
      </c>
      <c r="E373" s="23" t="s">
        <v>1197</v>
      </c>
      <c r="F373" s="25" t="s">
        <v>923</v>
      </c>
      <c r="G373" s="24" t="s">
        <v>945</v>
      </c>
      <c r="H373" s="394">
        <v>330</v>
      </c>
      <c r="I373" s="23" t="s">
        <v>682</v>
      </c>
      <c r="J373" s="42" t="s">
        <v>998</v>
      </c>
      <c r="K373" s="13" t="str">
        <f t="shared" si="92"/>
        <v>011</v>
      </c>
      <c r="L373" s="6" t="s">
        <v>1004</v>
      </c>
      <c r="M373" s="13" t="s">
        <v>1026</v>
      </c>
      <c r="N373" s="13" t="s">
        <v>1027</v>
      </c>
      <c r="O373" s="3"/>
      <c r="P373" s="7" t="s">
        <v>1396</v>
      </c>
      <c r="Q373" s="7" t="s">
        <v>1590</v>
      </c>
      <c r="R373" s="7" t="s">
        <v>1496</v>
      </c>
      <c r="S373" s="7" t="str">
        <f t="shared" si="89"/>
        <v>No</v>
      </c>
      <c r="T373" s="306">
        <v>400</v>
      </c>
      <c r="U373" s="306">
        <v>21</v>
      </c>
      <c r="V373" s="306">
        <v>1310</v>
      </c>
      <c r="W373" s="306">
        <v>1290</v>
      </c>
      <c r="X373" s="8">
        <v>129</v>
      </c>
      <c r="Y373" s="16">
        <f t="shared" si="88"/>
        <v>50.787401574803148</v>
      </c>
      <c r="Z373" s="8">
        <v>127.7</v>
      </c>
      <c r="AA373" s="16">
        <f t="shared" si="86"/>
        <v>50.275590551181104</v>
      </c>
      <c r="AB373" s="16" t="str">
        <f t="shared" si="87"/>
        <v>N</v>
      </c>
      <c r="AC373" s="8">
        <v>76</v>
      </c>
      <c r="AD373" s="306">
        <v>7</v>
      </c>
      <c r="AE373" s="3"/>
      <c r="AF373" s="5" t="s">
        <v>989</v>
      </c>
      <c r="AG373" s="10">
        <v>0.53705527680000009</v>
      </c>
      <c r="AH373" s="10">
        <v>0.56831670336000006</v>
      </c>
      <c r="AI373" s="10">
        <v>0.51781747584000004</v>
      </c>
      <c r="AJ373" s="10">
        <v>0.56831670336000006</v>
      </c>
      <c r="AK373" s="10">
        <v>0.5386584268800001</v>
      </c>
      <c r="AL373" s="10">
        <v>0.69897343488000008</v>
      </c>
      <c r="AM373" s="10">
        <v>0.65648995776000008</v>
      </c>
      <c r="AN373" s="10">
        <v>0.66851358336000011</v>
      </c>
      <c r="AO373" s="10">
        <v>0.61400648064000007</v>
      </c>
      <c r="AP373" s="10">
        <v>0.56991985344000007</v>
      </c>
      <c r="AQ373" s="10">
        <v>0.55549150272000003</v>
      </c>
      <c r="AR373" s="10">
        <v>0.55468992768000003</v>
      </c>
      <c r="AS373" s="11">
        <v>1.6231894560000002</v>
      </c>
      <c r="AT373" s="11">
        <v>1.8059485651200002</v>
      </c>
      <c r="AU373" s="11">
        <v>1.9390100217600001</v>
      </c>
      <c r="AV373" s="11">
        <v>1.68010128384</v>
      </c>
      <c r="AW373" s="29">
        <v>7.0482493267200006</v>
      </c>
      <c r="AX373" s="45">
        <f t="shared" si="90"/>
        <v>0.58735411056000009</v>
      </c>
      <c r="AY373" s="45">
        <f t="shared" si="91"/>
        <v>5.8296582879225886E-2</v>
      </c>
    </row>
    <row r="374" spans="1:51" ht="15" customHeight="1">
      <c r="A374" s="385">
        <v>1684</v>
      </c>
      <c r="B374" s="23" t="s">
        <v>3</v>
      </c>
      <c r="C374" s="23" t="s">
        <v>20</v>
      </c>
      <c r="D374" s="23" t="s">
        <v>20</v>
      </c>
      <c r="E374" s="23" t="s">
        <v>1197</v>
      </c>
      <c r="F374" s="25" t="s">
        <v>923</v>
      </c>
      <c r="G374" s="24" t="s">
        <v>914</v>
      </c>
      <c r="H374" s="394">
        <v>500</v>
      </c>
      <c r="I374" s="23" t="s">
        <v>21</v>
      </c>
      <c r="J374" s="42" t="s">
        <v>998</v>
      </c>
      <c r="K374" s="13" t="str">
        <f t="shared" si="92"/>
        <v>011</v>
      </c>
      <c r="L374" s="6" t="s">
        <v>1004</v>
      </c>
      <c r="M374" s="13" t="s">
        <v>1026</v>
      </c>
      <c r="N374" s="13" t="s">
        <v>1027</v>
      </c>
      <c r="O374" s="3"/>
      <c r="P374" s="7" t="s">
        <v>1430</v>
      </c>
      <c r="Q374" s="7" t="s">
        <v>1589</v>
      </c>
      <c r="R374" s="7" t="s">
        <v>1430</v>
      </c>
      <c r="S374" s="7" t="str">
        <f t="shared" si="89"/>
        <v>Yes</v>
      </c>
      <c r="T374" s="306">
        <v>465</v>
      </c>
      <c r="U374" s="306">
        <v>25</v>
      </c>
      <c r="V374" s="306">
        <v>1253</v>
      </c>
      <c r="W374" s="306">
        <v>1253</v>
      </c>
      <c r="X374" s="8">
        <v>125.3</v>
      </c>
      <c r="Y374" s="16">
        <f t="shared" si="88"/>
        <v>49.330708661417319</v>
      </c>
      <c r="Z374" s="8">
        <v>125.3</v>
      </c>
      <c r="AA374" s="16">
        <f t="shared" si="86"/>
        <v>49.330708661417319</v>
      </c>
      <c r="AB374" s="16" t="str">
        <f t="shared" si="87"/>
        <v>Y</v>
      </c>
      <c r="AC374" s="8">
        <v>84.1</v>
      </c>
      <c r="AD374" s="306">
        <v>9</v>
      </c>
      <c r="AE374" s="3"/>
      <c r="AF374" s="5" t="s">
        <v>989</v>
      </c>
      <c r="AG374" s="10">
        <v>15.209828133617878</v>
      </c>
      <c r="AH374" s="10">
        <v>16.094213636185017</v>
      </c>
      <c r="AI374" s="10">
        <v>14.667979258319097</v>
      </c>
      <c r="AJ374" s="10">
        <v>16.098219912527338</v>
      </c>
      <c r="AK374" s="10">
        <v>15.249890897041077</v>
      </c>
      <c r="AL374" s="10">
        <v>19.793008269231958</v>
      </c>
      <c r="AM374" s="10">
        <v>18.600139488306176</v>
      </c>
      <c r="AN374" s="10">
        <v>18.942676115574535</v>
      </c>
      <c r="AO374" s="10">
        <v>17.393248740182276</v>
      </c>
      <c r="AP374" s="10">
        <v>16.135277968693796</v>
      </c>
      <c r="AQ374" s="10">
        <v>15.731645627205056</v>
      </c>
      <c r="AR374" s="10">
        <v>15.709611107322297</v>
      </c>
      <c r="AS374" s="11">
        <v>45.972021028121986</v>
      </c>
      <c r="AT374" s="11">
        <v>51.141119078800372</v>
      </c>
      <c r="AU374" s="11">
        <v>54.936064344062984</v>
      </c>
      <c r="AV374" s="11">
        <v>47.576534703221149</v>
      </c>
      <c r="AW374" s="29">
        <v>199.62573915420649</v>
      </c>
      <c r="AX374" s="45">
        <f t="shared" si="90"/>
        <v>16.635478262850544</v>
      </c>
      <c r="AY374" s="45">
        <f t="shared" si="91"/>
        <v>1.6530030017112791</v>
      </c>
    </row>
    <row r="375" spans="1:51" ht="15" customHeight="1">
      <c r="A375" s="385">
        <v>1685</v>
      </c>
      <c r="B375" s="23" t="s">
        <v>3</v>
      </c>
      <c r="C375" s="23" t="s">
        <v>20</v>
      </c>
      <c r="D375" s="23" t="s">
        <v>20</v>
      </c>
      <c r="E375" s="23" t="s">
        <v>1197</v>
      </c>
      <c r="F375" s="25" t="s">
        <v>923</v>
      </c>
      <c r="G375" s="24" t="s">
        <v>917</v>
      </c>
      <c r="H375" s="394">
        <v>500</v>
      </c>
      <c r="I375" s="23" t="s">
        <v>24</v>
      </c>
      <c r="J375" s="42" t="s">
        <v>998</v>
      </c>
      <c r="K375" s="13" t="str">
        <f t="shared" si="92"/>
        <v>011</v>
      </c>
      <c r="L375" s="6" t="s">
        <v>1004</v>
      </c>
      <c r="M375" s="13" t="s">
        <v>1026</v>
      </c>
      <c r="N375" s="13" t="s">
        <v>1027</v>
      </c>
      <c r="O375" s="3"/>
      <c r="P375" s="7" t="s">
        <v>1394</v>
      </c>
      <c r="Q375" s="7" t="s">
        <v>1590</v>
      </c>
      <c r="R375" s="7" t="s">
        <v>1494</v>
      </c>
      <c r="S375" s="7" t="str">
        <f t="shared" si="89"/>
        <v>No</v>
      </c>
      <c r="T375" s="306">
        <v>430</v>
      </c>
      <c r="U375" s="306">
        <v>23</v>
      </c>
      <c r="V375" s="306">
        <v>1276</v>
      </c>
      <c r="W375" s="306">
        <v>1255</v>
      </c>
      <c r="X375" s="8">
        <v>125.5</v>
      </c>
      <c r="Y375" s="16">
        <f t="shared" si="88"/>
        <v>49.409448818897637</v>
      </c>
      <c r="Z375" s="8">
        <v>122.7</v>
      </c>
      <c r="AA375" s="16">
        <f t="shared" si="86"/>
        <v>48.30708661417323</v>
      </c>
      <c r="AB375" s="16" t="str">
        <f t="shared" si="87"/>
        <v>N</v>
      </c>
      <c r="AC375" s="8">
        <v>80.599999999999994</v>
      </c>
      <c r="AD375" s="306">
        <v>6</v>
      </c>
      <c r="AE375" s="3"/>
      <c r="AF375" s="5" t="s">
        <v>989</v>
      </c>
      <c r="AG375" s="10">
        <v>0.86860570680520011</v>
      </c>
      <c r="AH375" s="10">
        <v>0.91839272787080006</v>
      </c>
      <c r="AI375" s="10">
        <v>0.83748881863919999</v>
      </c>
      <c r="AJ375" s="10">
        <v>0.91928178181840003</v>
      </c>
      <c r="AK375" s="10">
        <v>0.87038381470040005</v>
      </c>
      <c r="AL375" s="10">
        <v>1.1299875673996</v>
      </c>
      <c r="AM375" s="10">
        <v>1.0615304134343999</v>
      </c>
      <c r="AN375" s="10">
        <v>1.0810896002816002</v>
      </c>
      <c r="AO375" s="10">
        <v>0.99307325946920011</v>
      </c>
      <c r="AP375" s="10">
        <v>0.92105988971360009</v>
      </c>
      <c r="AQ375" s="10">
        <v>0.89794448707600005</v>
      </c>
      <c r="AR375" s="10">
        <v>0.89705543312840008</v>
      </c>
      <c r="AS375" s="11">
        <v>2.6244872533152002</v>
      </c>
      <c r="AT375" s="11">
        <v>2.9196531639184</v>
      </c>
      <c r="AU375" s="11">
        <v>3.1356932731852001</v>
      </c>
      <c r="AV375" s="11">
        <v>2.7160598099180002</v>
      </c>
      <c r="AW375" s="29">
        <v>11.3958935003368</v>
      </c>
      <c r="AX375" s="45">
        <f t="shared" si="90"/>
        <v>0.94965779169473341</v>
      </c>
      <c r="AY375" s="45">
        <f t="shared" si="91"/>
        <v>9.4286091354456925E-2</v>
      </c>
    </row>
    <row r="376" spans="1:51" ht="15" customHeight="1">
      <c r="A376" s="385">
        <v>1686</v>
      </c>
      <c r="B376" s="23" t="s">
        <v>3</v>
      </c>
      <c r="C376" s="23" t="s">
        <v>20</v>
      </c>
      <c r="D376" s="23" t="s">
        <v>20</v>
      </c>
      <c r="E376" s="23" t="s">
        <v>1197</v>
      </c>
      <c r="F376" s="25" t="s">
        <v>923</v>
      </c>
      <c r="G376" s="24" t="s">
        <v>917</v>
      </c>
      <c r="H376" s="394">
        <v>330</v>
      </c>
      <c r="I376" s="23" t="s">
        <v>22</v>
      </c>
      <c r="J376" s="42" t="s">
        <v>998</v>
      </c>
      <c r="K376" s="13" t="str">
        <f t="shared" si="92"/>
        <v>011</v>
      </c>
      <c r="L376" s="6" t="s">
        <v>1004</v>
      </c>
      <c r="M376" s="13" t="s">
        <v>1026</v>
      </c>
      <c r="N376" s="13" t="s">
        <v>1027</v>
      </c>
      <c r="O376" s="3"/>
      <c r="P376" s="7" t="s">
        <v>1382</v>
      </c>
      <c r="Q376" s="7" t="s">
        <v>1590</v>
      </c>
      <c r="R376" s="7" t="s">
        <v>1382</v>
      </c>
      <c r="S376" s="7" t="str">
        <f t="shared" si="89"/>
        <v>Yes</v>
      </c>
      <c r="T376" s="306">
        <v>400</v>
      </c>
      <c r="U376" s="306">
        <v>21</v>
      </c>
      <c r="V376" s="306">
        <v>925</v>
      </c>
      <c r="W376" s="306">
        <v>925</v>
      </c>
      <c r="X376" s="8">
        <v>92.5</v>
      </c>
      <c r="Y376" s="16">
        <f t="shared" si="88"/>
        <v>36.417322834645667</v>
      </c>
      <c r="Z376" s="8">
        <v>85.4</v>
      </c>
      <c r="AA376" s="16">
        <f t="shared" ref="AA376:AA439" si="93">Z376/2.54</f>
        <v>33.622047244094489</v>
      </c>
      <c r="AB376" s="16" t="str">
        <f t="shared" ref="AB376:AB439" si="94">IF(Y376=AA376, "Y", "N")</f>
        <v>N</v>
      </c>
      <c r="AC376" s="8">
        <v>128</v>
      </c>
      <c r="AD376" s="306">
        <v>8</v>
      </c>
      <c r="AE376" s="3"/>
      <c r="AF376" s="5" t="s">
        <v>989</v>
      </c>
      <c r="AG376" s="10">
        <v>0.14230164480000002</v>
      </c>
      <c r="AH376" s="10">
        <v>0.15004595200000001</v>
      </c>
      <c r="AI376" s="10">
        <v>0.13746145279999999</v>
      </c>
      <c r="AJ376" s="10">
        <v>0.15004595200000001</v>
      </c>
      <c r="AK376" s="10">
        <v>0.14230164480000002</v>
      </c>
      <c r="AL376" s="10">
        <v>0.1848953344</v>
      </c>
      <c r="AM376" s="10">
        <v>0.174246912</v>
      </c>
      <c r="AN376" s="10">
        <v>0.17715102720000001</v>
      </c>
      <c r="AO376" s="10">
        <v>0.16263045120000003</v>
      </c>
      <c r="AP376" s="10">
        <v>0.15101399040000002</v>
      </c>
      <c r="AQ376" s="10">
        <v>0.14714183680000001</v>
      </c>
      <c r="AR376" s="10">
        <v>0.14714183680000001</v>
      </c>
      <c r="AS376" s="11">
        <v>0.42980904959999999</v>
      </c>
      <c r="AT376" s="11">
        <v>0.4772429312</v>
      </c>
      <c r="AU376" s="11">
        <v>0.51402839040000003</v>
      </c>
      <c r="AV376" s="11">
        <v>0.44529766400000004</v>
      </c>
      <c r="AW376" s="29">
        <v>1.8663780351999999</v>
      </c>
      <c r="AX376" s="45">
        <f t="shared" si="90"/>
        <v>0.15553150293333334</v>
      </c>
      <c r="AY376" s="45">
        <f t="shared" si="91"/>
        <v>1.5457415073954034E-2</v>
      </c>
    </row>
    <row r="377" spans="1:51" ht="15" customHeight="1">
      <c r="A377" s="385">
        <v>1687</v>
      </c>
      <c r="B377" s="23" t="s">
        <v>3</v>
      </c>
      <c r="C377" s="23" t="s">
        <v>20</v>
      </c>
      <c r="D377" s="23" t="s">
        <v>20</v>
      </c>
      <c r="E377" s="23" t="s">
        <v>1197</v>
      </c>
      <c r="F377" s="25" t="s">
        <v>923</v>
      </c>
      <c r="G377" s="24" t="s">
        <v>917</v>
      </c>
      <c r="H377" s="394">
        <v>500</v>
      </c>
      <c r="I377" s="23" t="s">
        <v>23</v>
      </c>
      <c r="J377" s="42" t="s">
        <v>998</v>
      </c>
      <c r="K377" s="13" t="str">
        <f t="shared" si="92"/>
        <v>011</v>
      </c>
      <c r="L377" s="6" t="s">
        <v>1004</v>
      </c>
      <c r="M377" s="13" t="s">
        <v>1026</v>
      </c>
      <c r="N377" s="13" t="s">
        <v>1027</v>
      </c>
      <c r="O377" s="3"/>
      <c r="P377" s="7" t="s">
        <v>1396</v>
      </c>
      <c r="Q377" s="7" t="s">
        <v>1590</v>
      </c>
      <c r="R377" s="7" t="s">
        <v>1496</v>
      </c>
      <c r="S377" s="7" t="str">
        <f t="shared" si="89"/>
        <v>No</v>
      </c>
      <c r="T377" s="306">
        <v>400</v>
      </c>
      <c r="U377" s="306">
        <v>21</v>
      </c>
      <c r="V377" s="306">
        <v>1310</v>
      </c>
      <c r="W377" s="306">
        <v>1290</v>
      </c>
      <c r="X377" s="8">
        <v>129</v>
      </c>
      <c r="Y377" s="16">
        <f t="shared" si="88"/>
        <v>50.787401574803148</v>
      </c>
      <c r="Z377" s="8">
        <v>127.6</v>
      </c>
      <c r="AA377" s="16">
        <f t="shared" si="93"/>
        <v>50.236220472440941</v>
      </c>
      <c r="AB377" s="16" t="str">
        <f t="shared" si="94"/>
        <v>N</v>
      </c>
      <c r="AC377" s="8">
        <v>76.400000000000006</v>
      </c>
      <c r="AD377" s="306">
        <v>6</v>
      </c>
      <c r="AE377" s="3"/>
      <c r="AF377" s="5" t="s">
        <v>989</v>
      </c>
      <c r="AG377" s="10">
        <v>0.78726059731200015</v>
      </c>
      <c r="AH377" s="10">
        <v>0.83238505324800005</v>
      </c>
      <c r="AI377" s="10">
        <v>0.75905781235200009</v>
      </c>
      <c r="AJ377" s="10">
        <v>0.83319084710400004</v>
      </c>
      <c r="AK377" s="10">
        <v>0.78887218502400014</v>
      </c>
      <c r="AL377" s="10">
        <v>1.0241639909760001</v>
      </c>
      <c r="AM377" s="10">
        <v>0.96211786406400002</v>
      </c>
      <c r="AN377" s="10">
        <v>0.97984532889600007</v>
      </c>
      <c r="AO377" s="10">
        <v>0.90007173715200006</v>
      </c>
      <c r="AP377" s="10">
        <v>0.83480243481600003</v>
      </c>
      <c r="AQ377" s="10">
        <v>0.81385179456000012</v>
      </c>
      <c r="AR377" s="10">
        <v>0.81304600070400013</v>
      </c>
      <c r="AS377" s="11">
        <v>2.3787034629120005</v>
      </c>
      <c r="AT377" s="11">
        <v>2.6462270231040002</v>
      </c>
      <c r="AU377" s="11">
        <v>2.8420349301120003</v>
      </c>
      <c r="AV377" s="11">
        <v>2.4617002300799999</v>
      </c>
      <c r="AW377" s="29">
        <v>10.328665646208</v>
      </c>
      <c r="AX377" s="45">
        <f t="shared" si="90"/>
        <v>0.86072213718400015</v>
      </c>
      <c r="AY377" s="45">
        <f t="shared" si="91"/>
        <v>8.5456178812063008E-2</v>
      </c>
    </row>
    <row r="378" spans="1:51" ht="15" customHeight="1">
      <c r="A378" s="385">
        <v>1689</v>
      </c>
      <c r="B378" s="23" t="s">
        <v>3</v>
      </c>
      <c r="C378" s="23" t="s">
        <v>683</v>
      </c>
      <c r="D378" s="23" t="s">
        <v>684</v>
      </c>
      <c r="E378" s="23" t="s">
        <v>1197</v>
      </c>
      <c r="F378" s="25" t="s">
        <v>923</v>
      </c>
      <c r="G378" s="24" t="s">
        <v>922</v>
      </c>
      <c r="H378" s="394">
        <v>200</v>
      </c>
      <c r="I378" s="23" t="s">
        <v>685</v>
      </c>
      <c r="J378" s="42" t="s">
        <v>1002</v>
      </c>
      <c r="K378" s="13" t="str">
        <f t="shared" si="92"/>
        <v>01E</v>
      </c>
      <c r="L378" s="6" t="s">
        <v>1004</v>
      </c>
      <c r="M378" s="13" t="s">
        <v>1026</v>
      </c>
      <c r="N378" s="13" t="s">
        <v>1030</v>
      </c>
      <c r="O378" s="3"/>
      <c r="P378" s="7" t="s">
        <v>1353</v>
      </c>
      <c r="Q378" s="7" t="s">
        <v>1590</v>
      </c>
      <c r="R378" s="7" t="s">
        <v>1535</v>
      </c>
      <c r="S378" s="7" t="str">
        <f t="shared" si="89"/>
        <v>No</v>
      </c>
      <c r="T378" s="306">
        <v>320</v>
      </c>
      <c r="U378" s="306">
        <v>16</v>
      </c>
      <c r="V378" s="306">
        <v>730</v>
      </c>
      <c r="W378" s="306">
        <v>707</v>
      </c>
      <c r="X378" s="8">
        <v>70.7</v>
      </c>
      <c r="Y378" s="16">
        <f t="shared" si="88"/>
        <v>27.834645669291341</v>
      </c>
      <c r="Z378" s="8">
        <v>70.2</v>
      </c>
      <c r="AA378" s="16">
        <f t="shared" si="93"/>
        <v>27.637795275590552</v>
      </c>
      <c r="AB378" s="16" t="str">
        <f t="shared" si="94"/>
        <v>N</v>
      </c>
      <c r="AC378" s="8">
        <v>102</v>
      </c>
      <c r="AD378" s="306">
        <v>12</v>
      </c>
      <c r="AE378" s="3"/>
      <c r="AF378" s="5" t="s">
        <v>989</v>
      </c>
      <c r="AG378" s="10">
        <v>7.5978738103296006</v>
      </c>
      <c r="AH378" s="10">
        <v>8.0398410167040009</v>
      </c>
      <c r="AI378" s="10">
        <v>7.3271276241408003</v>
      </c>
      <c r="AJ378" s="10">
        <v>8.0417277497087998</v>
      </c>
      <c r="AK378" s="10">
        <v>7.6181561901312005</v>
      </c>
      <c r="AL378" s="10">
        <v>9.8874243116544012</v>
      </c>
      <c r="AM378" s="10">
        <v>9.2912166821376001</v>
      </c>
      <c r="AN378" s="10">
        <v>9.4624377023232</v>
      </c>
      <c r="AO378" s="10">
        <v>8.6888771703551999</v>
      </c>
      <c r="AP378" s="10">
        <v>8.0601233965056007</v>
      </c>
      <c r="AQ378" s="10">
        <v>7.8582429649919998</v>
      </c>
      <c r="AR378" s="10">
        <v>7.8473942502144007</v>
      </c>
      <c r="AS378" s="11">
        <v>22.964842451174402</v>
      </c>
      <c r="AT378" s="11">
        <v>25.5473082514944</v>
      </c>
      <c r="AU378" s="11">
        <v>27.442531554816</v>
      </c>
      <c r="AV378" s="11">
        <v>23.765760611712</v>
      </c>
      <c r="AW378" s="29">
        <v>99.720442869196802</v>
      </c>
      <c r="AX378" s="45">
        <f t="shared" si="90"/>
        <v>8.3100369057664007</v>
      </c>
      <c r="AY378" s="45">
        <f t="shared" si="91"/>
        <v>0.82572318464848538</v>
      </c>
    </row>
    <row r="379" spans="1:51" ht="15" customHeight="1">
      <c r="A379" s="385">
        <v>1691</v>
      </c>
      <c r="B379" s="23" t="s">
        <v>3</v>
      </c>
      <c r="C379" s="23" t="s">
        <v>683</v>
      </c>
      <c r="D379" s="23" t="s">
        <v>684</v>
      </c>
      <c r="E379" s="23" t="s">
        <v>1197</v>
      </c>
      <c r="F379" s="25" t="s">
        <v>923</v>
      </c>
      <c r="G379" s="24" t="s">
        <v>918</v>
      </c>
      <c r="H379" s="394">
        <v>200</v>
      </c>
      <c r="I379" s="23" t="s">
        <v>686</v>
      </c>
      <c r="J379" s="42" t="s">
        <v>1002</v>
      </c>
      <c r="K379" s="13" t="str">
        <f t="shared" si="92"/>
        <v>01E</v>
      </c>
      <c r="L379" s="6" t="s">
        <v>1004</v>
      </c>
      <c r="M379" s="13" t="s">
        <v>1026</v>
      </c>
      <c r="N379" s="13" t="s">
        <v>1030</v>
      </c>
      <c r="O379" s="3"/>
      <c r="P379" s="7" t="s">
        <v>1347</v>
      </c>
      <c r="Q379" s="7" t="s">
        <v>1590</v>
      </c>
      <c r="R379" s="7" t="s">
        <v>1347</v>
      </c>
      <c r="S379" s="7" t="str">
        <f t="shared" si="89"/>
        <v>Yes</v>
      </c>
      <c r="T379" s="306">
        <v>320</v>
      </c>
      <c r="U379" s="306">
        <v>16</v>
      </c>
      <c r="V379" s="306">
        <v>873</v>
      </c>
      <c r="W379" s="306">
        <v>873</v>
      </c>
      <c r="X379" s="8">
        <v>87.3</v>
      </c>
      <c r="Y379" s="16">
        <f t="shared" si="88"/>
        <v>34.370078740157481</v>
      </c>
      <c r="Z379" s="8">
        <v>86.5</v>
      </c>
      <c r="AA379" s="16">
        <f t="shared" si="93"/>
        <v>34.055118110236222</v>
      </c>
      <c r="AB379" s="16" t="str">
        <f t="shared" si="94"/>
        <v>N</v>
      </c>
      <c r="AC379" s="8">
        <v>134.19999999999999</v>
      </c>
      <c r="AD379" s="306">
        <v>28</v>
      </c>
      <c r="AE379" s="3"/>
      <c r="AF379" s="5" t="s">
        <v>989</v>
      </c>
      <c r="AG379" s="10">
        <v>0.58851677896704002</v>
      </c>
      <c r="AH379" s="10">
        <v>0.6222338860953599</v>
      </c>
      <c r="AI379" s="10">
        <v>0.56706043806719997</v>
      </c>
      <c r="AJ379" s="10">
        <v>0.6222338860953599</v>
      </c>
      <c r="AK379" s="10">
        <v>0.59004937474559993</v>
      </c>
      <c r="AL379" s="10">
        <v>0.76553159139072002</v>
      </c>
      <c r="AM379" s="10">
        <v>0.71878742014463992</v>
      </c>
      <c r="AN379" s="10">
        <v>0.73258078215167988</v>
      </c>
      <c r="AO379" s="10">
        <v>0.67280954678784</v>
      </c>
      <c r="AP379" s="10">
        <v>0.62376648187392003</v>
      </c>
      <c r="AQ379" s="10">
        <v>0.60844052408831995</v>
      </c>
      <c r="AR379" s="10">
        <v>0.60767422619903999</v>
      </c>
      <c r="AS379" s="11">
        <v>1.7778111031295998</v>
      </c>
      <c r="AT379" s="11">
        <v>1.9778148522316799</v>
      </c>
      <c r="AU379" s="11">
        <v>2.1241777490841596</v>
      </c>
      <c r="AV379" s="11">
        <v>1.8398812321612799</v>
      </c>
      <c r="AW379" s="29">
        <v>7.7196849366067193</v>
      </c>
      <c r="AX379" s="45">
        <f t="shared" si="90"/>
        <v>0.64330707805055998</v>
      </c>
      <c r="AY379" s="45">
        <f t="shared" si="91"/>
        <v>6.3877428085295965E-2</v>
      </c>
    </row>
    <row r="380" spans="1:51" ht="15" customHeight="1">
      <c r="A380" s="385">
        <v>1694</v>
      </c>
      <c r="B380" s="23" t="s">
        <v>3</v>
      </c>
      <c r="C380" s="23" t="s">
        <v>689</v>
      </c>
      <c r="D380" s="23" t="s">
        <v>786</v>
      </c>
      <c r="E380" s="23" t="s">
        <v>1197</v>
      </c>
      <c r="F380" s="25" t="s">
        <v>923</v>
      </c>
      <c r="G380" s="24" t="s">
        <v>945</v>
      </c>
      <c r="H380" s="394">
        <v>330</v>
      </c>
      <c r="I380" s="23" t="s">
        <v>58</v>
      </c>
      <c r="J380" s="42" t="s">
        <v>998</v>
      </c>
      <c r="K380" s="13" t="str">
        <f t="shared" si="92"/>
        <v>011</v>
      </c>
      <c r="L380" s="6" t="s">
        <v>1004</v>
      </c>
      <c r="M380" s="13" t="s">
        <v>1026</v>
      </c>
      <c r="N380" s="13" t="s">
        <v>1027</v>
      </c>
      <c r="O380" s="3"/>
      <c r="P380" s="7" t="s">
        <v>1408</v>
      </c>
      <c r="Q380" s="7" t="s">
        <v>1591</v>
      </c>
      <c r="R380" s="7" t="s">
        <v>1408</v>
      </c>
      <c r="S380" s="7" t="str">
        <f t="shared" si="89"/>
        <v>Yes</v>
      </c>
      <c r="T380" s="306">
        <v>350</v>
      </c>
      <c r="U380" s="306">
        <v>18</v>
      </c>
      <c r="V380" s="306">
        <v>928</v>
      </c>
      <c r="W380" s="306">
        <v>928</v>
      </c>
      <c r="X380" s="8">
        <v>92.8</v>
      </c>
      <c r="Y380" s="16">
        <f t="shared" si="88"/>
        <v>36.535433070866141</v>
      </c>
      <c r="Z380" s="8">
        <v>92.5</v>
      </c>
      <c r="AA380" s="16">
        <f t="shared" si="93"/>
        <v>36.417322834645667</v>
      </c>
      <c r="AB380" s="16" t="str">
        <f t="shared" si="94"/>
        <v>N</v>
      </c>
      <c r="AC380" s="8">
        <v>141</v>
      </c>
      <c r="AD380" s="306">
        <v>10</v>
      </c>
      <c r="AE380" s="3"/>
      <c r="AF380" s="5" t="s">
        <v>989</v>
      </c>
      <c r="AG380" s="10">
        <v>6.5797526551679999</v>
      </c>
      <c r="AH380" s="10">
        <v>6.9626120712960002</v>
      </c>
      <c r="AI380" s="10">
        <v>6.3457310071680002</v>
      </c>
      <c r="AJ380" s="10">
        <v>6.9644842444800004</v>
      </c>
      <c r="AK380" s="10">
        <v>6.5975383004159998</v>
      </c>
      <c r="AL380" s="10">
        <v>8.5623840570239995</v>
      </c>
      <c r="AM380" s="10">
        <v>8.0466003448319992</v>
      </c>
      <c r="AN380" s="10">
        <v>8.1945020263679993</v>
      </c>
      <c r="AO380" s="10">
        <v>7.5242640264960006</v>
      </c>
      <c r="AP380" s="10">
        <v>6.9803977165440001</v>
      </c>
      <c r="AQ380" s="10">
        <v>6.8053495238400004</v>
      </c>
      <c r="AR380" s="10">
        <v>6.7959886579199997</v>
      </c>
      <c r="AS380" s="11">
        <v>19.888095733631999</v>
      </c>
      <c r="AT380" s="11">
        <v>22.124406601920001</v>
      </c>
      <c r="AU380" s="11">
        <v>23.765366397695999</v>
      </c>
      <c r="AV380" s="11">
        <v>20.581735898304</v>
      </c>
      <c r="AW380" s="29">
        <v>86.359604631552003</v>
      </c>
      <c r="AX380" s="45">
        <f t="shared" si="90"/>
        <v>7.1966337192960017</v>
      </c>
      <c r="AY380" s="45">
        <f t="shared" si="91"/>
        <v>0.71499080259743442</v>
      </c>
    </row>
    <row r="381" spans="1:51" ht="15" customHeight="1">
      <c r="A381" s="385">
        <v>1698</v>
      </c>
      <c r="B381" s="23" t="s">
        <v>3</v>
      </c>
      <c r="C381" s="23" t="s">
        <v>96</v>
      </c>
      <c r="D381" s="23" t="s">
        <v>687</v>
      </c>
      <c r="E381" s="23" t="s">
        <v>1197</v>
      </c>
      <c r="F381" s="25" t="s">
        <v>923</v>
      </c>
      <c r="G381" s="24" t="s">
        <v>917</v>
      </c>
      <c r="H381" s="394">
        <v>330</v>
      </c>
      <c r="I381" s="23" t="s">
        <v>98</v>
      </c>
      <c r="J381" s="42" t="s">
        <v>1000</v>
      </c>
      <c r="K381" s="13" t="str">
        <f t="shared" si="92"/>
        <v>01A</v>
      </c>
      <c r="L381" s="6" t="s">
        <v>1004</v>
      </c>
      <c r="M381" s="13" t="s">
        <v>1026</v>
      </c>
      <c r="N381" s="13" t="s">
        <v>1028</v>
      </c>
      <c r="O381" s="3"/>
      <c r="P381" s="7" t="s">
        <v>1356</v>
      </c>
      <c r="Q381" s="7" t="s">
        <v>1591</v>
      </c>
      <c r="R381" s="7" t="s">
        <v>1356</v>
      </c>
      <c r="S381" s="7" t="str">
        <f t="shared" si="89"/>
        <v>Yes</v>
      </c>
      <c r="T381" s="306">
        <v>380</v>
      </c>
      <c r="U381" s="306">
        <v>20</v>
      </c>
      <c r="V381" s="306">
        <v>950</v>
      </c>
      <c r="W381" s="306">
        <v>950</v>
      </c>
      <c r="X381" s="8">
        <v>95</v>
      </c>
      <c r="Y381" s="16">
        <f t="shared" si="88"/>
        <v>37.401574803149607</v>
      </c>
      <c r="Z381" s="8">
        <v>91.8</v>
      </c>
      <c r="AA381" s="16">
        <f t="shared" si="93"/>
        <v>36.141732283464563</v>
      </c>
      <c r="AB381" s="16" t="str">
        <f t="shared" si="94"/>
        <v>N</v>
      </c>
      <c r="AC381" s="8">
        <v>136</v>
      </c>
      <c r="AD381" s="306">
        <v>10</v>
      </c>
      <c r="AE381" s="3"/>
      <c r="AF381" s="5" t="s">
        <v>989</v>
      </c>
      <c r="AG381" s="10">
        <v>2.54794296736</v>
      </c>
      <c r="AH381" s="10">
        <v>2.6954607366399999</v>
      </c>
      <c r="AI381" s="10">
        <v>2.4566224435200006</v>
      </c>
      <c r="AJ381" s="10">
        <v>2.6964642588800003</v>
      </c>
      <c r="AK381" s="10">
        <v>2.5539641008</v>
      </c>
      <c r="AL381" s="10">
        <v>3.3146339587200004</v>
      </c>
      <c r="AM381" s="10">
        <v>3.1149330329600002</v>
      </c>
      <c r="AN381" s="10">
        <v>3.1731373228800002</v>
      </c>
      <c r="AO381" s="10">
        <v>2.91322506272</v>
      </c>
      <c r="AP381" s="10">
        <v>2.7024853923200003</v>
      </c>
      <c r="AQ381" s="10">
        <v>2.6352494022399999</v>
      </c>
      <c r="AR381" s="10">
        <v>2.6312353132800004</v>
      </c>
      <c r="AS381" s="11">
        <v>7.7000261475200009</v>
      </c>
      <c r="AT381" s="11">
        <v>8.5650623184000008</v>
      </c>
      <c r="AU381" s="11">
        <v>9.2012954185600009</v>
      </c>
      <c r="AV381" s="11">
        <v>7.9689701078400006</v>
      </c>
      <c r="AW381" s="29">
        <v>33.435353992320003</v>
      </c>
      <c r="AX381" s="45">
        <f t="shared" si="90"/>
        <v>2.7862794993599995</v>
      </c>
      <c r="AY381" s="45">
        <f t="shared" si="91"/>
        <v>0.27676365372250683</v>
      </c>
    </row>
    <row r="382" spans="1:51" ht="15" customHeight="1">
      <c r="A382" s="385">
        <v>1699</v>
      </c>
      <c r="B382" s="23" t="s">
        <v>3</v>
      </c>
      <c r="C382" s="23" t="s">
        <v>96</v>
      </c>
      <c r="D382" s="23" t="s">
        <v>687</v>
      </c>
      <c r="E382" s="23" t="s">
        <v>1197</v>
      </c>
      <c r="F382" s="25" t="s">
        <v>903</v>
      </c>
      <c r="G382" s="24" t="s">
        <v>917</v>
      </c>
      <c r="H382" s="394">
        <v>355</v>
      </c>
      <c r="I382" s="23" t="s">
        <v>97</v>
      </c>
      <c r="J382" s="42" t="s">
        <v>1000</v>
      </c>
      <c r="K382" s="13" t="str">
        <f t="shared" si="92"/>
        <v>01A</v>
      </c>
      <c r="L382" s="6" t="s">
        <v>1004</v>
      </c>
      <c r="M382" s="13" t="s">
        <v>1026</v>
      </c>
      <c r="N382" s="13" t="s">
        <v>1028</v>
      </c>
      <c r="O382" s="3"/>
      <c r="P382" s="7" t="s">
        <v>1334</v>
      </c>
      <c r="Q382" s="7" t="s">
        <v>1590</v>
      </c>
      <c r="R382" s="7" t="s">
        <v>1334</v>
      </c>
      <c r="S382" s="7" t="str">
        <f t="shared" si="89"/>
        <v>Yes</v>
      </c>
      <c r="T382" s="306">
        <v>320</v>
      </c>
      <c r="U382" s="306">
        <v>16</v>
      </c>
      <c r="V382" s="306">
        <v>964</v>
      </c>
      <c r="W382" s="306">
        <v>964</v>
      </c>
      <c r="X382" s="8">
        <v>96.4</v>
      </c>
      <c r="Y382" s="16">
        <f t="shared" si="88"/>
        <v>37.952755905511815</v>
      </c>
      <c r="Z382" s="8">
        <v>96.4</v>
      </c>
      <c r="AA382" s="16">
        <f t="shared" si="93"/>
        <v>37.952755905511815</v>
      </c>
      <c r="AB382" s="16" t="str">
        <f t="shared" si="94"/>
        <v>Y</v>
      </c>
      <c r="AC382" s="8">
        <v>109</v>
      </c>
      <c r="AD382" s="306">
        <v>4</v>
      </c>
      <c r="AE382" s="3"/>
      <c r="AF382" s="5" t="s">
        <v>989</v>
      </c>
      <c r="AG382" s="10">
        <v>4.9030633731071998</v>
      </c>
      <c r="AH382" s="10">
        <v>5.1882850299392009</v>
      </c>
      <c r="AI382" s="10">
        <v>4.7284939735040004</v>
      </c>
      <c r="AJ382" s="10">
        <v>5.1889723110400006</v>
      </c>
      <c r="AK382" s="10">
        <v>4.9161217140224007</v>
      </c>
      <c r="AL382" s="10">
        <v>6.3800304587264005</v>
      </c>
      <c r="AM382" s="10">
        <v>5.995840323379201</v>
      </c>
      <c r="AN382" s="10">
        <v>6.1058052995072005</v>
      </c>
      <c r="AO382" s="10">
        <v>5.6068392203264006</v>
      </c>
      <c r="AP382" s="10">
        <v>5.201343370854401</v>
      </c>
      <c r="AQ382" s="10">
        <v>5.0707599617024011</v>
      </c>
      <c r="AR382" s="10">
        <v>5.0638871506944003</v>
      </c>
      <c r="AS382" s="11">
        <v>14.819842376550401</v>
      </c>
      <c r="AT382" s="11">
        <v>16.485124483788802</v>
      </c>
      <c r="AU382" s="11">
        <v>17.708484843212801</v>
      </c>
      <c r="AV382" s="11">
        <v>15.335990483251203</v>
      </c>
      <c r="AW382" s="29">
        <v>64.349442186803216</v>
      </c>
      <c r="AX382" s="45">
        <f t="shared" si="90"/>
        <v>5.3624535155669344</v>
      </c>
      <c r="AY382" s="45">
        <f t="shared" si="91"/>
        <v>0.53272096431337812</v>
      </c>
    </row>
    <row r="383" spans="1:51" ht="15" customHeight="1">
      <c r="A383" s="385">
        <v>1701</v>
      </c>
      <c r="B383" s="23" t="s">
        <v>3</v>
      </c>
      <c r="C383" s="23" t="s">
        <v>785</v>
      </c>
      <c r="D383" s="23" t="s">
        <v>117</v>
      </c>
      <c r="E383" s="23" t="s">
        <v>1197</v>
      </c>
      <c r="F383" s="25" t="s">
        <v>923</v>
      </c>
      <c r="G383" s="24"/>
      <c r="H383" s="394"/>
      <c r="I383" s="23" t="s">
        <v>843</v>
      </c>
      <c r="J383" s="42" t="s">
        <v>998</v>
      </c>
      <c r="K383" s="13" t="str">
        <f t="shared" si="92"/>
        <v>011</v>
      </c>
      <c r="L383" s="6" t="s">
        <v>1004</v>
      </c>
      <c r="M383" s="13" t="s">
        <v>1026</v>
      </c>
      <c r="N383" s="13" t="s">
        <v>1027</v>
      </c>
      <c r="O383" s="3"/>
      <c r="P383" s="7" t="s">
        <v>1356</v>
      </c>
      <c r="Q383" s="7" t="s">
        <v>1591</v>
      </c>
      <c r="R383" s="7" t="s">
        <v>1356</v>
      </c>
      <c r="S383" s="7" t="str">
        <f t="shared" si="89"/>
        <v>Yes</v>
      </c>
      <c r="T383" s="306">
        <v>380</v>
      </c>
      <c r="U383" s="306">
        <v>20</v>
      </c>
      <c r="V383" s="306">
        <v>950</v>
      </c>
      <c r="W383" s="306">
        <v>950</v>
      </c>
      <c r="X383" s="8">
        <v>95</v>
      </c>
      <c r="Y383" s="16">
        <f t="shared" si="88"/>
        <v>37.401574803149607</v>
      </c>
      <c r="Z383" s="8">
        <v>93.2</v>
      </c>
      <c r="AA383" s="16">
        <f t="shared" si="93"/>
        <v>36.69291338582677</v>
      </c>
      <c r="AB383" s="16" t="str">
        <f t="shared" si="94"/>
        <v>N</v>
      </c>
      <c r="AC383" s="8">
        <v>114.7</v>
      </c>
      <c r="AD383" s="306">
        <v>15</v>
      </c>
      <c r="AE383" s="3"/>
      <c r="AF383" s="5" t="s">
        <v>988</v>
      </c>
      <c r="AG383" s="10">
        <v>0.48496023920400005</v>
      </c>
      <c r="AH383" s="10">
        <v>0.513736239436</v>
      </c>
      <c r="AI383" s="10">
        <v>0.46803318024399998</v>
      </c>
      <c r="AJ383" s="10">
        <v>0.513736239436</v>
      </c>
      <c r="AK383" s="10">
        <v>0.48665294510000001</v>
      </c>
      <c r="AL383" s="10">
        <v>0.63137929920800007</v>
      </c>
      <c r="AM383" s="10">
        <v>0.59329341654799994</v>
      </c>
      <c r="AN383" s="10">
        <v>0.60429600487199997</v>
      </c>
      <c r="AO383" s="10">
        <v>0.55436118093999998</v>
      </c>
      <c r="AP383" s="10">
        <v>0.51458259238399995</v>
      </c>
      <c r="AQ383" s="10">
        <v>0.50188729816400002</v>
      </c>
      <c r="AR383" s="10">
        <v>0.50104094521599996</v>
      </c>
      <c r="AS383" s="11">
        <v>1.4667296588840002</v>
      </c>
      <c r="AT383" s="11">
        <v>1.6317684837440001</v>
      </c>
      <c r="AU383" s="11">
        <v>1.75195060236</v>
      </c>
      <c r="AV383" s="11">
        <v>1.5175108357639999</v>
      </c>
      <c r="AW383" s="29">
        <v>6.3679595807520002</v>
      </c>
      <c r="AX383" s="45">
        <f t="shared" si="90"/>
        <v>0.53066329839600013</v>
      </c>
      <c r="AY383" s="45">
        <f t="shared" si="91"/>
        <v>5.2686900121906841E-2</v>
      </c>
    </row>
    <row r="384" spans="1:51" ht="15" customHeight="1">
      <c r="A384" s="385">
        <v>1703</v>
      </c>
      <c r="B384" s="23" t="s">
        <v>3</v>
      </c>
      <c r="C384" s="23" t="s">
        <v>785</v>
      </c>
      <c r="D384" s="23" t="s">
        <v>117</v>
      </c>
      <c r="E384" s="23" t="s">
        <v>1197</v>
      </c>
      <c r="F384" s="25" t="s">
        <v>924</v>
      </c>
      <c r="G384" s="24" t="s">
        <v>914</v>
      </c>
      <c r="H384" s="394">
        <v>200</v>
      </c>
      <c r="I384" s="23" t="s">
        <v>118</v>
      </c>
      <c r="J384" s="42" t="s">
        <v>999</v>
      </c>
      <c r="K384" s="13" t="str">
        <f t="shared" si="92"/>
        <v>010</v>
      </c>
      <c r="L384" s="6" t="s">
        <v>1004</v>
      </c>
      <c r="M384" s="13" t="s">
        <v>1029</v>
      </c>
      <c r="N384" s="13" t="s">
        <v>1027</v>
      </c>
      <c r="O384" s="3"/>
      <c r="P384" s="7" t="s">
        <v>1428</v>
      </c>
      <c r="Q384" s="7" t="s">
        <v>1590</v>
      </c>
      <c r="R384" s="7" t="s">
        <v>1536</v>
      </c>
      <c r="S384" s="7" t="str">
        <f t="shared" si="89"/>
        <v>No</v>
      </c>
      <c r="T384" s="306">
        <v>290</v>
      </c>
      <c r="U384" s="306">
        <v>14</v>
      </c>
      <c r="V384" s="306">
        <v>1608</v>
      </c>
      <c r="W384" s="306">
        <v>1578</v>
      </c>
      <c r="X384" s="8">
        <v>157.80000000000001</v>
      </c>
      <c r="Y384" s="16">
        <f t="shared" si="88"/>
        <v>62.125984251968511</v>
      </c>
      <c r="Z384" s="8">
        <v>157.80000000000001</v>
      </c>
      <c r="AA384" s="16">
        <f t="shared" si="93"/>
        <v>62.125984251968511</v>
      </c>
      <c r="AB384" s="16" t="str">
        <f t="shared" si="94"/>
        <v>Y</v>
      </c>
      <c r="AC384" s="8">
        <v>76.8</v>
      </c>
      <c r="AD384" s="306">
        <v>7</v>
      </c>
      <c r="AE384" s="3"/>
      <c r="AF384" s="5" t="s">
        <v>988</v>
      </c>
      <c r="AG384" s="10">
        <v>1.88284309161984</v>
      </c>
      <c r="AH384" s="10">
        <v>1.99203506030592</v>
      </c>
      <c r="AI384" s="10">
        <v>1.8160348476211201</v>
      </c>
      <c r="AJ384" s="10">
        <v>1.99275342852096</v>
      </c>
      <c r="AK384" s="10">
        <v>1.8878716691251201</v>
      </c>
      <c r="AL384" s="10">
        <v>2.4503539815014399</v>
      </c>
      <c r="AM384" s="10">
        <v>2.3023701292031999</v>
      </c>
      <c r="AN384" s="10">
        <v>2.3447538538905599</v>
      </c>
      <c r="AO384" s="10">
        <v>2.15294954047488</v>
      </c>
      <c r="AP384" s="10">
        <v>1.9970636378112001</v>
      </c>
      <c r="AQ384" s="10">
        <v>1.94749623097344</v>
      </c>
      <c r="AR384" s="10">
        <v>1.94462275811328</v>
      </c>
      <c r="AS384" s="11">
        <v>5.6909129995468799</v>
      </c>
      <c r="AT384" s="11">
        <v>6.3309790791475198</v>
      </c>
      <c r="AU384" s="11">
        <v>6.8000735235686403</v>
      </c>
      <c r="AV384" s="11">
        <v>5.8891826268979202</v>
      </c>
      <c r="AW384" s="29">
        <v>24.711148229160962</v>
      </c>
      <c r="AX384" s="45">
        <f t="shared" si="90"/>
        <v>2.0592623524300797</v>
      </c>
      <c r="AY384" s="45">
        <f t="shared" si="91"/>
        <v>0.20459281277433239</v>
      </c>
    </row>
    <row r="385" spans="1:51" ht="15" customHeight="1">
      <c r="A385" s="385">
        <v>1704</v>
      </c>
      <c r="B385" s="23" t="s">
        <v>3</v>
      </c>
      <c r="C385" s="23" t="s">
        <v>774</v>
      </c>
      <c r="D385" s="23" t="s">
        <v>688</v>
      </c>
      <c r="E385" s="23" t="s">
        <v>1197</v>
      </c>
      <c r="F385" s="25" t="s">
        <v>923</v>
      </c>
      <c r="G385" s="24" t="s">
        <v>917</v>
      </c>
      <c r="H385" s="394">
        <v>330</v>
      </c>
      <c r="I385" s="23" t="s">
        <v>899</v>
      </c>
      <c r="J385" s="42" t="s">
        <v>998</v>
      </c>
      <c r="K385" s="13" t="str">
        <f t="shared" si="92"/>
        <v>011</v>
      </c>
      <c r="L385" s="6" t="s">
        <v>1004</v>
      </c>
      <c r="M385" s="13" t="s">
        <v>1026</v>
      </c>
      <c r="N385" s="13" t="s">
        <v>1027</v>
      </c>
      <c r="O385" s="3"/>
      <c r="P385" s="7" t="s">
        <v>1368</v>
      </c>
      <c r="Q385" s="7" t="s">
        <v>1590</v>
      </c>
      <c r="R385" s="7" t="s">
        <v>1537</v>
      </c>
      <c r="S385" s="7" t="str">
        <f t="shared" si="89"/>
        <v>No</v>
      </c>
      <c r="T385" s="306">
        <v>380</v>
      </c>
      <c r="U385" s="306">
        <v>20</v>
      </c>
      <c r="V385" s="306">
        <v>1330</v>
      </c>
      <c r="W385" s="306">
        <v>1303</v>
      </c>
      <c r="X385" s="8">
        <v>130.30000000000001</v>
      </c>
      <c r="Y385" s="16">
        <f t="shared" ref="Y385:Y448" si="95">X385/2.54</f>
        <v>51.2992125984252</v>
      </c>
      <c r="Z385" s="8">
        <v>127.7</v>
      </c>
      <c r="AA385" s="16">
        <f t="shared" si="93"/>
        <v>50.275590551181104</v>
      </c>
      <c r="AB385" s="16" t="str">
        <f t="shared" si="94"/>
        <v>N</v>
      </c>
      <c r="AC385" s="8">
        <v>75.8</v>
      </c>
      <c r="AD385" s="306">
        <v>7</v>
      </c>
      <c r="AE385" s="3"/>
      <c r="AF385" s="5" t="s">
        <v>988</v>
      </c>
      <c r="AG385" s="10">
        <v>2.3543715321403202</v>
      </c>
      <c r="AH385" s="10">
        <v>2.49092354671216</v>
      </c>
      <c r="AI385" s="10">
        <v>2.26998545571952</v>
      </c>
      <c r="AJ385" s="10">
        <v>2.49169069286144</v>
      </c>
      <c r="AK385" s="10">
        <v>2.36050870133456</v>
      </c>
      <c r="AL385" s="10">
        <v>3.0632145740750403</v>
      </c>
      <c r="AM385" s="10">
        <v>2.8783323520985604</v>
      </c>
      <c r="AN385" s="10">
        <v>2.9320325825481603</v>
      </c>
      <c r="AO385" s="10">
        <v>2.6919158378235202</v>
      </c>
      <c r="AP385" s="10">
        <v>2.4970607159064002</v>
      </c>
      <c r="AQ385" s="10">
        <v>2.4349218778147201</v>
      </c>
      <c r="AR385" s="10">
        <v>2.4310861470683203</v>
      </c>
      <c r="AS385" s="11">
        <v>7.1152805345720003</v>
      </c>
      <c r="AT385" s="11">
        <v>7.9154139682710403</v>
      </c>
      <c r="AU385" s="11">
        <v>8.5022807724702414</v>
      </c>
      <c r="AV385" s="11">
        <v>7.3630687407894406</v>
      </c>
      <c r="AW385" s="29">
        <v>30.896044016102724</v>
      </c>
      <c r="AX385" s="45">
        <f t="shared" si="90"/>
        <v>2.5746703346752269</v>
      </c>
      <c r="AY385" s="45">
        <f t="shared" si="91"/>
        <v>0.25577661959539111</v>
      </c>
    </row>
    <row r="386" spans="1:51" ht="15" customHeight="1">
      <c r="A386" s="385">
        <v>1706</v>
      </c>
      <c r="B386" s="23" t="s">
        <v>3</v>
      </c>
      <c r="C386" s="23" t="s">
        <v>774</v>
      </c>
      <c r="D386" s="23" t="s">
        <v>688</v>
      </c>
      <c r="E386" s="23" t="s">
        <v>1197</v>
      </c>
      <c r="F386" s="25" t="s">
        <v>923</v>
      </c>
      <c r="G386" s="24" t="s">
        <v>917</v>
      </c>
      <c r="H386" s="394">
        <v>500</v>
      </c>
      <c r="I386" s="23" t="s">
        <v>63</v>
      </c>
      <c r="J386" s="42" t="s">
        <v>1000</v>
      </c>
      <c r="K386" s="13" t="str">
        <f t="shared" si="92"/>
        <v>01A</v>
      </c>
      <c r="L386" s="6" t="s">
        <v>1004</v>
      </c>
      <c r="M386" s="13" t="s">
        <v>1026</v>
      </c>
      <c r="N386" s="13" t="s">
        <v>1028</v>
      </c>
      <c r="O386" s="3"/>
      <c r="P386" s="7" t="s">
        <v>1394</v>
      </c>
      <c r="Q386" s="7" t="s">
        <v>1590</v>
      </c>
      <c r="R386" s="7" t="s">
        <v>1538</v>
      </c>
      <c r="S386" s="7" t="str">
        <f t="shared" si="89"/>
        <v>No</v>
      </c>
      <c r="T386" s="306">
        <v>430</v>
      </c>
      <c r="U386" s="306">
        <v>23</v>
      </c>
      <c r="V386" s="306">
        <v>1276</v>
      </c>
      <c r="W386" s="306">
        <v>1222</v>
      </c>
      <c r="X386" s="8">
        <v>122.2</v>
      </c>
      <c r="Y386" s="16">
        <f t="shared" si="95"/>
        <v>48.110236220472444</v>
      </c>
      <c r="Z386" s="8">
        <v>122.2</v>
      </c>
      <c r="AA386" s="16">
        <f t="shared" si="93"/>
        <v>48.110236220472444</v>
      </c>
      <c r="AB386" s="16" t="str">
        <f t="shared" si="94"/>
        <v>Y</v>
      </c>
      <c r="AC386" s="8">
        <v>81.3</v>
      </c>
      <c r="AD386" s="306">
        <v>6</v>
      </c>
      <c r="AE386" s="3"/>
      <c r="AF386" s="5" t="s">
        <v>988</v>
      </c>
      <c r="AG386" s="10">
        <v>0.85311123667223998</v>
      </c>
      <c r="AH386" s="10">
        <v>0.90201014071896002</v>
      </c>
      <c r="AI386" s="10">
        <v>0.82254942164304001</v>
      </c>
      <c r="AJ386" s="10">
        <v>0.90288333543407995</v>
      </c>
      <c r="AK386" s="10">
        <v>0.85485762610247995</v>
      </c>
      <c r="AL386" s="10">
        <v>1.1098304829175201</v>
      </c>
      <c r="AM386" s="10">
        <v>1.0425944898532802</v>
      </c>
      <c r="AN386" s="10">
        <v>1.06180477358592</v>
      </c>
      <c r="AO386" s="10">
        <v>0.97535849678903996</v>
      </c>
      <c r="AP386" s="10">
        <v>0.90462972486432003</v>
      </c>
      <c r="AQ386" s="10">
        <v>0.88192666227119998</v>
      </c>
      <c r="AR386" s="10">
        <v>0.88105346755608005</v>
      </c>
      <c r="AS386" s="11">
        <v>2.57767079903424</v>
      </c>
      <c r="AT386" s="11">
        <v>2.8675714444540796</v>
      </c>
      <c r="AU386" s="11">
        <v>3.0797577602282402</v>
      </c>
      <c r="AV386" s="11">
        <v>2.6676098546916003</v>
      </c>
      <c r="AW386" s="29">
        <v>11.19260985840816</v>
      </c>
      <c r="AX386" s="45">
        <f t="shared" si="90"/>
        <v>0.93271748820068001</v>
      </c>
      <c r="AY386" s="45">
        <f t="shared" si="91"/>
        <v>9.260418549659824E-2</v>
      </c>
    </row>
    <row r="387" spans="1:51" ht="15" customHeight="1">
      <c r="A387" s="385">
        <v>1707</v>
      </c>
      <c r="B387" s="23" t="s">
        <v>3</v>
      </c>
      <c r="C387" s="23" t="s">
        <v>774</v>
      </c>
      <c r="D387" s="23" t="s">
        <v>688</v>
      </c>
      <c r="E387" s="23" t="s">
        <v>1197</v>
      </c>
      <c r="F387" s="25" t="s">
        <v>923</v>
      </c>
      <c r="G387" s="24" t="s">
        <v>917</v>
      </c>
      <c r="H387" s="394">
        <v>330</v>
      </c>
      <c r="I387" s="23" t="s">
        <v>1020</v>
      </c>
      <c r="J387" s="42" t="s">
        <v>998</v>
      </c>
      <c r="K387" s="13" t="str">
        <f t="shared" si="92"/>
        <v>011</v>
      </c>
      <c r="L387" s="6" t="s">
        <v>1004</v>
      </c>
      <c r="M387" s="13" t="s">
        <v>1026</v>
      </c>
      <c r="N387" s="13" t="s">
        <v>1027</v>
      </c>
      <c r="O387" s="3"/>
      <c r="P387" s="7" t="s">
        <v>1382</v>
      </c>
      <c r="Q387" s="7" t="s">
        <v>1590</v>
      </c>
      <c r="R387" s="7" t="s">
        <v>1489</v>
      </c>
      <c r="S387" s="7" t="str">
        <f t="shared" si="89"/>
        <v>No</v>
      </c>
      <c r="T387" s="306">
        <v>400</v>
      </c>
      <c r="U387" s="306">
        <v>21</v>
      </c>
      <c r="V387" s="306">
        <v>925</v>
      </c>
      <c r="W387" s="306">
        <v>850</v>
      </c>
      <c r="X387" s="8">
        <v>85</v>
      </c>
      <c r="Y387" s="16">
        <f t="shared" si="95"/>
        <v>33.464566929133859</v>
      </c>
      <c r="Z387" s="8">
        <v>85</v>
      </c>
      <c r="AA387" s="16">
        <f t="shared" si="93"/>
        <v>33.464566929133859</v>
      </c>
      <c r="AB387" s="16" t="str">
        <f t="shared" si="94"/>
        <v>Y</v>
      </c>
      <c r="AC387" s="8">
        <v>126.2</v>
      </c>
      <c r="AD387" s="306">
        <v>12</v>
      </c>
      <c r="AE387" s="3"/>
      <c r="AF387" s="5" t="s">
        <v>988</v>
      </c>
      <c r="AG387" s="10">
        <v>0.57095272752000004</v>
      </c>
      <c r="AH387" s="10">
        <v>0.60428022928000003</v>
      </c>
      <c r="AI387" s="10">
        <v>0.55078081856000005</v>
      </c>
      <c r="AJ387" s="10">
        <v>0.60428022928000003</v>
      </c>
      <c r="AK387" s="10">
        <v>0.57270680656000006</v>
      </c>
      <c r="AL387" s="10">
        <v>0.74285247344000005</v>
      </c>
      <c r="AM387" s="10">
        <v>0.69812345792000008</v>
      </c>
      <c r="AN387" s="10">
        <v>0.71127905072000008</v>
      </c>
      <c r="AO387" s="10">
        <v>0.65339444240000011</v>
      </c>
      <c r="AP387" s="10">
        <v>0.60603430832000005</v>
      </c>
      <c r="AQ387" s="10">
        <v>0.59112463648000002</v>
      </c>
      <c r="AR387" s="10">
        <v>0.59024759696000006</v>
      </c>
      <c r="AS387" s="11">
        <v>1.72601377536</v>
      </c>
      <c r="AT387" s="11">
        <v>1.91983950928</v>
      </c>
      <c r="AU387" s="11">
        <v>2.0627969510400002</v>
      </c>
      <c r="AV387" s="11">
        <v>1.78740654176</v>
      </c>
      <c r="AW387" s="29">
        <v>7.4960567774400007</v>
      </c>
      <c r="AX387" s="45">
        <f t="shared" si="90"/>
        <v>0.62467139812000005</v>
      </c>
      <c r="AY387" s="45">
        <f t="shared" si="91"/>
        <v>6.195528186549281E-2</v>
      </c>
    </row>
    <row r="388" spans="1:51" ht="15" customHeight="1">
      <c r="A388" s="385">
        <v>1708</v>
      </c>
      <c r="B388" s="23" t="s">
        <v>3</v>
      </c>
      <c r="C388" s="23" t="s">
        <v>783</v>
      </c>
      <c r="D388" s="23" t="s">
        <v>844</v>
      </c>
      <c r="E388" s="23" t="s">
        <v>1197</v>
      </c>
      <c r="F388" s="25" t="s">
        <v>923</v>
      </c>
      <c r="G388" s="24" t="s">
        <v>917</v>
      </c>
      <c r="H388" s="394">
        <v>500</v>
      </c>
      <c r="I388" s="23" t="s">
        <v>77</v>
      </c>
      <c r="J388" s="42" t="s">
        <v>998</v>
      </c>
      <c r="K388" s="13" t="str">
        <f t="shared" si="92"/>
        <v>011</v>
      </c>
      <c r="L388" s="6" t="s">
        <v>1004</v>
      </c>
      <c r="M388" s="13" t="s">
        <v>1026</v>
      </c>
      <c r="N388" s="13" t="s">
        <v>1027</v>
      </c>
      <c r="O388" s="3"/>
      <c r="P388" s="7" t="s">
        <v>1431</v>
      </c>
      <c r="Q388" s="7" t="s">
        <v>1590</v>
      </c>
      <c r="R388" s="7" t="s">
        <v>1539</v>
      </c>
      <c r="S388" s="7" t="str">
        <f t="shared" si="89"/>
        <v>No</v>
      </c>
      <c r="T388" s="306">
        <v>400</v>
      </c>
      <c r="U388" s="306">
        <v>21</v>
      </c>
      <c r="V388" s="306">
        <v>1004</v>
      </c>
      <c r="W388" s="306">
        <v>1000</v>
      </c>
      <c r="X388" s="8">
        <v>100</v>
      </c>
      <c r="Y388" s="16">
        <f t="shared" si="95"/>
        <v>39.370078740157481</v>
      </c>
      <c r="Z388" s="8">
        <v>99.8</v>
      </c>
      <c r="AA388" s="16">
        <f t="shared" si="93"/>
        <v>39.291338582677163</v>
      </c>
      <c r="AB388" s="16" t="str">
        <f t="shared" si="94"/>
        <v>N</v>
      </c>
      <c r="AC388" s="8">
        <v>119.9</v>
      </c>
      <c r="AD388" s="306">
        <v>10</v>
      </c>
      <c r="AE388" s="3"/>
      <c r="AF388" s="5" t="s">
        <v>988</v>
      </c>
      <c r="AG388" s="10">
        <v>1.3400733808</v>
      </c>
      <c r="AH388" s="10">
        <v>1.4184975728</v>
      </c>
      <c r="AI388" s="10">
        <v>1.2930188656000001</v>
      </c>
      <c r="AJ388" s="10">
        <v>1.4184975728</v>
      </c>
      <c r="AK388" s="10">
        <v>1.3439945903999999</v>
      </c>
      <c r="AL388" s="10">
        <v>1.7439579696</v>
      </c>
      <c r="AM388" s="10">
        <v>1.6390656128000001</v>
      </c>
      <c r="AN388" s="10">
        <v>1.6694549872</v>
      </c>
      <c r="AO388" s="10">
        <v>1.5322126512000001</v>
      </c>
      <c r="AP388" s="10">
        <v>1.4214384800000002</v>
      </c>
      <c r="AQ388" s="10">
        <v>1.3861475936000001</v>
      </c>
      <c r="AR388" s="10">
        <v>1.3841869888</v>
      </c>
      <c r="AS388" s="11">
        <v>4.0515898192000002</v>
      </c>
      <c r="AT388" s="11">
        <v>4.5064501328000004</v>
      </c>
      <c r="AU388" s="11">
        <v>4.8407332511999996</v>
      </c>
      <c r="AV388" s="11">
        <v>4.1917730624000002</v>
      </c>
      <c r="AW388" s="29">
        <v>17.5905462656</v>
      </c>
      <c r="AX388" s="45">
        <f t="shared" si="90"/>
        <v>1.4658788554666666</v>
      </c>
      <c r="AY388" s="45">
        <f t="shared" si="91"/>
        <v>0.14560968442711217</v>
      </c>
    </row>
    <row r="389" spans="1:51" ht="15" customHeight="1">
      <c r="A389" s="385">
        <v>1709</v>
      </c>
      <c r="B389" s="23" t="s">
        <v>3</v>
      </c>
      <c r="C389" s="23" t="s">
        <v>783</v>
      </c>
      <c r="D389" s="23" t="s">
        <v>844</v>
      </c>
      <c r="E389" s="23" t="s">
        <v>1197</v>
      </c>
      <c r="F389" s="25" t="s">
        <v>923</v>
      </c>
      <c r="G389" s="24" t="s">
        <v>914</v>
      </c>
      <c r="H389" s="394">
        <v>500</v>
      </c>
      <c r="I389" s="23" t="s">
        <v>76</v>
      </c>
      <c r="J389" s="42" t="s">
        <v>998</v>
      </c>
      <c r="K389" s="13" t="str">
        <f t="shared" si="92"/>
        <v>011</v>
      </c>
      <c r="L389" s="6" t="s">
        <v>1004</v>
      </c>
      <c r="M389" s="13" t="s">
        <v>1026</v>
      </c>
      <c r="N389" s="13" t="s">
        <v>1027</v>
      </c>
      <c r="O389" s="3"/>
      <c r="P389" s="7" t="s">
        <v>1382</v>
      </c>
      <c r="Q389" s="7" t="s">
        <v>1590</v>
      </c>
      <c r="R389" s="7" t="s">
        <v>1382</v>
      </c>
      <c r="S389" s="7" t="str">
        <f t="shared" ref="S389:S452" si="96">IF(P389=R389,"Yes","No")</f>
        <v>Yes</v>
      </c>
      <c r="T389" s="306">
        <v>400</v>
      </c>
      <c r="U389" s="306">
        <v>21</v>
      </c>
      <c r="V389" s="306">
        <v>925</v>
      </c>
      <c r="W389" s="306">
        <v>925</v>
      </c>
      <c r="X389" s="8">
        <v>92.5</v>
      </c>
      <c r="Y389" s="16">
        <f t="shared" si="95"/>
        <v>36.417322834645667</v>
      </c>
      <c r="Z389" s="8">
        <v>92</v>
      </c>
      <c r="AA389" s="16">
        <f t="shared" si="93"/>
        <v>36.220472440944881</v>
      </c>
      <c r="AB389" s="16" t="str">
        <f t="shared" si="94"/>
        <v>N</v>
      </c>
      <c r="AC389" s="8">
        <v>119.9</v>
      </c>
      <c r="AD389" s="306">
        <v>14</v>
      </c>
      <c r="AE389" s="3"/>
      <c r="AF389" s="5" t="s">
        <v>988</v>
      </c>
      <c r="AG389" s="10">
        <v>0.88592378644000014</v>
      </c>
      <c r="AH389" s="10">
        <v>0.93670345076000006</v>
      </c>
      <c r="AI389" s="10">
        <v>0.85418649624000009</v>
      </c>
      <c r="AJ389" s="10">
        <v>0.93761023048000014</v>
      </c>
      <c r="AK389" s="10">
        <v>0.88773734588000008</v>
      </c>
      <c r="AL389" s="10">
        <v>1.1525170241200002</v>
      </c>
      <c r="AM389" s="10">
        <v>1.0826949856800001</v>
      </c>
      <c r="AN389" s="10">
        <v>1.1026441395200002</v>
      </c>
      <c r="AO389" s="10">
        <v>1.0128729472400002</v>
      </c>
      <c r="AP389" s="10">
        <v>0.93942378992000009</v>
      </c>
      <c r="AQ389" s="10">
        <v>0.91584751720000013</v>
      </c>
      <c r="AR389" s="10">
        <v>0.91494073748000015</v>
      </c>
      <c r="AS389" s="11">
        <v>2.6768137334400004</v>
      </c>
      <c r="AT389" s="11">
        <v>2.9778646004800002</v>
      </c>
      <c r="AU389" s="11">
        <v>3.1982120724400005</v>
      </c>
      <c r="AV389" s="11">
        <v>2.7702120446000005</v>
      </c>
      <c r="AW389" s="29">
        <v>11.623102450960001</v>
      </c>
      <c r="AX389" s="45">
        <f t="shared" ref="AX389:AX452" si="97">AVERAGE(AG389:AR389)</f>
        <v>0.96859187091333343</v>
      </c>
      <c r="AY389" s="45">
        <f t="shared" ref="AY389:AY452" si="98">STDEV(AG389:AR389)</f>
        <v>9.6165947802253376E-2</v>
      </c>
    </row>
    <row r="390" spans="1:51" ht="15" customHeight="1">
      <c r="A390" s="385">
        <v>1710</v>
      </c>
      <c r="B390" s="23" t="s">
        <v>3</v>
      </c>
      <c r="C390" s="23" t="s">
        <v>783</v>
      </c>
      <c r="D390" s="23" t="s">
        <v>844</v>
      </c>
      <c r="E390" s="23" t="s">
        <v>1197</v>
      </c>
      <c r="F390" s="25" t="s">
        <v>923</v>
      </c>
      <c r="G390" s="24"/>
      <c r="H390" s="394"/>
      <c r="I390" s="23" t="s">
        <v>845</v>
      </c>
      <c r="J390" s="42" t="s">
        <v>998</v>
      </c>
      <c r="K390" s="13" t="str">
        <f t="shared" si="92"/>
        <v>011</v>
      </c>
      <c r="L390" s="6" t="s">
        <v>1004</v>
      </c>
      <c r="M390" s="13" t="s">
        <v>1026</v>
      </c>
      <c r="N390" s="13" t="s">
        <v>1027</v>
      </c>
      <c r="O390" s="3"/>
      <c r="P390" s="7" t="s">
        <v>1329</v>
      </c>
      <c r="Q390" s="7" t="s">
        <v>1590</v>
      </c>
      <c r="R390" s="7" t="s">
        <v>1540</v>
      </c>
      <c r="S390" s="7" t="str">
        <f t="shared" si="96"/>
        <v>No</v>
      </c>
      <c r="T390" s="306">
        <v>400</v>
      </c>
      <c r="U390" s="306">
        <v>21</v>
      </c>
      <c r="V390" s="306">
        <v>967</v>
      </c>
      <c r="W390" s="306">
        <v>943</v>
      </c>
      <c r="X390" s="8">
        <v>94.3</v>
      </c>
      <c r="Y390" s="16">
        <f t="shared" si="95"/>
        <v>37.125984251968504</v>
      </c>
      <c r="Z390" s="8">
        <v>93</v>
      </c>
      <c r="AA390" s="16">
        <f t="shared" si="93"/>
        <v>36.614173228346459</v>
      </c>
      <c r="AB390" s="16" t="str">
        <f t="shared" si="94"/>
        <v>N</v>
      </c>
      <c r="AC390" s="8">
        <v>120</v>
      </c>
      <c r="AD390" s="306">
        <v>14</v>
      </c>
      <c r="AE390" s="3"/>
      <c r="AF390" s="5" t="s">
        <v>988</v>
      </c>
      <c r="AG390" s="10">
        <v>0.38765719103999996</v>
      </c>
      <c r="AH390" s="10">
        <v>0.40986189887999996</v>
      </c>
      <c r="AI390" s="10">
        <v>0.37377924863999995</v>
      </c>
      <c r="AJ390" s="10">
        <v>0.40986189887999996</v>
      </c>
      <c r="AK390" s="10">
        <v>0.38858238719999999</v>
      </c>
      <c r="AL390" s="10">
        <v>0.5042319072</v>
      </c>
      <c r="AM390" s="10">
        <v>0.47370043392</v>
      </c>
      <c r="AN390" s="10">
        <v>0.48295239551999997</v>
      </c>
      <c r="AO390" s="10">
        <v>0.44316896064</v>
      </c>
      <c r="AP390" s="10">
        <v>0.41078709503999999</v>
      </c>
      <c r="AQ390" s="10">
        <v>0.40060993727999999</v>
      </c>
      <c r="AR390" s="10">
        <v>0.40060993727999999</v>
      </c>
      <c r="AS390" s="11">
        <v>1.17129833856</v>
      </c>
      <c r="AT390" s="11">
        <v>1.3026761932799999</v>
      </c>
      <c r="AU390" s="11">
        <v>1.3998217900799999</v>
      </c>
      <c r="AV390" s="11">
        <v>1.2120069696</v>
      </c>
      <c r="AW390" s="29">
        <v>5.0858032915199995</v>
      </c>
      <c r="AX390" s="45">
        <f t="shared" si="97"/>
        <v>0.42381694095999994</v>
      </c>
      <c r="AY390" s="45">
        <f t="shared" si="98"/>
        <v>4.212060345101374E-2</v>
      </c>
    </row>
    <row r="391" spans="1:51" ht="15" customHeight="1">
      <c r="A391" s="385">
        <v>1713</v>
      </c>
      <c r="B391" s="23" t="s">
        <v>3</v>
      </c>
      <c r="C391" s="23" t="s">
        <v>689</v>
      </c>
      <c r="D391" s="23" t="s">
        <v>535</v>
      </c>
      <c r="E391" s="23" t="s">
        <v>1197</v>
      </c>
      <c r="F391" s="25" t="s">
        <v>926</v>
      </c>
      <c r="G391" s="24" t="s">
        <v>932</v>
      </c>
      <c r="H391" s="394">
        <v>330</v>
      </c>
      <c r="I391" s="23" t="s">
        <v>123</v>
      </c>
      <c r="J391" s="42" t="s">
        <v>998</v>
      </c>
      <c r="K391" s="13" t="str">
        <f t="shared" si="92"/>
        <v>011</v>
      </c>
      <c r="L391" s="6" t="s">
        <v>1004</v>
      </c>
      <c r="M391" s="13" t="s">
        <v>1026</v>
      </c>
      <c r="N391" s="13" t="s">
        <v>1027</v>
      </c>
      <c r="O391" s="3"/>
      <c r="P391" s="7" t="s">
        <v>1387</v>
      </c>
      <c r="Q391" s="7" t="s">
        <v>1590</v>
      </c>
      <c r="R391" s="7" t="s">
        <v>1387</v>
      </c>
      <c r="S391" s="7" t="str">
        <f t="shared" si="96"/>
        <v>Yes</v>
      </c>
      <c r="T391" s="306">
        <v>430</v>
      </c>
      <c r="U391" s="306">
        <v>23</v>
      </c>
      <c r="V391" s="306">
        <v>1079</v>
      </c>
      <c r="W391" s="306">
        <v>1079</v>
      </c>
      <c r="X391" s="8">
        <v>107.9</v>
      </c>
      <c r="Y391" s="16">
        <f t="shared" si="95"/>
        <v>42.480314960629926</v>
      </c>
      <c r="Z391" s="8">
        <v>107.7</v>
      </c>
      <c r="AA391" s="16">
        <f t="shared" si="93"/>
        <v>42.401574803149607</v>
      </c>
      <c r="AB391" s="16" t="str">
        <f t="shared" si="94"/>
        <v>N</v>
      </c>
      <c r="AC391" s="8">
        <v>84.2</v>
      </c>
      <c r="AD391" s="306">
        <v>2</v>
      </c>
      <c r="AE391" s="3"/>
      <c r="AF391" s="5" t="s">
        <v>989</v>
      </c>
      <c r="AG391" s="10">
        <v>7.3239762832163207</v>
      </c>
      <c r="AH391" s="10">
        <v>7.7495845866348008</v>
      </c>
      <c r="AI391" s="10">
        <v>7.0628619957532006</v>
      </c>
      <c r="AJ391" s="10">
        <v>7.7519801305564808</v>
      </c>
      <c r="AK391" s="10">
        <v>7.3431406345897612</v>
      </c>
      <c r="AL391" s="10">
        <v>9.5310707497241616</v>
      </c>
      <c r="AM391" s="10">
        <v>8.95614020852096</v>
      </c>
      <c r="AN391" s="10">
        <v>9.1214327391168801</v>
      </c>
      <c r="AO391" s="10">
        <v>8.375620064833841</v>
      </c>
      <c r="AP391" s="10">
        <v>7.7695474526488004</v>
      </c>
      <c r="AQ391" s="10">
        <v>7.5747098803521613</v>
      </c>
      <c r="AR391" s="10">
        <v>7.564329190024881</v>
      </c>
      <c r="AS391" s="11">
        <v>22.136422865604324</v>
      </c>
      <c r="AT391" s="11">
        <v>24.626191514870403</v>
      </c>
      <c r="AU391" s="11">
        <v>26.453193012471679</v>
      </c>
      <c r="AV391" s="11">
        <v>22.908586523025843</v>
      </c>
      <c r="AW391" s="29">
        <v>96.124393915972249</v>
      </c>
      <c r="AX391" s="45">
        <f t="shared" si="97"/>
        <v>8.0103661596643541</v>
      </c>
      <c r="AY391" s="45">
        <f t="shared" si="98"/>
        <v>0.7960416192794606</v>
      </c>
    </row>
    <row r="392" spans="1:51" ht="15" customHeight="1">
      <c r="A392" s="385">
        <v>1714</v>
      </c>
      <c r="B392" s="23" t="s">
        <v>3</v>
      </c>
      <c r="C392" s="23" t="s">
        <v>689</v>
      </c>
      <c r="D392" s="23" t="s">
        <v>535</v>
      </c>
      <c r="E392" s="23" t="s">
        <v>1197</v>
      </c>
      <c r="F392" s="25" t="s">
        <v>926</v>
      </c>
      <c r="G392" s="24" t="s">
        <v>917</v>
      </c>
      <c r="H392" s="394">
        <v>500</v>
      </c>
      <c r="I392" s="23" t="s">
        <v>121</v>
      </c>
      <c r="J392" s="42" t="s">
        <v>998</v>
      </c>
      <c r="K392" s="13" t="str">
        <f t="shared" si="92"/>
        <v>011</v>
      </c>
      <c r="L392" s="6" t="s">
        <v>1004</v>
      </c>
      <c r="M392" s="13" t="s">
        <v>1026</v>
      </c>
      <c r="N392" s="13" t="s">
        <v>1027</v>
      </c>
      <c r="O392" s="3"/>
      <c r="P392" s="7" t="s">
        <v>1391</v>
      </c>
      <c r="Q392" s="7" t="s">
        <v>1587</v>
      </c>
      <c r="R392" s="7" t="s">
        <v>1391</v>
      </c>
      <c r="S392" s="7" t="str">
        <f t="shared" si="96"/>
        <v>Yes</v>
      </c>
      <c r="T392" s="306">
        <v>400</v>
      </c>
      <c r="U392" s="306">
        <v>21</v>
      </c>
      <c r="V392" s="306">
        <v>800</v>
      </c>
      <c r="W392" s="306">
        <v>800</v>
      </c>
      <c r="X392" s="8">
        <v>80</v>
      </c>
      <c r="Y392" s="16">
        <f t="shared" si="95"/>
        <v>31.496062992125985</v>
      </c>
      <c r="Z392" s="8">
        <v>79.8</v>
      </c>
      <c r="AA392" s="16">
        <f t="shared" si="93"/>
        <v>31.417322834645667</v>
      </c>
      <c r="AB392" s="16" t="str">
        <f t="shared" si="94"/>
        <v>N</v>
      </c>
      <c r="AC392" s="8">
        <v>126.2</v>
      </c>
      <c r="AD392" s="306">
        <v>4</v>
      </c>
      <c r="AE392" s="3"/>
      <c r="AF392" s="5" t="s">
        <v>989</v>
      </c>
      <c r="AG392" s="10">
        <v>4.6266414207999995</v>
      </c>
      <c r="AH392" s="10">
        <v>4.8957377817599994</v>
      </c>
      <c r="AI392" s="10">
        <v>4.4623770777600003</v>
      </c>
      <c r="AJ392" s="10">
        <v>4.8973886796799997</v>
      </c>
      <c r="AK392" s="10">
        <v>4.6390231552000003</v>
      </c>
      <c r="AL392" s="10">
        <v>6.0208247142399998</v>
      </c>
      <c r="AM392" s="10">
        <v>5.6576271718400006</v>
      </c>
      <c r="AN392" s="10">
        <v>5.7624591897599995</v>
      </c>
      <c r="AO392" s="10">
        <v>5.2911278336000001</v>
      </c>
      <c r="AP392" s="10">
        <v>4.9081195161600002</v>
      </c>
      <c r="AQ392" s="10">
        <v>4.78512762112</v>
      </c>
      <c r="AR392" s="10">
        <v>4.7785240294399998</v>
      </c>
      <c r="AS392" s="11">
        <v>13.984756280319999</v>
      </c>
      <c r="AT392" s="11">
        <v>15.557236549119999</v>
      </c>
      <c r="AU392" s="11">
        <v>16.7112141952</v>
      </c>
      <c r="AV392" s="11">
        <v>14.47177116672</v>
      </c>
      <c r="AW392" s="29">
        <v>60.724978191359995</v>
      </c>
      <c r="AX392" s="45">
        <f t="shared" si="97"/>
        <v>5.0604148492799998</v>
      </c>
      <c r="AY392" s="45">
        <f t="shared" si="98"/>
        <v>0.50277948868383793</v>
      </c>
    </row>
    <row r="393" spans="1:51" ht="15" customHeight="1">
      <c r="A393" s="385">
        <v>1715</v>
      </c>
      <c r="B393" s="23" t="s">
        <v>3</v>
      </c>
      <c r="C393" s="23" t="s">
        <v>689</v>
      </c>
      <c r="D393" s="23" t="s">
        <v>535</v>
      </c>
      <c r="E393" s="23" t="s">
        <v>1197</v>
      </c>
      <c r="F393" s="25" t="s">
        <v>926</v>
      </c>
      <c r="G393" s="24" t="s">
        <v>914</v>
      </c>
      <c r="H393" s="394">
        <v>500</v>
      </c>
      <c r="I393" s="23" t="s">
        <v>119</v>
      </c>
      <c r="J393" s="42" t="s">
        <v>998</v>
      </c>
      <c r="K393" s="13" t="str">
        <f t="shared" si="92"/>
        <v>011</v>
      </c>
      <c r="L393" s="6" t="s">
        <v>1004</v>
      </c>
      <c r="M393" s="13" t="s">
        <v>1026</v>
      </c>
      <c r="N393" s="13" t="s">
        <v>1027</v>
      </c>
      <c r="O393" s="3"/>
      <c r="P393" s="7" t="s">
        <v>1329</v>
      </c>
      <c r="Q393" s="7" t="s">
        <v>1590</v>
      </c>
      <c r="R393" s="7" t="s">
        <v>1329</v>
      </c>
      <c r="S393" s="7" t="str">
        <f t="shared" si="96"/>
        <v>Yes</v>
      </c>
      <c r="T393" s="306">
        <v>400</v>
      </c>
      <c r="U393" s="306">
        <v>21</v>
      </c>
      <c r="V393" s="306">
        <v>967</v>
      </c>
      <c r="W393" s="306">
        <v>967</v>
      </c>
      <c r="X393" s="8">
        <v>96.7</v>
      </c>
      <c r="Y393" s="16">
        <f t="shared" si="95"/>
        <v>38.070866141732282</v>
      </c>
      <c r="Z393" s="8">
        <v>95.2</v>
      </c>
      <c r="AA393" s="16">
        <f t="shared" si="93"/>
        <v>37.480314960629919</v>
      </c>
      <c r="AB393" s="16" t="str">
        <f t="shared" si="94"/>
        <v>N</v>
      </c>
      <c r="AC393" s="8">
        <v>126.2</v>
      </c>
      <c r="AD393" s="306">
        <v>6</v>
      </c>
      <c r="AE393" s="3"/>
      <c r="AF393" s="5" t="s">
        <v>989</v>
      </c>
      <c r="AG393" s="10">
        <v>2.3726766814912001</v>
      </c>
      <c r="AH393" s="10">
        <v>2.5113655203167999</v>
      </c>
      <c r="AI393" s="10">
        <v>2.2888647213376001</v>
      </c>
      <c r="AJ393" s="10">
        <v>2.5113655203167999</v>
      </c>
      <c r="AK393" s="10">
        <v>2.379661011504</v>
      </c>
      <c r="AL393" s="10">
        <v>3.088071627088</v>
      </c>
      <c r="AM393" s="10">
        <v>2.9014902396032003</v>
      </c>
      <c r="AN393" s="10">
        <v>2.9553693568448001</v>
      </c>
      <c r="AO393" s="10">
        <v>2.7139110906880002</v>
      </c>
      <c r="AP393" s="10">
        <v>2.5173520888991998</v>
      </c>
      <c r="AQ393" s="10">
        <v>2.4544931187840002</v>
      </c>
      <c r="AR393" s="10">
        <v>2.4505020730624003</v>
      </c>
      <c r="AS393" s="11">
        <v>7.1729069231456002</v>
      </c>
      <c r="AT393" s="11">
        <v>7.9790981589087995</v>
      </c>
      <c r="AU393" s="11">
        <v>8.570770687136001</v>
      </c>
      <c r="AV393" s="11">
        <v>7.4223472807456012</v>
      </c>
      <c r="AW393" s="29">
        <v>31.145123049936</v>
      </c>
      <c r="AX393" s="45">
        <f t="shared" si="97"/>
        <v>2.5954269208279999</v>
      </c>
      <c r="AY393" s="45">
        <f t="shared" si="98"/>
        <v>0.25782613273240024</v>
      </c>
    </row>
    <row r="394" spans="1:51" ht="15" customHeight="1">
      <c r="A394" s="385">
        <v>1716</v>
      </c>
      <c r="B394" s="23" t="s">
        <v>3</v>
      </c>
      <c r="C394" s="23" t="s">
        <v>689</v>
      </c>
      <c r="D394" s="23" t="s">
        <v>535</v>
      </c>
      <c r="E394" s="23" t="s">
        <v>1197</v>
      </c>
      <c r="F394" s="25" t="s">
        <v>926</v>
      </c>
      <c r="G394" s="24" t="s">
        <v>917</v>
      </c>
      <c r="H394" s="394">
        <v>330</v>
      </c>
      <c r="I394" s="23" t="s">
        <v>120</v>
      </c>
      <c r="J394" s="42" t="s">
        <v>998</v>
      </c>
      <c r="K394" s="13" t="str">
        <f t="shared" si="92"/>
        <v>011</v>
      </c>
      <c r="L394" s="6" t="s">
        <v>1004</v>
      </c>
      <c r="M394" s="13" t="s">
        <v>1026</v>
      </c>
      <c r="N394" s="13" t="s">
        <v>1027</v>
      </c>
      <c r="O394" s="3"/>
      <c r="P394" s="7" t="s">
        <v>1336</v>
      </c>
      <c r="Q394" s="7" t="s">
        <v>1590</v>
      </c>
      <c r="R394" s="7" t="s">
        <v>1471</v>
      </c>
      <c r="S394" s="7" t="str">
        <f t="shared" si="96"/>
        <v>No</v>
      </c>
      <c r="T394" s="306">
        <v>350</v>
      </c>
      <c r="U394" s="306">
        <v>18</v>
      </c>
      <c r="V394" s="306">
        <v>988</v>
      </c>
      <c r="W394" s="306">
        <v>984</v>
      </c>
      <c r="X394" s="8">
        <v>98.4</v>
      </c>
      <c r="Y394" s="16">
        <f t="shared" si="95"/>
        <v>38.740157480314963</v>
      </c>
      <c r="Z394" s="8">
        <v>96.4</v>
      </c>
      <c r="AA394" s="16">
        <f t="shared" si="93"/>
        <v>37.952755905511815</v>
      </c>
      <c r="AB394" s="16" t="str">
        <f t="shared" si="94"/>
        <v>N</v>
      </c>
      <c r="AC394" s="8">
        <v>106.5</v>
      </c>
      <c r="AD394" s="306">
        <v>6</v>
      </c>
      <c r="AE394" s="3"/>
      <c r="AF394" s="5" t="s">
        <v>989</v>
      </c>
      <c r="AG394" s="10">
        <v>3.0565700509679998</v>
      </c>
      <c r="AH394" s="10">
        <v>3.2342514593760003</v>
      </c>
      <c r="AI394" s="10">
        <v>2.9471123057040001</v>
      </c>
      <c r="AJ394" s="10">
        <v>3.2350011699600003</v>
      </c>
      <c r="AK394" s="10">
        <v>3.0640671568080005</v>
      </c>
      <c r="AL394" s="10">
        <v>3.9772146481200004</v>
      </c>
      <c r="AM394" s="10">
        <v>3.7373072612400002</v>
      </c>
      <c r="AN394" s="10">
        <v>3.8062806349680001</v>
      </c>
      <c r="AO394" s="10">
        <v>3.4951507426080006</v>
      </c>
      <c r="AP394" s="10">
        <v>3.2424982758000005</v>
      </c>
      <c r="AQ394" s="10">
        <v>3.1607798221440002</v>
      </c>
      <c r="AR394" s="10">
        <v>3.1570312692240003</v>
      </c>
      <c r="AS394" s="11">
        <v>9.2379338160480007</v>
      </c>
      <c r="AT394" s="11">
        <v>10.276282974888002</v>
      </c>
      <c r="AU394" s="11">
        <v>11.038738638816001</v>
      </c>
      <c r="AV394" s="11">
        <v>9.5603093671680011</v>
      </c>
      <c r="AW394" s="29">
        <v>40.113264796920006</v>
      </c>
      <c r="AX394" s="45">
        <f t="shared" si="97"/>
        <v>3.3427720664100007</v>
      </c>
      <c r="AY394" s="45">
        <f t="shared" si="98"/>
        <v>0.3321331157180557</v>
      </c>
    </row>
    <row r="395" spans="1:51" ht="15" customHeight="1">
      <c r="A395" s="385">
        <v>1717</v>
      </c>
      <c r="B395" s="23" t="s">
        <v>3</v>
      </c>
      <c r="C395" s="23" t="s">
        <v>689</v>
      </c>
      <c r="D395" s="23" t="s">
        <v>535</v>
      </c>
      <c r="E395" s="23" t="s">
        <v>1197</v>
      </c>
      <c r="F395" s="25" t="s">
        <v>926</v>
      </c>
      <c r="G395" s="24" t="s">
        <v>931</v>
      </c>
      <c r="H395" s="394">
        <v>330</v>
      </c>
      <c r="I395" s="23" t="s">
        <v>122</v>
      </c>
      <c r="J395" s="42" t="s">
        <v>1000</v>
      </c>
      <c r="K395" s="13" t="str">
        <f t="shared" si="92"/>
        <v>01A</v>
      </c>
      <c r="L395" s="6" t="s">
        <v>1004</v>
      </c>
      <c r="M395" s="13" t="s">
        <v>1026</v>
      </c>
      <c r="N395" s="13" t="s">
        <v>1028</v>
      </c>
      <c r="O395" s="3"/>
      <c r="P395" s="7" t="s">
        <v>1378</v>
      </c>
      <c r="Q395" s="7" t="s">
        <v>1590</v>
      </c>
      <c r="R395" s="7" t="s">
        <v>1515</v>
      </c>
      <c r="S395" s="7" t="str">
        <f t="shared" si="96"/>
        <v>No</v>
      </c>
      <c r="T395" s="306">
        <v>380</v>
      </c>
      <c r="U395" s="306">
        <v>20</v>
      </c>
      <c r="V395" s="306">
        <v>914</v>
      </c>
      <c r="W395" s="306">
        <v>896</v>
      </c>
      <c r="X395" s="8">
        <v>89.6</v>
      </c>
      <c r="Y395" s="16">
        <f t="shared" si="95"/>
        <v>35.275590551181097</v>
      </c>
      <c r="Z395" s="8">
        <v>81.900000000000006</v>
      </c>
      <c r="AA395" s="16">
        <f t="shared" si="93"/>
        <v>32.244094488188978</v>
      </c>
      <c r="AB395" s="16" t="str">
        <f t="shared" si="94"/>
        <v>N</v>
      </c>
      <c r="AC395" s="8">
        <v>68.400000000000006</v>
      </c>
      <c r="AD395" s="306">
        <v>2</v>
      </c>
      <c r="AE395" s="3"/>
      <c r="AF395" s="5" t="s">
        <v>989</v>
      </c>
      <c r="AG395" s="10">
        <v>0.48554420060160003</v>
      </c>
      <c r="AH395" s="10">
        <v>0.51362960044032002</v>
      </c>
      <c r="AI395" s="10">
        <v>0.46793132273664001</v>
      </c>
      <c r="AJ395" s="10">
        <v>0.51362960044032002</v>
      </c>
      <c r="AK395" s="10">
        <v>0.48649624805376007</v>
      </c>
      <c r="AL395" s="10">
        <v>0.63168348450816003</v>
      </c>
      <c r="AM395" s="10">
        <v>0.59360158642175997</v>
      </c>
      <c r="AN395" s="10">
        <v>0.60455013212160003</v>
      </c>
      <c r="AO395" s="10">
        <v>0.55504366460928001</v>
      </c>
      <c r="AP395" s="10">
        <v>0.51505767161855998</v>
      </c>
      <c r="AQ395" s="10">
        <v>0.50172900728832004</v>
      </c>
      <c r="AR395" s="10">
        <v>0.50125298356224002</v>
      </c>
      <c r="AS395" s="11">
        <v>1.4671051237785599</v>
      </c>
      <c r="AT395" s="11">
        <v>1.6318093330022401</v>
      </c>
      <c r="AU395" s="11">
        <v>1.7531953831526401</v>
      </c>
      <c r="AV395" s="11">
        <v>1.5180396624691199</v>
      </c>
      <c r="AW395" s="29">
        <v>6.3701495024025601</v>
      </c>
      <c r="AX395" s="45">
        <f t="shared" si="97"/>
        <v>0.53084579186687997</v>
      </c>
      <c r="AY395" s="45">
        <f t="shared" si="98"/>
        <v>5.2800933309250841E-2</v>
      </c>
    </row>
    <row r="396" spans="1:51" ht="15" customHeight="1">
      <c r="A396" s="385">
        <v>1722</v>
      </c>
      <c r="B396" s="23" t="s">
        <v>3</v>
      </c>
      <c r="C396" s="23" t="s">
        <v>689</v>
      </c>
      <c r="D396" s="23" t="s">
        <v>535</v>
      </c>
      <c r="E396" s="23" t="s">
        <v>1197</v>
      </c>
      <c r="F396" s="25" t="s">
        <v>926</v>
      </c>
      <c r="G396" s="24" t="s">
        <v>931</v>
      </c>
      <c r="H396" s="394">
        <v>330</v>
      </c>
      <c r="I396" s="23" t="s">
        <v>537</v>
      </c>
      <c r="J396" s="42" t="s">
        <v>998</v>
      </c>
      <c r="K396" s="13" t="str">
        <f t="shared" si="92"/>
        <v>011</v>
      </c>
      <c r="L396" s="6" t="s">
        <v>1004</v>
      </c>
      <c r="M396" s="13" t="s">
        <v>1026</v>
      </c>
      <c r="N396" s="13" t="s">
        <v>1027</v>
      </c>
      <c r="O396" s="3"/>
      <c r="P396" s="7" t="s">
        <v>1432</v>
      </c>
      <c r="Q396" s="7" t="s">
        <v>1590</v>
      </c>
      <c r="R396" s="7" t="s">
        <v>1432</v>
      </c>
      <c r="S396" s="7" t="str">
        <f t="shared" si="96"/>
        <v>Yes</v>
      </c>
      <c r="T396" s="306">
        <v>430</v>
      </c>
      <c r="U396" s="306">
        <v>23</v>
      </c>
      <c r="V396" s="306">
        <v>1394</v>
      </c>
      <c r="W396" s="306">
        <v>1394</v>
      </c>
      <c r="X396" s="8">
        <v>139.4</v>
      </c>
      <c r="Y396" s="16">
        <f t="shared" si="95"/>
        <v>54.881889763779526</v>
      </c>
      <c r="Z396" s="8">
        <v>139.4</v>
      </c>
      <c r="AA396" s="16">
        <f t="shared" si="93"/>
        <v>54.881889763779526</v>
      </c>
      <c r="AB396" s="16" t="str">
        <f t="shared" si="94"/>
        <v>Y</v>
      </c>
      <c r="AC396" s="8">
        <v>101.7</v>
      </c>
      <c r="AD396" s="306">
        <v>3</v>
      </c>
      <c r="AE396" s="3"/>
      <c r="AF396" s="5" t="s">
        <v>989</v>
      </c>
      <c r="AG396" s="10">
        <v>11.005052890245119</v>
      </c>
      <c r="AH396" s="10">
        <v>11.645519057091359</v>
      </c>
      <c r="AI396" s="10">
        <v>10.61379534863088</v>
      </c>
      <c r="AJ396" s="10">
        <v>11.64801114334368</v>
      </c>
      <c r="AK396" s="10">
        <v>11.034957925272961</v>
      </c>
      <c r="AL396" s="10">
        <v>14.32077364895688</v>
      </c>
      <c r="AM396" s="10">
        <v>13.45851180565416</v>
      </c>
      <c r="AN396" s="10">
        <v>13.70647438776</v>
      </c>
      <c r="AO396" s="10">
        <v>12.585035574216</v>
      </c>
      <c r="AP396" s="10">
        <v>11.675424092119201</v>
      </c>
      <c r="AQ396" s="10">
        <v>11.3826039574716</v>
      </c>
      <c r="AR396" s="10">
        <v>11.366405396831521</v>
      </c>
      <c r="AS396" s="11">
        <v>33.264367295967361</v>
      </c>
      <c r="AT396" s="11">
        <v>37.003742717573523</v>
      </c>
      <c r="AU396" s="11">
        <v>39.750021767630159</v>
      </c>
      <c r="AV396" s="11">
        <v>34.424433446422327</v>
      </c>
      <c r="AW396" s="29">
        <v>144.44256522759338</v>
      </c>
      <c r="AX396" s="45">
        <f t="shared" si="97"/>
        <v>12.03688043563278</v>
      </c>
      <c r="AY396" s="45">
        <f t="shared" si="98"/>
        <v>1.1958853007846759</v>
      </c>
    </row>
    <row r="397" spans="1:51" ht="15" customHeight="1">
      <c r="A397" s="385">
        <v>1723</v>
      </c>
      <c r="B397" s="23" t="s">
        <v>3</v>
      </c>
      <c r="C397" s="23" t="s">
        <v>689</v>
      </c>
      <c r="D397" s="23" t="s">
        <v>535</v>
      </c>
      <c r="E397" s="23" t="s">
        <v>1197</v>
      </c>
      <c r="F397" s="25" t="s">
        <v>906</v>
      </c>
      <c r="G397" s="24" t="s">
        <v>917</v>
      </c>
      <c r="H397" s="394">
        <v>330</v>
      </c>
      <c r="I397" s="23" t="s">
        <v>536</v>
      </c>
      <c r="J397" s="42" t="s">
        <v>998</v>
      </c>
      <c r="K397" s="13" t="str">
        <f t="shared" si="92"/>
        <v>011</v>
      </c>
      <c r="L397" s="6" t="s">
        <v>1004</v>
      </c>
      <c r="M397" s="13" t="s">
        <v>1026</v>
      </c>
      <c r="N397" s="13" t="s">
        <v>1027</v>
      </c>
      <c r="O397" s="3"/>
      <c r="P397" s="7" t="s">
        <v>1377</v>
      </c>
      <c r="Q397" s="7" t="s">
        <v>1591</v>
      </c>
      <c r="R397" s="7" t="s">
        <v>1486</v>
      </c>
      <c r="S397" s="7" t="str">
        <f t="shared" si="96"/>
        <v>No</v>
      </c>
      <c r="T397" s="306">
        <v>350</v>
      </c>
      <c r="U397" s="306">
        <v>18</v>
      </c>
      <c r="V397" s="306">
        <v>1020</v>
      </c>
      <c r="W397" s="306">
        <v>1000</v>
      </c>
      <c r="X397" s="8">
        <v>100</v>
      </c>
      <c r="Y397" s="16">
        <f t="shared" si="95"/>
        <v>39.370078740157481</v>
      </c>
      <c r="Z397" s="8">
        <v>0</v>
      </c>
      <c r="AA397" s="16">
        <f t="shared" si="93"/>
        <v>0</v>
      </c>
      <c r="AB397" s="16" t="str">
        <f t="shared" si="94"/>
        <v>N</v>
      </c>
      <c r="AC397" s="8">
        <v>100</v>
      </c>
      <c r="AD397" s="306">
        <v>10</v>
      </c>
      <c r="AE397" s="3"/>
      <c r="AF397" s="5" t="s">
        <v>989</v>
      </c>
      <c r="AG397" s="10">
        <v>3.9368462000000002</v>
      </c>
      <c r="AH397" s="10">
        <v>4.1657742000000004</v>
      </c>
      <c r="AI397" s="10">
        <v>3.7966278</v>
      </c>
      <c r="AJ397" s="10">
        <v>4.167205</v>
      </c>
      <c r="AK397" s="10">
        <v>3.9475772</v>
      </c>
      <c r="AL397" s="10">
        <v>5.1236948</v>
      </c>
      <c r="AM397" s="10">
        <v>4.8146420000000001</v>
      </c>
      <c r="AN397" s="10">
        <v>4.9033515999999997</v>
      </c>
      <c r="AO397" s="10">
        <v>4.5020122000000002</v>
      </c>
      <c r="AP397" s="10">
        <v>4.1765052000000003</v>
      </c>
      <c r="AQ397" s="10">
        <v>4.0720568000000004</v>
      </c>
      <c r="AR397" s="10">
        <v>4.0663336000000001</v>
      </c>
      <c r="AS397" s="11">
        <v>11.899248200000001</v>
      </c>
      <c r="AT397" s="11">
        <v>13.238477</v>
      </c>
      <c r="AU397" s="11">
        <v>14.220005799999999</v>
      </c>
      <c r="AV397" s="11">
        <v>12.3148956</v>
      </c>
      <c r="AW397" s="29">
        <v>51.672626600000001</v>
      </c>
      <c r="AX397" s="45">
        <f t="shared" si="97"/>
        <v>4.306052216666667</v>
      </c>
      <c r="AY397" s="45">
        <f t="shared" si="98"/>
        <v>0.42796115563569931</v>
      </c>
    </row>
    <row r="398" spans="1:51" ht="15" customHeight="1">
      <c r="A398" s="385">
        <v>1725</v>
      </c>
      <c r="B398" s="23" t="s">
        <v>3</v>
      </c>
      <c r="C398" s="23" t="s">
        <v>689</v>
      </c>
      <c r="D398" s="23" t="s">
        <v>535</v>
      </c>
      <c r="E398" s="23" t="s">
        <v>1197</v>
      </c>
      <c r="F398" s="25" t="s">
        <v>923</v>
      </c>
      <c r="G398" s="24" t="s">
        <v>951</v>
      </c>
      <c r="H398" s="394">
        <v>330</v>
      </c>
      <c r="I398" s="23" t="s">
        <v>846</v>
      </c>
      <c r="J398" s="42" t="s">
        <v>998</v>
      </c>
      <c r="K398" s="13" t="str">
        <f t="shared" si="92"/>
        <v>011</v>
      </c>
      <c r="L398" s="6" t="s">
        <v>1004</v>
      </c>
      <c r="M398" s="13" t="s">
        <v>1026</v>
      </c>
      <c r="N398" s="13" t="s">
        <v>1027</v>
      </c>
      <c r="O398" s="3"/>
      <c r="P398" s="7" t="s">
        <v>1336</v>
      </c>
      <c r="Q398" s="7" t="s">
        <v>1590</v>
      </c>
      <c r="R398" s="7" t="s">
        <v>1541</v>
      </c>
      <c r="S398" s="7" t="str">
        <f t="shared" si="96"/>
        <v>No</v>
      </c>
      <c r="T398" s="306">
        <v>350</v>
      </c>
      <c r="U398" s="306">
        <v>18</v>
      </c>
      <c r="V398" s="306">
        <v>988</v>
      </c>
      <c r="W398" s="306">
        <v>973</v>
      </c>
      <c r="X398" s="8">
        <v>97.3</v>
      </c>
      <c r="Y398" s="16">
        <f t="shared" si="95"/>
        <v>38.30708661417323</v>
      </c>
      <c r="Z398" s="8">
        <v>97.3</v>
      </c>
      <c r="AA398" s="16">
        <f t="shared" si="93"/>
        <v>38.30708661417323</v>
      </c>
      <c r="AB398" s="16" t="str">
        <f t="shared" si="94"/>
        <v>Y</v>
      </c>
      <c r="AC398" s="8">
        <v>129.5</v>
      </c>
      <c r="AD398" s="306">
        <v>10</v>
      </c>
      <c r="AE398" s="3"/>
      <c r="AF398" s="5" t="s">
        <v>989</v>
      </c>
      <c r="AG398" s="10">
        <v>1.838013810521</v>
      </c>
      <c r="AH398" s="10">
        <v>1.9443824371230001</v>
      </c>
      <c r="AI398" s="10">
        <v>1.772209490674</v>
      </c>
      <c r="AJ398" s="10">
        <v>1.945283866162</v>
      </c>
      <c r="AK398" s="10">
        <v>1.8425209557159998</v>
      </c>
      <c r="AL398" s="10">
        <v>2.3914912404669999</v>
      </c>
      <c r="AM398" s="10">
        <v>2.2472625942269997</v>
      </c>
      <c r="AN398" s="10">
        <v>2.2887283300209997</v>
      </c>
      <c r="AO398" s="10">
        <v>2.1012310899090001</v>
      </c>
      <c r="AP398" s="10">
        <v>1.9497910113570001</v>
      </c>
      <c r="AQ398" s="10">
        <v>1.900212414212</v>
      </c>
      <c r="AR398" s="10">
        <v>1.898409556134</v>
      </c>
      <c r="AS398" s="11">
        <v>5.5546057383180001</v>
      </c>
      <c r="AT398" s="11">
        <v>6.1792960623449993</v>
      </c>
      <c r="AU398" s="11">
        <v>6.6372220141569986</v>
      </c>
      <c r="AV398" s="11">
        <v>5.7484129817029999</v>
      </c>
      <c r="AW398" s="29">
        <v>24.119536796522993</v>
      </c>
      <c r="AX398" s="45">
        <f t="shared" si="97"/>
        <v>2.0099613997102495</v>
      </c>
      <c r="AY398" s="45">
        <f t="shared" si="98"/>
        <v>0.19969048618294957</v>
      </c>
    </row>
    <row r="399" spans="1:51" ht="15" customHeight="1">
      <c r="A399" s="385">
        <v>1727</v>
      </c>
      <c r="B399" s="23" t="s">
        <v>3</v>
      </c>
      <c r="C399" s="23" t="s">
        <v>689</v>
      </c>
      <c r="D399" s="23" t="s">
        <v>535</v>
      </c>
      <c r="E399" s="23" t="s">
        <v>1197</v>
      </c>
      <c r="F399" s="25" t="s">
        <v>926</v>
      </c>
      <c r="G399" s="24" t="s">
        <v>956</v>
      </c>
      <c r="H399" s="394">
        <v>330</v>
      </c>
      <c r="I399" s="23" t="s">
        <v>847</v>
      </c>
      <c r="J399" s="42" t="s">
        <v>998</v>
      </c>
      <c r="K399" s="13" t="str">
        <f t="shared" si="92"/>
        <v>011</v>
      </c>
      <c r="L399" s="6" t="s">
        <v>1004</v>
      </c>
      <c r="M399" s="13" t="s">
        <v>1026</v>
      </c>
      <c r="N399" s="13" t="s">
        <v>1027</v>
      </c>
      <c r="O399" s="3"/>
      <c r="P399" s="7" t="s">
        <v>1405</v>
      </c>
      <c r="Q399" s="7" t="s">
        <v>1590</v>
      </c>
      <c r="R399" s="7" t="s">
        <v>1542</v>
      </c>
      <c r="S399" s="7" t="str">
        <f t="shared" si="96"/>
        <v>No</v>
      </c>
      <c r="T399" s="306">
        <v>380</v>
      </c>
      <c r="U399" s="306">
        <v>20</v>
      </c>
      <c r="V399" s="306">
        <v>1110</v>
      </c>
      <c r="W399" s="306">
        <v>1108</v>
      </c>
      <c r="X399" s="8">
        <v>110.8</v>
      </c>
      <c r="Y399" s="16">
        <f t="shared" si="95"/>
        <v>43.622047244094489</v>
      </c>
      <c r="Z399" s="8">
        <v>110.8</v>
      </c>
      <c r="AA399" s="16">
        <f t="shared" si="93"/>
        <v>43.622047244094489</v>
      </c>
      <c r="AB399" s="16" t="str">
        <f t="shared" si="94"/>
        <v>Y</v>
      </c>
      <c r="AC399" s="8">
        <v>84.1</v>
      </c>
      <c r="AD399" s="306">
        <v>3</v>
      </c>
      <c r="AE399" s="3"/>
      <c r="AF399" s="5" t="s">
        <v>989</v>
      </c>
      <c r="AG399" s="10">
        <v>1.96720534922688</v>
      </c>
      <c r="AH399" s="10">
        <v>2.0815609214041597</v>
      </c>
      <c r="AI399" s="10">
        <v>1.89699971314336</v>
      </c>
      <c r="AJ399" s="10">
        <v>2.0822846908483199</v>
      </c>
      <c r="AK399" s="10">
        <v>1.972271735336</v>
      </c>
      <c r="AL399" s="10">
        <v>2.5599725239939204</v>
      </c>
      <c r="AM399" s="10">
        <v>2.40580963238784</v>
      </c>
      <c r="AN399" s="10">
        <v>2.4499595684815998</v>
      </c>
      <c r="AO399" s="10">
        <v>2.2494754324492803</v>
      </c>
      <c r="AP399" s="10">
        <v>2.0866273075132802</v>
      </c>
      <c r="AQ399" s="10">
        <v>2.03451590753376</v>
      </c>
      <c r="AR399" s="10">
        <v>2.0316208297571201</v>
      </c>
      <c r="AS399" s="11">
        <v>5.9457659837744004</v>
      </c>
      <c r="AT399" s="11">
        <v>6.6145289501782401</v>
      </c>
      <c r="AU399" s="11">
        <v>7.10524463331872</v>
      </c>
      <c r="AV399" s="11">
        <v>6.1527640448041598</v>
      </c>
      <c r="AW399" s="29">
        <v>25.818303612075518</v>
      </c>
      <c r="AX399" s="45">
        <f t="shared" si="97"/>
        <v>2.1515253010062931</v>
      </c>
      <c r="AY399" s="45">
        <f t="shared" si="98"/>
        <v>0.21384045925665535</v>
      </c>
    </row>
    <row r="400" spans="1:51" ht="15" customHeight="1">
      <c r="A400" s="385">
        <v>1730</v>
      </c>
      <c r="B400" s="23" t="s">
        <v>3</v>
      </c>
      <c r="C400" s="23" t="s">
        <v>764</v>
      </c>
      <c r="D400" s="23" t="s">
        <v>848</v>
      </c>
      <c r="E400" s="23" t="s">
        <v>1197</v>
      </c>
      <c r="F400" s="25" t="s">
        <v>923</v>
      </c>
      <c r="G400" s="24" t="s">
        <v>917</v>
      </c>
      <c r="H400" s="394">
        <v>330</v>
      </c>
      <c r="I400" s="23" t="s">
        <v>25</v>
      </c>
      <c r="J400" s="42" t="s">
        <v>998</v>
      </c>
      <c r="K400" s="13" t="str">
        <f t="shared" si="92"/>
        <v>011</v>
      </c>
      <c r="L400" s="6" t="s">
        <v>1004</v>
      </c>
      <c r="M400" s="13" t="s">
        <v>1026</v>
      </c>
      <c r="N400" s="13" t="s">
        <v>1027</v>
      </c>
      <c r="O400" s="3"/>
      <c r="P400" s="7" t="s">
        <v>1405</v>
      </c>
      <c r="Q400" s="7" t="s">
        <v>1590</v>
      </c>
      <c r="R400" s="7" t="s">
        <v>1405</v>
      </c>
      <c r="S400" s="7" t="str">
        <f t="shared" si="96"/>
        <v>Yes</v>
      </c>
      <c r="T400" s="306">
        <v>380</v>
      </c>
      <c r="U400" s="306">
        <v>20</v>
      </c>
      <c r="V400" s="306">
        <v>1110</v>
      </c>
      <c r="W400" s="306">
        <v>1110</v>
      </c>
      <c r="X400" s="8">
        <v>111</v>
      </c>
      <c r="Y400" s="16">
        <f t="shared" si="95"/>
        <v>43.7007874015748</v>
      </c>
      <c r="Z400" s="8">
        <v>111</v>
      </c>
      <c r="AA400" s="16">
        <f t="shared" si="93"/>
        <v>43.7007874015748</v>
      </c>
      <c r="AB400" s="16" t="str">
        <f t="shared" si="94"/>
        <v>Y</v>
      </c>
      <c r="AC400" s="8">
        <v>71.900000000000006</v>
      </c>
      <c r="AD400" s="306">
        <v>10</v>
      </c>
      <c r="AE400" s="3"/>
      <c r="AF400" s="5" t="s">
        <v>989</v>
      </c>
      <c r="AG400" s="10">
        <v>0.13327687993200002</v>
      </c>
      <c r="AH400" s="10">
        <v>0.14133548197440002</v>
      </c>
      <c r="AI400" s="10">
        <v>0.1289376326784</v>
      </c>
      <c r="AJ400" s="10">
        <v>0.14133548197440002</v>
      </c>
      <c r="AK400" s="10">
        <v>0.13389677239680001</v>
      </c>
      <c r="AL400" s="10">
        <v>0.17356989014400004</v>
      </c>
      <c r="AM400" s="10">
        <v>0.16303171824240004</v>
      </c>
      <c r="AN400" s="10">
        <v>0.1661311805664</v>
      </c>
      <c r="AO400" s="10">
        <v>0.15249354634080001</v>
      </c>
      <c r="AP400" s="10">
        <v>0.14133548197440002</v>
      </c>
      <c r="AQ400" s="10">
        <v>0.13823601965040003</v>
      </c>
      <c r="AR400" s="10">
        <v>0.13761612718560004</v>
      </c>
      <c r="AS400" s="11">
        <v>0.40354999458480001</v>
      </c>
      <c r="AT400" s="11">
        <v>0.44880214451520006</v>
      </c>
      <c r="AU400" s="11">
        <v>0.48165644514960004</v>
      </c>
      <c r="AV400" s="11">
        <v>0.41718762881040006</v>
      </c>
      <c r="AW400" s="29">
        <v>1.7511962130600001</v>
      </c>
      <c r="AX400" s="45">
        <f t="shared" si="97"/>
        <v>0.14593301775500001</v>
      </c>
      <c r="AY400" s="45">
        <f t="shared" si="98"/>
        <v>1.4437599854771154E-2</v>
      </c>
    </row>
    <row r="401" spans="1:51" ht="15" customHeight="1">
      <c r="A401" s="385">
        <v>1731</v>
      </c>
      <c r="B401" s="23" t="s">
        <v>3</v>
      </c>
      <c r="C401" s="23" t="s">
        <v>764</v>
      </c>
      <c r="D401" s="23" t="s">
        <v>848</v>
      </c>
      <c r="E401" s="23" t="s">
        <v>1197</v>
      </c>
      <c r="F401" s="25" t="s">
        <v>923</v>
      </c>
      <c r="G401" s="24" t="s">
        <v>917</v>
      </c>
      <c r="H401" s="394">
        <v>500</v>
      </c>
      <c r="I401" s="23" t="s">
        <v>27</v>
      </c>
      <c r="J401" s="42" t="s">
        <v>1000</v>
      </c>
      <c r="K401" s="13" t="str">
        <f t="shared" si="92"/>
        <v>01A</v>
      </c>
      <c r="L401" s="6" t="s">
        <v>1004</v>
      </c>
      <c r="M401" s="13" t="s">
        <v>1026</v>
      </c>
      <c r="N401" s="13" t="s">
        <v>1028</v>
      </c>
      <c r="O401" s="3"/>
      <c r="P401" s="7" t="s">
        <v>1432</v>
      </c>
      <c r="Q401" s="7" t="s">
        <v>1590</v>
      </c>
      <c r="R401" s="7" t="s">
        <v>1432</v>
      </c>
      <c r="S401" s="7" t="str">
        <f t="shared" si="96"/>
        <v>Yes</v>
      </c>
      <c r="T401" s="306">
        <v>430</v>
      </c>
      <c r="U401" s="306">
        <v>23</v>
      </c>
      <c r="V401" s="306">
        <v>1394</v>
      </c>
      <c r="W401" s="306">
        <v>1394</v>
      </c>
      <c r="X401" s="8">
        <v>139.4</v>
      </c>
      <c r="Y401" s="16">
        <f t="shared" si="95"/>
        <v>54.881889763779526</v>
      </c>
      <c r="Z401" s="8">
        <v>137.69999999999999</v>
      </c>
      <c r="AA401" s="16">
        <f t="shared" si="93"/>
        <v>54.212598425196845</v>
      </c>
      <c r="AB401" s="16" t="str">
        <f t="shared" si="94"/>
        <v>N</v>
      </c>
      <c r="AC401" s="8">
        <v>81.5</v>
      </c>
      <c r="AD401" s="306">
        <v>6</v>
      </c>
      <c r="AE401" s="3"/>
      <c r="AF401" s="5" t="s">
        <v>989</v>
      </c>
      <c r="AG401" s="10">
        <v>0.35748082882960003</v>
      </c>
      <c r="AH401" s="10">
        <v>0.37845037465479997</v>
      </c>
      <c r="AI401" s="10">
        <v>0.34549823121519996</v>
      </c>
      <c r="AJ401" s="10">
        <v>0.37845037465479997</v>
      </c>
      <c r="AK401" s="10">
        <v>0.35847937863079998</v>
      </c>
      <c r="AL401" s="10">
        <v>0.46532420735919999</v>
      </c>
      <c r="AM401" s="10">
        <v>0.43736481292560003</v>
      </c>
      <c r="AN401" s="10">
        <v>0.44535321133520001</v>
      </c>
      <c r="AO401" s="10">
        <v>0.40940541849199996</v>
      </c>
      <c r="AP401" s="10">
        <v>0.37944892445599998</v>
      </c>
      <c r="AQ401" s="10">
        <v>0.3704619762452</v>
      </c>
      <c r="AR401" s="10">
        <v>0.36946342644399999</v>
      </c>
      <c r="AS401" s="11">
        <v>1.0814294346995998</v>
      </c>
      <c r="AT401" s="11">
        <v>1.2022539606447999</v>
      </c>
      <c r="AU401" s="11">
        <v>1.2921234427527999</v>
      </c>
      <c r="AV401" s="11">
        <v>1.1193743271451999</v>
      </c>
      <c r="AW401" s="29">
        <v>4.6951811652423991</v>
      </c>
      <c r="AX401" s="45">
        <f t="shared" si="97"/>
        <v>0.39126509710353324</v>
      </c>
      <c r="AY401" s="45">
        <f t="shared" si="98"/>
        <v>3.8790293940243886E-2</v>
      </c>
    </row>
    <row r="402" spans="1:51" ht="15" customHeight="1">
      <c r="A402" s="385">
        <v>1732</v>
      </c>
      <c r="B402" s="23" t="s">
        <v>3</v>
      </c>
      <c r="C402" s="23" t="s">
        <v>764</v>
      </c>
      <c r="D402" s="23" t="s">
        <v>848</v>
      </c>
      <c r="E402" s="23" t="s">
        <v>1197</v>
      </c>
      <c r="F402" s="25" t="s">
        <v>923</v>
      </c>
      <c r="G402" s="24" t="s">
        <v>917</v>
      </c>
      <c r="H402" s="394">
        <v>500</v>
      </c>
      <c r="I402" s="23" t="s">
        <v>26</v>
      </c>
      <c r="J402" s="42" t="s">
        <v>998</v>
      </c>
      <c r="K402" s="13" t="str">
        <f t="shared" si="92"/>
        <v>011</v>
      </c>
      <c r="L402" s="6" t="s">
        <v>1004</v>
      </c>
      <c r="M402" s="13" t="s">
        <v>1026</v>
      </c>
      <c r="N402" s="13" t="s">
        <v>1027</v>
      </c>
      <c r="O402" s="3"/>
      <c r="P402" s="7" t="s">
        <v>1432</v>
      </c>
      <c r="Q402" s="7" t="s">
        <v>1590</v>
      </c>
      <c r="R402" s="7" t="s">
        <v>1432</v>
      </c>
      <c r="S402" s="7" t="str">
        <f t="shared" si="96"/>
        <v>Yes</v>
      </c>
      <c r="T402" s="306">
        <v>430</v>
      </c>
      <c r="U402" s="306">
        <v>23</v>
      </c>
      <c r="V402" s="306">
        <v>1394</v>
      </c>
      <c r="W402" s="306">
        <v>1394</v>
      </c>
      <c r="X402" s="8">
        <v>139.4</v>
      </c>
      <c r="Y402" s="16">
        <f t="shared" si="95"/>
        <v>54.881889763779526</v>
      </c>
      <c r="Z402" s="8">
        <v>137.69999999999999</v>
      </c>
      <c r="AA402" s="16">
        <f t="shared" si="93"/>
        <v>54.212598425196845</v>
      </c>
      <c r="AB402" s="16" t="str">
        <f t="shared" si="94"/>
        <v>N</v>
      </c>
      <c r="AC402" s="8">
        <v>79.2</v>
      </c>
      <c r="AD402" s="306">
        <v>6</v>
      </c>
      <c r="AE402" s="3"/>
      <c r="AF402" s="5" t="s">
        <v>989</v>
      </c>
      <c r="AG402" s="10">
        <v>0.34739241280128003</v>
      </c>
      <c r="AH402" s="10">
        <v>0.36777018003264011</v>
      </c>
      <c r="AI402" s="10">
        <v>0.33574797438336007</v>
      </c>
      <c r="AJ402" s="10">
        <v>0.36777018003264011</v>
      </c>
      <c r="AK402" s="10">
        <v>0.3483627826694401</v>
      </c>
      <c r="AL402" s="10">
        <v>0.45219235856256007</v>
      </c>
      <c r="AM402" s="10">
        <v>0.42502200225408004</v>
      </c>
      <c r="AN402" s="10">
        <v>0.43278496119936011</v>
      </c>
      <c r="AO402" s="10">
        <v>0.39785164594560007</v>
      </c>
      <c r="AP402" s="10">
        <v>0.36874054990080007</v>
      </c>
      <c r="AQ402" s="10">
        <v>0.36000722108736005</v>
      </c>
      <c r="AR402" s="10">
        <v>0.35903685121920004</v>
      </c>
      <c r="AS402" s="11">
        <v>1.0509105672172803</v>
      </c>
      <c r="AT402" s="11">
        <v>1.1683253212646403</v>
      </c>
      <c r="AU402" s="11">
        <v>1.2556586093990403</v>
      </c>
      <c r="AV402" s="11">
        <v>1.0877846222073602</v>
      </c>
      <c r="AW402" s="29">
        <v>4.5626791200883208</v>
      </c>
      <c r="AX402" s="45">
        <f t="shared" si="97"/>
        <v>0.38022326000736012</v>
      </c>
      <c r="AY402" s="45">
        <f t="shared" si="98"/>
        <v>3.7695598528433315E-2</v>
      </c>
    </row>
    <row r="403" spans="1:51" ht="15" customHeight="1">
      <c r="A403" s="385">
        <v>1736</v>
      </c>
      <c r="B403" s="23" t="s">
        <v>3</v>
      </c>
      <c r="C403" s="23" t="s">
        <v>671</v>
      </c>
      <c r="D403" s="23" t="s">
        <v>690</v>
      </c>
      <c r="E403" s="23" t="s">
        <v>1197</v>
      </c>
      <c r="F403" s="25" t="s">
        <v>923</v>
      </c>
      <c r="G403" s="24" t="s">
        <v>945</v>
      </c>
      <c r="H403" s="394">
        <v>330</v>
      </c>
      <c r="I403" s="23" t="s">
        <v>58</v>
      </c>
      <c r="J403" s="42" t="s">
        <v>998</v>
      </c>
      <c r="K403" s="13" t="str">
        <f t="shared" si="92"/>
        <v>011</v>
      </c>
      <c r="L403" s="6" t="s">
        <v>1004</v>
      </c>
      <c r="M403" s="13" t="s">
        <v>1026</v>
      </c>
      <c r="N403" s="13" t="s">
        <v>1027</v>
      </c>
      <c r="O403" s="3"/>
      <c r="P403" s="7" t="s">
        <v>1419</v>
      </c>
      <c r="Q403" s="7" t="s">
        <v>1591</v>
      </c>
      <c r="R403" s="7" t="s">
        <v>1419</v>
      </c>
      <c r="S403" s="7" t="str">
        <f t="shared" si="96"/>
        <v>Yes</v>
      </c>
      <c r="T403" s="306">
        <v>350</v>
      </c>
      <c r="U403" s="306">
        <v>18</v>
      </c>
      <c r="V403" s="306">
        <v>1106</v>
      </c>
      <c r="W403" s="306">
        <v>1106</v>
      </c>
      <c r="X403" s="8">
        <v>110.6</v>
      </c>
      <c r="Y403" s="16">
        <f t="shared" si="95"/>
        <v>43.54330708661417</v>
      </c>
      <c r="Z403" s="8">
        <v>110.6</v>
      </c>
      <c r="AA403" s="16">
        <f t="shared" si="93"/>
        <v>43.54330708661417</v>
      </c>
      <c r="AB403" s="16" t="str">
        <f t="shared" si="94"/>
        <v>Y</v>
      </c>
      <c r="AC403" s="8">
        <v>141</v>
      </c>
      <c r="AD403" s="306">
        <v>12</v>
      </c>
      <c r="AE403" s="3"/>
      <c r="AF403" s="5" t="s">
        <v>988</v>
      </c>
      <c r="AG403" s="10">
        <v>11.980833088476</v>
      </c>
      <c r="AH403" s="10">
        <v>12.676991003292001</v>
      </c>
      <c r="AI403" s="10">
        <v>11.553543855504</v>
      </c>
      <c r="AJ403" s="10">
        <v>12.680337916344001</v>
      </c>
      <c r="AK403" s="10">
        <v>12.012070943628</v>
      </c>
      <c r="AL403" s="10">
        <v>15.5910366339</v>
      </c>
      <c r="AM403" s="10">
        <v>14.650554066287999</v>
      </c>
      <c r="AN403" s="10">
        <v>14.920538385816</v>
      </c>
      <c r="AO403" s="10">
        <v>13.701146397203999</v>
      </c>
      <c r="AP403" s="10">
        <v>12.709344496127999</v>
      </c>
      <c r="AQ403" s="10">
        <v>12.391387756188001</v>
      </c>
      <c r="AR403" s="10">
        <v>12.374653190927999</v>
      </c>
      <c r="AS403" s="11">
        <v>36.211367947271995</v>
      </c>
      <c r="AT403" s="11">
        <v>40.283445493872001</v>
      </c>
      <c r="AU403" s="11">
        <v>43.272238849307996</v>
      </c>
      <c r="AV403" s="11">
        <v>37.475385443244001</v>
      </c>
      <c r="AW403" s="29">
        <v>157.24243773369599</v>
      </c>
      <c r="AX403" s="45">
        <f t="shared" si="97"/>
        <v>13.103536477808001</v>
      </c>
      <c r="AY403" s="45">
        <f t="shared" si="98"/>
        <v>1.30204884237674</v>
      </c>
    </row>
    <row r="404" spans="1:51" ht="15" customHeight="1">
      <c r="A404" s="385">
        <v>1737</v>
      </c>
      <c r="B404" s="23" t="s">
        <v>3</v>
      </c>
      <c r="C404" s="23" t="s">
        <v>764</v>
      </c>
      <c r="D404" s="23" t="s">
        <v>849</v>
      </c>
      <c r="E404" s="23" t="s">
        <v>1197</v>
      </c>
      <c r="F404" s="25" t="s">
        <v>923</v>
      </c>
      <c r="G404" s="24" t="s">
        <v>945</v>
      </c>
      <c r="H404" s="394">
        <v>330</v>
      </c>
      <c r="I404" s="23" t="s">
        <v>850</v>
      </c>
      <c r="J404" s="42" t="s">
        <v>998</v>
      </c>
      <c r="K404" s="13" t="str">
        <f t="shared" si="92"/>
        <v>011</v>
      </c>
      <c r="L404" s="6" t="s">
        <v>1004</v>
      </c>
      <c r="M404" s="13" t="s">
        <v>1026</v>
      </c>
      <c r="N404" s="13" t="s">
        <v>1027</v>
      </c>
      <c r="O404" s="3"/>
      <c r="P404" s="7" t="s">
        <v>1396</v>
      </c>
      <c r="Q404" s="7" t="s">
        <v>1590</v>
      </c>
      <c r="R404" s="7" t="s">
        <v>1496</v>
      </c>
      <c r="S404" s="7" t="str">
        <f t="shared" si="96"/>
        <v>No</v>
      </c>
      <c r="T404" s="306">
        <v>400</v>
      </c>
      <c r="U404" s="306">
        <v>21</v>
      </c>
      <c r="V404" s="306">
        <v>1310</v>
      </c>
      <c r="W404" s="306">
        <v>1290</v>
      </c>
      <c r="X404" s="8">
        <v>129</v>
      </c>
      <c r="Y404" s="16">
        <f t="shared" si="95"/>
        <v>50.787401574803148</v>
      </c>
      <c r="Z404" s="8">
        <v>127.7</v>
      </c>
      <c r="AA404" s="16">
        <f t="shared" si="93"/>
        <v>50.275590551181104</v>
      </c>
      <c r="AB404" s="16" t="str">
        <f t="shared" si="94"/>
        <v>N</v>
      </c>
      <c r="AC404" s="8">
        <v>76</v>
      </c>
      <c r="AD404" s="306">
        <v>7</v>
      </c>
      <c r="AE404" s="3"/>
      <c r="AF404" s="5" t="s">
        <v>989</v>
      </c>
      <c r="AG404" s="10">
        <v>0.22363943616000001</v>
      </c>
      <c r="AH404" s="10">
        <v>0.23726621184000002</v>
      </c>
      <c r="AI404" s="10">
        <v>0.21562368576000002</v>
      </c>
      <c r="AJ404" s="10">
        <v>0.23726621184000002</v>
      </c>
      <c r="AK404" s="10">
        <v>0.22444101120000001</v>
      </c>
      <c r="AL404" s="10">
        <v>0.29097173951999999</v>
      </c>
      <c r="AM404" s="10">
        <v>0.27413866368000001</v>
      </c>
      <c r="AN404" s="10">
        <v>0.27894811392000002</v>
      </c>
      <c r="AO404" s="10">
        <v>0.25570243776000001</v>
      </c>
      <c r="AP404" s="10">
        <v>0.23726621184000002</v>
      </c>
      <c r="AQ404" s="10">
        <v>0.23165518656</v>
      </c>
      <c r="AR404" s="10">
        <v>0.23165518656</v>
      </c>
      <c r="AS404" s="11">
        <v>0.67652933376000002</v>
      </c>
      <c r="AT404" s="11">
        <v>0.75267896256</v>
      </c>
      <c r="AU404" s="11">
        <v>0.80878921536000004</v>
      </c>
      <c r="AV404" s="11">
        <v>0.70057658496000008</v>
      </c>
      <c r="AW404" s="29">
        <v>2.93857409664</v>
      </c>
      <c r="AX404" s="45">
        <f t="shared" si="97"/>
        <v>0.24488117472000001</v>
      </c>
      <c r="AY404" s="45">
        <f t="shared" si="98"/>
        <v>2.4321381933474599E-2</v>
      </c>
    </row>
    <row r="405" spans="1:51" ht="15" customHeight="1">
      <c r="A405" s="385">
        <v>1743</v>
      </c>
      <c r="B405" s="23" t="s">
        <v>3</v>
      </c>
      <c r="C405" s="23" t="s">
        <v>773</v>
      </c>
      <c r="D405" s="23" t="s">
        <v>851</v>
      </c>
      <c r="E405" s="23" t="s">
        <v>1197</v>
      </c>
      <c r="F405" s="25" t="s">
        <v>923</v>
      </c>
      <c r="G405" s="24" t="s">
        <v>945</v>
      </c>
      <c r="H405" s="394">
        <v>330</v>
      </c>
      <c r="I405" s="23" t="s">
        <v>58</v>
      </c>
      <c r="J405" s="42" t="s">
        <v>998</v>
      </c>
      <c r="K405" s="13" t="str">
        <f t="shared" ref="K405:K407" si="99">LEFT(J405,3)</f>
        <v>011</v>
      </c>
      <c r="L405" s="6" t="s">
        <v>1004</v>
      </c>
      <c r="M405" s="13" t="s">
        <v>1026</v>
      </c>
      <c r="N405" s="13" t="s">
        <v>1027</v>
      </c>
      <c r="O405" s="3"/>
      <c r="P405" s="7" t="s">
        <v>1419</v>
      </c>
      <c r="Q405" s="7" t="s">
        <v>1591</v>
      </c>
      <c r="R405" s="7" t="s">
        <v>1419</v>
      </c>
      <c r="S405" s="7" t="str">
        <f t="shared" si="96"/>
        <v>Yes</v>
      </c>
      <c r="T405" s="306">
        <v>350</v>
      </c>
      <c r="U405" s="306">
        <v>18</v>
      </c>
      <c r="V405" s="306">
        <v>1106</v>
      </c>
      <c r="W405" s="306">
        <v>1106</v>
      </c>
      <c r="X405" s="8">
        <v>110.6</v>
      </c>
      <c r="Y405" s="16">
        <f t="shared" si="95"/>
        <v>43.54330708661417</v>
      </c>
      <c r="Z405" s="8">
        <v>110.6</v>
      </c>
      <c r="AA405" s="16">
        <f t="shared" si="93"/>
        <v>43.54330708661417</v>
      </c>
      <c r="AB405" s="16" t="str">
        <f t="shared" si="94"/>
        <v>Y</v>
      </c>
      <c r="AC405" s="8">
        <v>141</v>
      </c>
      <c r="AD405" s="306">
        <v>12</v>
      </c>
      <c r="AE405" s="3"/>
      <c r="AF405" s="5" t="s">
        <v>988</v>
      </c>
      <c r="AG405" s="10">
        <v>1.089978017268</v>
      </c>
      <c r="AH405" s="10">
        <v>1.1524537275719999</v>
      </c>
      <c r="AI405" s="10">
        <v>1.050930698328</v>
      </c>
      <c r="AJ405" s="10">
        <v>1.153569365256</v>
      </c>
      <c r="AK405" s="10">
        <v>1.0922092926359999</v>
      </c>
      <c r="AL405" s="10">
        <v>1.4179754963640001</v>
      </c>
      <c r="AM405" s="10">
        <v>1.3320713946960001</v>
      </c>
      <c r="AN405" s="10">
        <v>1.356615423744</v>
      </c>
      <c r="AO405" s="10">
        <v>1.2461672930280001</v>
      </c>
      <c r="AP405" s="10">
        <v>1.155800640624</v>
      </c>
      <c r="AQ405" s="10">
        <v>1.12679406084</v>
      </c>
      <c r="AR405" s="10">
        <v>1.125678423156</v>
      </c>
      <c r="AS405" s="11">
        <v>3.2933624431680002</v>
      </c>
      <c r="AT405" s="11">
        <v>3.6637541542559999</v>
      </c>
      <c r="AU405" s="11">
        <v>3.9348541114679998</v>
      </c>
      <c r="AV405" s="11">
        <v>3.40827312462</v>
      </c>
      <c r="AW405" s="29">
        <v>14.300243833511999</v>
      </c>
      <c r="AX405" s="45">
        <f t="shared" si="97"/>
        <v>1.191686986126</v>
      </c>
      <c r="AY405" s="45">
        <f t="shared" si="98"/>
        <v>0.11831578598358028</v>
      </c>
    </row>
    <row r="406" spans="1:51" ht="15" customHeight="1">
      <c r="A406" s="385">
        <v>1745</v>
      </c>
      <c r="B406" s="23" t="s">
        <v>3</v>
      </c>
      <c r="C406" s="23" t="s">
        <v>691</v>
      </c>
      <c r="D406" s="23" t="s">
        <v>692</v>
      </c>
      <c r="E406" s="23" t="s">
        <v>1197</v>
      </c>
      <c r="F406" s="25" t="s">
        <v>923</v>
      </c>
      <c r="G406" s="24" t="s">
        <v>914</v>
      </c>
      <c r="H406" s="394">
        <v>275</v>
      </c>
      <c r="I406" s="23" t="s">
        <v>55</v>
      </c>
      <c r="J406" s="42" t="s">
        <v>998</v>
      </c>
      <c r="K406" s="13" t="str">
        <f t="shared" si="99"/>
        <v>011</v>
      </c>
      <c r="L406" s="6" t="s">
        <v>1004</v>
      </c>
      <c r="M406" s="13" t="s">
        <v>1026</v>
      </c>
      <c r="N406" s="13" t="s">
        <v>1027</v>
      </c>
      <c r="O406" s="3"/>
      <c r="P406" s="7" t="s">
        <v>1329</v>
      </c>
      <c r="Q406" s="7" t="s">
        <v>1590</v>
      </c>
      <c r="R406" s="7" t="s">
        <v>1540</v>
      </c>
      <c r="S406" s="7" t="str">
        <f t="shared" si="96"/>
        <v>No</v>
      </c>
      <c r="T406" s="306">
        <v>400</v>
      </c>
      <c r="U406" s="306">
        <v>21</v>
      </c>
      <c r="V406" s="306">
        <v>967</v>
      </c>
      <c r="W406" s="306">
        <v>943</v>
      </c>
      <c r="X406" s="8">
        <v>94.3</v>
      </c>
      <c r="Y406" s="16">
        <f t="shared" si="95"/>
        <v>37.125984251968504</v>
      </c>
      <c r="Z406" s="8">
        <v>93.2</v>
      </c>
      <c r="AA406" s="16">
        <f t="shared" si="93"/>
        <v>36.69291338582677</v>
      </c>
      <c r="AB406" s="16" t="str">
        <f t="shared" si="94"/>
        <v>N</v>
      </c>
      <c r="AC406" s="8">
        <v>101.4</v>
      </c>
      <c r="AD406" s="306">
        <v>16</v>
      </c>
      <c r="AE406" s="3"/>
      <c r="AF406" s="5" t="s">
        <v>988</v>
      </c>
      <c r="AG406" s="10">
        <v>0.28691720715840002</v>
      </c>
      <c r="AH406" s="10">
        <v>0.30333481301760001</v>
      </c>
      <c r="AI406" s="10">
        <v>0.27675392734079995</v>
      </c>
      <c r="AJ406" s="10">
        <v>0.30333481301760001</v>
      </c>
      <c r="AK406" s="10">
        <v>0.28769899791359999</v>
      </c>
      <c r="AL406" s="10">
        <v>0.37291419023040001</v>
      </c>
      <c r="AM406" s="10">
        <v>0.35024225832959999</v>
      </c>
      <c r="AN406" s="10">
        <v>0.35649658437120002</v>
      </c>
      <c r="AO406" s="10">
        <v>0.32757032642879996</v>
      </c>
      <c r="AP406" s="10">
        <v>0.30411660377280003</v>
      </c>
      <c r="AQ406" s="10">
        <v>0.29629869622079996</v>
      </c>
      <c r="AR406" s="10">
        <v>0.29629869622079996</v>
      </c>
      <c r="AS406" s="11">
        <v>0.86700594751679994</v>
      </c>
      <c r="AT406" s="11">
        <v>0.96394800116159995</v>
      </c>
      <c r="AU406" s="11">
        <v>1.0343091691296</v>
      </c>
      <c r="AV406" s="11">
        <v>0.89671399621439996</v>
      </c>
      <c r="AW406" s="29">
        <v>3.7619771140223999</v>
      </c>
      <c r="AX406" s="45">
        <f t="shared" si="97"/>
        <v>0.31349809283520003</v>
      </c>
      <c r="AY406" s="45">
        <f t="shared" si="98"/>
        <v>3.0948359008318157E-2</v>
      </c>
    </row>
    <row r="407" spans="1:51" ht="15" customHeight="1">
      <c r="A407" s="385">
        <v>1748</v>
      </c>
      <c r="B407" s="23" t="s">
        <v>3</v>
      </c>
      <c r="C407" s="23" t="s">
        <v>765</v>
      </c>
      <c r="D407" s="23" t="s">
        <v>766</v>
      </c>
      <c r="E407" s="23" t="s">
        <v>1197</v>
      </c>
      <c r="F407" s="25" t="s">
        <v>907</v>
      </c>
      <c r="G407" s="24" t="s">
        <v>922</v>
      </c>
      <c r="H407" s="394">
        <v>1000</v>
      </c>
      <c r="I407" s="23" t="s">
        <v>19</v>
      </c>
      <c r="J407" s="42" t="s">
        <v>1000</v>
      </c>
      <c r="K407" s="13" t="str">
        <f t="shared" si="99"/>
        <v>01A</v>
      </c>
      <c r="L407" s="6" t="s">
        <v>1004</v>
      </c>
      <c r="M407" s="13" t="s">
        <v>1026</v>
      </c>
      <c r="N407" s="13" t="s">
        <v>1028</v>
      </c>
      <c r="O407" s="3"/>
      <c r="P407" s="7" t="s">
        <v>1431</v>
      </c>
      <c r="Q407" s="7" t="s">
        <v>1590</v>
      </c>
      <c r="R407" s="7" t="s">
        <v>1539</v>
      </c>
      <c r="S407" s="7" t="str">
        <f t="shared" si="96"/>
        <v>No</v>
      </c>
      <c r="T407" s="306">
        <v>400</v>
      </c>
      <c r="U407" s="306">
        <v>21</v>
      </c>
      <c r="V407" s="306">
        <v>1004</v>
      </c>
      <c r="W407" s="306">
        <v>1000</v>
      </c>
      <c r="X407" s="8">
        <v>100</v>
      </c>
      <c r="Y407" s="16">
        <f t="shared" si="95"/>
        <v>39.370078740157481</v>
      </c>
      <c r="Z407" s="8">
        <v>96.6</v>
      </c>
      <c r="AA407" s="16">
        <f t="shared" si="93"/>
        <v>38.031496062992126</v>
      </c>
      <c r="AB407" s="16" t="str">
        <f t="shared" si="94"/>
        <v>N</v>
      </c>
      <c r="AC407" s="8">
        <v>129.69999999999999</v>
      </c>
      <c r="AD407" s="306">
        <v>12</v>
      </c>
      <c r="AE407" s="3"/>
      <c r="AF407" s="5" t="s">
        <v>988</v>
      </c>
      <c r="AG407" s="10">
        <v>7.2109049600000003E-2</v>
      </c>
      <c r="AH407" s="10">
        <v>7.6350758399999996E-2</v>
      </c>
      <c r="AI407" s="10">
        <v>6.9988195200000006E-2</v>
      </c>
      <c r="AJ407" s="10">
        <v>7.6350758399999996E-2</v>
      </c>
      <c r="AK407" s="10">
        <v>7.3169476800000008E-2</v>
      </c>
      <c r="AL407" s="10">
        <v>9.4378020800000018E-2</v>
      </c>
      <c r="AM407" s="10">
        <v>8.9075884800000019E-2</v>
      </c>
      <c r="AN407" s="10">
        <v>9.013631200000001E-2</v>
      </c>
      <c r="AO407" s="10">
        <v>8.27133216E-2</v>
      </c>
      <c r="AP407" s="10">
        <v>7.7411185600000001E-2</v>
      </c>
      <c r="AQ407" s="10">
        <v>7.5290331200000005E-2</v>
      </c>
      <c r="AR407" s="10">
        <v>7.5290331200000005E-2</v>
      </c>
      <c r="AS407" s="11">
        <v>0.21844800320000002</v>
      </c>
      <c r="AT407" s="11">
        <v>0.24389825600000004</v>
      </c>
      <c r="AU407" s="11">
        <v>0.2619255184</v>
      </c>
      <c r="AV407" s="11">
        <v>0.227991848</v>
      </c>
      <c r="AW407" s="29">
        <v>0.95226362560000011</v>
      </c>
      <c r="AX407" s="45">
        <f t="shared" si="97"/>
        <v>7.9355302133333347E-2</v>
      </c>
      <c r="AY407" s="45">
        <f t="shared" si="98"/>
        <v>7.8686703722405417E-3</v>
      </c>
    </row>
    <row r="408" spans="1:51" ht="15" customHeight="1">
      <c r="A408" s="385">
        <v>1768</v>
      </c>
      <c r="B408" s="23" t="s">
        <v>3</v>
      </c>
      <c r="C408" s="23" t="s">
        <v>772</v>
      </c>
      <c r="D408" s="23" t="s">
        <v>1062</v>
      </c>
      <c r="E408" s="23" t="s">
        <v>1197</v>
      </c>
      <c r="F408" s="25" t="s">
        <v>923</v>
      </c>
      <c r="G408" s="24" t="s">
        <v>917</v>
      </c>
      <c r="H408" s="394">
        <v>330</v>
      </c>
      <c r="I408" s="23" t="s">
        <v>56</v>
      </c>
      <c r="J408" s="42" t="s">
        <v>1000</v>
      </c>
      <c r="K408" s="13" t="str">
        <f t="shared" ref="K408:K471" si="100">LEFT(J408,3)</f>
        <v>01A</v>
      </c>
      <c r="L408" s="6" t="s">
        <v>1004</v>
      </c>
      <c r="M408" s="13" t="s">
        <v>1026</v>
      </c>
      <c r="N408" s="13" t="s">
        <v>1028</v>
      </c>
      <c r="O408" s="3"/>
      <c r="P408" s="7" t="s">
        <v>1356</v>
      </c>
      <c r="Q408" s="7" t="s">
        <v>1591</v>
      </c>
      <c r="R408" s="7" t="s">
        <v>1356</v>
      </c>
      <c r="S408" s="7" t="str">
        <f t="shared" si="96"/>
        <v>Yes</v>
      </c>
      <c r="T408" s="306">
        <v>380</v>
      </c>
      <c r="U408" s="306">
        <v>20</v>
      </c>
      <c r="V408" s="306">
        <v>950</v>
      </c>
      <c r="W408" s="306">
        <v>950</v>
      </c>
      <c r="X408" s="8">
        <v>95</v>
      </c>
      <c r="Y408" s="16">
        <f t="shared" si="95"/>
        <v>37.401574803149607</v>
      </c>
      <c r="Z408" s="8">
        <v>94</v>
      </c>
      <c r="AA408" s="16">
        <f t="shared" si="93"/>
        <v>37.00787401574803</v>
      </c>
      <c r="AB408" s="16" t="str">
        <f t="shared" si="94"/>
        <v>N</v>
      </c>
      <c r="AC408" s="8">
        <v>141</v>
      </c>
      <c r="AD408" s="306">
        <v>10</v>
      </c>
      <c r="AE408" s="3"/>
      <c r="AF408" s="5" t="s">
        <v>988</v>
      </c>
      <c r="AG408" s="10">
        <v>4.0628261981999998</v>
      </c>
      <c r="AH408" s="10">
        <v>4.2990007300799995</v>
      </c>
      <c r="AI408" s="10">
        <v>3.9182083130400001</v>
      </c>
      <c r="AJ408" s="10">
        <v>4.300041146519999</v>
      </c>
      <c r="AK408" s="10">
        <v>4.0742707790399999</v>
      </c>
      <c r="AL408" s="10">
        <v>5.2873963480799997</v>
      </c>
      <c r="AM408" s="10">
        <v>4.9690289174399993</v>
      </c>
      <c r="AN408" s="10">
        <v>5.0605855641600002</v>
      </c>
      <c r="AO408" s="10">
        <v>4.646499821039999</v>
      </c>
      <c r="AP408" s="10">
        <v>4.3104453109199996</v>
      </c>
      <c r="AQ408" s="10">
        <v>4.2022420011599992</v>
      </c>
      <c r="AR408" s="10">
        <v>4.1970399189599989</v>
      </c>
      <c r="AS408" s="11">
        <v>12.28003524132</v>
      </c>
      <c r="AT408" s="11">
        <v>13.661708273639999</v>
      </c>
      <c r="AU408" s="11">
        <v>14.676114302639998</v>
      </c>
      <c r="AV408" s="11">
        <v>12.709727231039999</v>
      </c>
      <c r="AW408" s="29">
        <v>53.327585048639996</v>
      </c>
      <c r="AX408" s="45">
        <f t="shared" si="97"/>
        <v>4.4439654207200006</v>
      </c>
      <c r="AY408" s="45">
        <f t="shared" si="98"/>
        <v>0.44165275887807676</v>
      </c>
    </row>
    <row r="409" spans="1:51" ht="15" customHeight="1">
      <c r="A409" s="385">
        <v>1769</v>
      </c>
      <c r="B409" s="23" t="s">
        <v>3</v>
      </c>
      <c r="C409" s="23" t="s">
        <v>772</v>
      </c>
      <c r="D409" s="23" t="s">
        <v>1062</v>
      </c>
      <c r="E409" s="23" t="s">
        <v>1197</v>
      </c>
      <c r="F409" s="25" t="s">
        <v>906</v>
      </c>
      <c r="G409" s="24" t="s">
        <v>917</v>
      </c>
      <c r="H409" s="394">
        <v>330</v>
      </c>
      <c r="I409" s="23" t="s">
        <v>54</v>
      </c>
      <c r="J409" s="42" t="s">
        <v>998</v>
      </c>
      <c r="K409" s="13" t="str">
        <f t="shared" si="100"/>
        <v>011</v>
      </c>
      <c r="L409" s="6" t="s">
        <v>1004</v>
      </c>
      <c r="M409" s="13" t="s">
        <v>1026</v>
      </c>
      <c r="N409" s="13" t="s">
        <v>1027</v>
      </c>
      <c r="O409" s="3"/>
      <c r="P409" s="7" t="s">
        <v>1393</v>
      </c>
      <c r="Q409" s="7" t="s">
        <v>1587</v>
      </c>
      <c r="R409" s="7" t="s">
        <v>1543</v>
      </c>
      <c r="S409" s="7" t="str">
        <f t="shared" si="96"/>
        <v>No</v>
      </c>
      <c r="T409" s="306">
        <v>320</v>
      </c>
      <c r="U409" s="306">
        <v>16</v>
      </c>
      <c r="V409" s="306">
        <v>1378</v>
      </c>
      <c r="W409" s="306">
        <v>1367</v>
      </c>
      <c r="X409" s="8">
        <v>136.69999999999999</v>
      </c>
      <c r="Y409" s="16">
        <f t="shared" si="95"/>
        <v>53.818897637795267</v>
      </c>
      <c r="Z409" s="8">
        <v>136.69999999999999</v>
      </c>
      <c r="AA409" s="16">
        <f t="shared" si="93"/>
        <v>53.818897637795267</v>
      </c>
      <c r="AB409" s="16" t="str">
        <f t="shared" si="94"/>
        <v>Y</v>
      </c>
      <c r="AC409" s="8">
        <v>91.2</v>
      </c>
      <c r="AD409" s="306">
        <v>5</v>
      </c>
      <c r="AE409" s="3"/>
      <c r="AF409" s="5" t="s">
        <v>988</v>
      </c>
      <c r="AG409" s="10">
        <v>0.33270121414656001</v>
      </c>
      <c r="AH409" s="10">
        <v>0.35227187380224001</v>
      </c>
      <c r="AI409" s="10">
        <v>0.32128499601408</v>
      </c>
      <c r="AJ409" s="10">
        <v>0.35227187380224001</v>
      </c>
      <c r="AK409" s="10">
        <v>0.33351665829888</v>
      </c>
      <c r="AL409" s="10">
        <v>0.43300084488192003</v>
      </c>
      <c r="AM409" s="10">
        <v>0.40690663200768001</v>
      </c>
      <c r="AN409" s="10">
        <v>0.41424562937856002</v>
      </c>
      <c r="AO409" s="10">
        <v>0.38081241913343999</v>
      </c>
      <c r="AP409" s="10">
        <v>0.35308731795456</v>
      </c>
      <c r="AQ409" s="10">
        <v>0.34411743227904001</v>
      </c>
      <c r="AR409" s="10">
        <v>0.34411743227904001</v>
      </c>
      <c r="AS409" s="11">
        <v>1.0062580839628801</v>
      </c>
      <c r="AT409" s="11">
        <v>1.1187893769830399</v>
      </c>
      <c r="AU409" s="11">
        <v>1.20196468051968</v>
      </c>
      <c r="AV409" s="11">
        <v>1.0413221825126402</v>
      </c>
      <c r="AW409" s="29">
        <v>4.3683343239782406</v>
      </c>
      <c r="AX409" s="45">
        <f t="shared" si="97"/>
        <v>0.36402786033152007</v>
      </c>
      <c r="AY409" s="45">
        <f t="shared" si="98"/>
        <v>3.6090296174680223E-2</v>
      </c>
    </row>
    <row r="410" spans="1:51" ht="15" customHeight="1">
      <c r="A410" s="385">
        <v>1775</v>
      </c>
      <c r="B410" s="23" t="s">
        <v>3</v>
      </c>
      <c r="C410" s="23" t="s">
        <v>671</v>
      </c>
      <c r="D410" s="23" t="s">
        <v>109</v>
      </c>
      <c r="E410" s="23" t="s">
        <v>1197</v>
      </c>
      <c r="F410" s="25" t="s">
        <v>923</v>
      </c>
      <c r="G410" s="24" t="s">
        <v>914</v>
      </c>
      <c r="H410" s="394">
        <v>125</v>
      </c>
      <c r="I410" s="23" t="s">
        <v>105</v>
      </c>
      <c r="J410" s="42" t="s">
        <v>999</v>
      </c>
      <c r="K410" s="13" t="str">
        <f t="shared" si="100"/>
        <v>010</v>
      </c>
      <c r="L410" s="6" t="s">
        <v>1004</v>
      </c>
      <c r="M410" s="13" t="s">
        <v>1029</v>
      </c>
      <c r="N410" s="13" t="s">
        <v>1027</v>
      </c>
      <c r="O410" s="3"/>
      <c r="P410" s="7" t="s">
        <v>1383</v>
      </c>
      <c r="Q410" s="7" t="s">
        <v>1591</v>
      </c>
      <c r="R410" s="7" t="s">
        <v>1383</v>
      </c>
      <c r="S410" s="7" t="str">
        <f t="shared" si="96"/>
        <v>Yes</v>
      </c>
      <c r="T410" s="306">
        <v>290</v>
      </c>
      <c r="U410" s="306">
        <v>14</v>
      </c>
      <c r="V410" s="306">
        <v>1339</v>
      </c>
      <c r="W410" s="306">
        <v>1339</v>
      </c>
      <c r="X410" s="8">
        <v>133.9</v>
      </c>
      <c r="Y410" s="16">
        <f t="shared" si="95"/>
        <v>52.716535433070867</v>
      </c>
      <c r="Z410" s="8">
        <v>133</v>
      </c>
      <c r="AA410" s="16">
        <f t="shared" si="93"/>
        <v>52.362204724409445</v>
      </c>
      <c r="AB410" s="16" t="str">
        <f t="shared" si="94"/>
        <v>N</v>
      </c>
      <c r="AC410" s="8">
        <v>86.2</v>
      </c>
      <c r="AD410" s="306">
        <v>20</v>
      </c>
      <c r="AE410" s="3"/>
      <c r="AF410" s="5" t="s">
        <v>989</v>
      </c>
      <c r="AG410" s="10">
        <v>0.20046305867224004</v>
      </c>
      <c r="AH410" s="10">
        <v>0.2120940211208</v>
      </c>
      <c r="AI410" s="10">
        <v>0.19362131605544003</v>
      </c>
      <c r="AJ410" s="10">
        <v>0.2120940211208</v>
      </c>
      <c r="AK410" s="10">
        <v>0.20114723293392003</v>
      </c>
      <c r="AL410" s="10">
        <v>0.26135456796176004</v>
      </c>
      <c r="AM410" s="10">
        <v>0.24561855994312001</v>
      </c>
      <c r="AN410" s="10">
        <v>0.24972360551320003</v>
      </c>
      <c r="AO410" s="10">
        <v>0.22919837766280002</v>
      </c>
      <c r="AP410" s="10">
        <v>0.21277819538248002</v>
      </c>
      <c r="AQ410" s="10">
        <v>0.20730480128904002</v>
      </c>
      <c r="AR410" s="10">
        <v>0.20730480128904002</v>
      </c>
      <c r="AS410" s="11">
        <v>0.6061783958484801</v>
      </c>
      <c r="AT410" s="11">
        <v>0.67459582201648005</v>
      </c>
      <c r="AU410" s="11">
        <v>0.72454054311912008</v>
      </c>
      <c r="AV410" s="11">
        <v>0.6273877979605601</v>
      </c>
      <c r="AW410" s="29">
        <v>2.6327025589446404</v>
      </c>
      <c r="AX410" s="45">
        <f t="shared" si="97"/>
        <v>0.21939187991205342</v>
      </c>
      <c r="AY410" s="45">
        <f t="shared" si="98"/>
        <v>2.1872833994518864E-2</v>
      </c>
    </row>
    <row r="411" spans="1:51" ht="15" customHeight="1">
      <c r="A411" s="385">
        <v>1776</v>
      </c>
      <c r="B411" s="23" t="s">
        <v>3</v>
      </c>
      <c r="C411" s="23" t="s">
        <v>671</v>
      </c>
      <c r="D411" s="23" t="s">
        <v>109</v>
      </c>
      <c r="E411" s="23" t="s">
        <v>1197</v>
      </c>
      <c r="F411" s="25" t="s">
        <v>923</v>
      </c>
      <c r="G411" s="24" t="s">
        <v>969</v>
      </c>
      <c r="H411" s="394">
        <v>125</v>
      </c>
      <c r="I411" s="23" t="s">
        <v>693</v>
      </c>
      <c r="J411" s="42" t="s">
        <v>999</v>
      </c>
      <c r="K411" s="13" t="str">
        <f t="shared" si="100"/>
        <v>010</v>
      </c>
      <c r="L411" s="6" t="s">
        <v>1004</v>
      </c>
      <c r="M411" s="13" t="s">
        <v>1029</v>
      </c>
      <c r="N411" s="13" t="s">
        <v>1027</v>
      </c>
      <c r="O411" s="3"/>
      <c r="P411" s="7" t="s">
        <v>1383</v>
      </c>
      <c r="Q411" s="7" t="s">
        <v>1591</v>
      </c>
      <c r="R411" s="7" t="s">
        <v>1383</v>
      </c>
      <c r="S411" s="7" t="str">
        <f t="shared" si="96"/>
        <v>Yes</v>
      </c>
      <c r="T411" s="306">
        <v>290</v>
      </c>
      <c r="U411" s="306">
        <v>14</v>
      </c>
      <c r="V411" s="306">
        <v>1339</v>
      </c>
      <c r="W411" s="306">
        <v>1339</v>
      </c>
      <c r="X411" s="8">
        <v>133.9</v>
      </c>
      <c r="Y411" s="16">
        <f t="shared" si="95"/>
        <v>52.716535433070867</v>
      </c>
      <c r="Z411" s="8">
        <v>133</v>
      </c>
      <c r="AA411" s="16">
        <f t="shared" si="93"/>
        <v>52.362204724409445</v>
      </c>
      <c r="AB411" s="16" t="str">
        <f t="shared" si="94"/>
        <v>N</v>
      </c>
      <c r="AC411" s="8">
        <v>78.400000000000006</v>
      </c>
      <c r="AD411" s="306">
        <v>30</v>
      </c>
      <c r="AE411" s="3"/>
      <c r="AF411" s="5" t="s">
        <v>989</v>
      </c>
      <c r="AG411" s="10">
        <v>1.05349502043968</v>
      </c>
      <c r="AH411" s="10">
        <v>1.1144770121721603</v>
      </c>
      <c r="AI411" s="10">
        <v>1.0155368419123201</v>
      </c>
      <c r="AJ411" s="10">
        <v>1.1144770121721603</v>
      </c>
      <c r="AK411" s="10">
        <v>1.0559840813267201</v>
      </c>
      <c r="AL411" s="10">
        <v>1.3702280183155202</v>
      </c>
      <c r="AM411" s="10">
        <v>1.2880890090432002</v>
      </c>
      <c r="AN411" s="10">
        <v>1.3117350874700802</v>
      </c>
      <c r="AO411" s="10">
        <v>1.2047054693273602</v>
      </c>
      <c r="AP411" s="10">
        <v>1.1175883382809602</v>
      </c>
      <c r="AQ411" s="10">
        <v>1.0895864033017602</v>
      </c>
      <c r="AR411" s="10">
        <v>1.0877196076364801</v>
      </c>
      <c r="AS411" s="11">
        <v>3.1835088745241604</v>
      </c>
      <c r="AT411" s="11">
        <v>3.5406891118144004</v>
      </c>
      <c r="AU411" s="11">
        <v>3.8045295658406406</v>
      </c>
      <c r="AV411" s="11">
        <v>3.2948943492192004</v>
      </c>
      <c r="AW411" s="29">
        <v>13.823621901398402</v>
      </c>
      <c r="AX411" s="45">
        <f t="shared" si="97"/>
        <v>1.1519684917832</v>
      </c>
      <c r="AY411" s="45">
        <f t="shared" si="98"/>
        <v>0.11441902966878716</v>
      </c>
    </row>
    <row r="412" spans="1:51" ht="15" customHeight="1">
      <c r="A412" s="385">
        <v>1777</v>
      </c>
      <c r="B412" s="23" t="s">
        <v>3</v>
      </c>
      <c r="C412" s="23" t="s">
        <v>671</v>
      </c>
      <c r="D412" s="23" t="s">
        <v>109</v>
      </c>
      <c r="E412" s="23" t="s">
        <v>1197</v>
      </c>
      <c r="F412" s="25" t="s">
        <v>923</v>
      </c>
      <c r="G412" s="24" t="s">
        <v>918</v>
      </c>
      <c r="H412" s="394">
        <v>125</v>
      </c>
      <c r="I412" s="23" t="s">
        <v>104</v>
      </c>
      <c r="J412" s="42" t="s">
        <v>999</v>
      </c>
      <c r="K412" s="13" t="str">
        <f t="shared" si="100"/>
        <v>010</v>
      </c>
      <c r="L412" s="6" t="s">
        <v>1004</v>
      </c>
      <c r="M412" s="13" t="s">
        <v>1029</v>
      </c>
      <c r="N412" s="13" t="s">
        <v>1027</v>
      </c>
      <c r="O412" s="3"/>
      <c r="P412" s="7" t="s">
        <v>1340</v>
      </c>
      <c r="Q412" s="7" t="s">
        <v>1591</v>
      </c>
      <c r="R412" s="7" t="s">
        <v>1544</v>
      </c>
      <c r="S412" s="7" t="str">
        <f t="shared" si="96"/>
        <v>No</v>
      </c>
      <c r="T412" s="306">
        <v>290</v>
      </c>
      <c r="U412" s="306">
        <v>14</v>
      </c>
      <c r="V412" s="306">
        <v>977</v>
      </c>
      <c r="W412" s="306">
        <v>976</v>
      </c>
      <c r="X412" s="8">
        <v>95</v>
      </c>
      <c r="Y412" s="16">
        <f t="shared" si="95"/>
        <v>37.401574803149607</v>
      </c>
      <c r="Z412" s="8">
        <v>95</v>
      </c>
      <c r="AA412" s="16">
        <f t="shared" si="93"/>
        <v>37.401574803149607</v>
      </c>
      <c r="AB412" s="16" t="str">
        <f t="shared" si="94"/>
        <v>Y</v>
      </c>
      <c r="AC412" s="8">
        <v>118</v>
      </c>
      <c r="AD412" s="306">
        <v>20</v>
      </c>
      <c r="AE412" s="3"/>
      <c r="AF412" s="5" t="s">
        <v>989</v>
      </c>
      <c r="AG412" s="10">
        <v>0.71365577304000005</v>
      </c>
      <c r="AH412" s="10">
        <v>0.75551826251999998</v>
      </c>
      <c r="AI412" s="10">
        <v>0.68840538255999995</v>
      </c>
      <c r="AJ412" s="10">
        <v>0.75551826251999998</v>
      </c>
      <c r="AK412" s="10">
        <v>0.71564922491999994</v>
      </c>
      <c r="AL412" s="10">
        <v>0.92894857607999992</v>
      </c>
      <c r="AM412" s="10">
        <v>0.8731319234399999</v>
      </c>
      <c r="AN412" s="10">
        <v>0.88907953847999999</v>
      </c>
      <c r="AO412" s="10">
        <v>0.81665078684000003</v>
      </c>
      <c r="AP412" s="10">
        <v>0.75751171439999998</v>
      </c>
      <c r="AQ412" s="10">
        <v>0.73824167955999997</v>
      </c>
      <c r="AR412" s="10">
        <v>0.73757719560000001</v>
      </c>
      <c r="AS412" s="11">
        <v>2.1575794181200001</v>
      </c>
      <c r="AT412" s="11">
        <v>2.4001160635199996</v>
      </c>
      <c r="AU412" s="11">
        <v>2.5788622487599997</v>
      </c>
      <c r="AV412" s="11">
        <v>2.23333058956</v>
      </c>
      <c r="AW412" s="29">
        <v>9.3698883199599994</v>
      </c>
      <c r="AX412" s="45">
        <f t="shared" si="97"/>
        <v>0.78082402666333328</v>
      </c>
      <c r="AY412" s="45">
        <f t="shared" si="98"/>
        <v>7.7619555507104573E-2</v>
      </c>
    </row>
    <row r="413" spans="1:51" ht="15" customHeight="1">
      <c r="A413" s="385">
        <v>1778</v>
      </c>
      <c r="B413" s="23" t="s">
        <v>3</v>
      </c>
      <c r="C413" s="23" t="s">
        <v>671</v>
      </c>
      <c r="D413" s="23" t="s">
        <v>109</v>
      </c>
      <c r="E413" s="23" t="s">
        <v>1197</v>
      </c>
      <c r="F413" s="25" t="s">
        <v>923</v>
      </c>
      <c r="G413" s="24" t="s">
        <v>918</v>
      </c>
      <c r="H413" s="394">
        <v>80</v>
      </c>
      <c r="I413" s="23" t="s">
        <v>103</v>
      </c>
      <c r="J413" s="42" t="s">
        <v>999</v>
      </c>
      <c r="K413" s="13" t="str">
        <f t="shared" si="100"/>
        <v>010</v>
      </c>
      <c r="L413" s="6" t="s">
        <v>1004</v>
      </c>
      <c r="M413" s="13" t="s">
        <v>1029</v>
      </c>
      <c r="N413" s="13" t="s">
        <v>1027</v>
      </c>
      <c r="O413" s="3"/>
      <c r="P413" s="7" t="s">
        <v>1433</v>
      </c>
      <c r="Q413" s="7" t="s">
        <v>1587</v>
      </c>
      <c r="R413" s="7" t="s">
        <v>1545</v>
      </c>
      <c r="S413" s="7" t="str">
        <f t="shared" si="96"/>
        <v>No</v>
      </c>
      <c r="T413" s="306">
        <v>290</v>
      </c>
      <c r="U413" s="306">
        <v>14</v>
      </c>
      <c r="V413" s="306">
        <v>828</v>
      </c>
      <c r="W413" s="306">
        <v>824</v>
      </c>
      <c r="X413" s="8">
        <v>82.8</v>
      </c>
      <c r="Y413" s="16">
        <f t="shared" si="95"/>
        <v>32.598425196850393</v>
      </c>
      <c r="Z413" s="8">
        <v>81.400000000000006</v>
      </c>
      <c r="AA413" s="16">
        <f t="shared" si="93"/>
        <v>32.047244094488192</v>
      </c>
      <c r="AB413" s="16" t="str">
        <f t="shared" si="94"/>
        <v>N</v>
      </c>
      <c r="AC413" s="8">
        <v>128.5</v>
      </c>
      <c r="AD413" s="306">
        <v>30</v>
      </c>
      <c r="AE413" s="3"/>
      <c r="AF413" s="5" t="s">
        <v>989</v>
      </c>
      <c r="AG413" s="10">
        <v>0.19298954414880001</v>
      </c>
      <c r="AH413" s="10">
        <v>0.20434187027520001</v>
      </c>
      <c r="AI413" s="10">
        <v>0.18605201151600001</v>
      </c>
      <c r="AJ413" s="10">
        <v>0.20434187027520001</v>
      </c>
      <c r="AK413" s="10">
        <v>0.19362022893360001</v>
      </c>
      <c r="AL413" s="10">
        <v>0.25164322913519999</v>
      </c>
      <c r="AM413" s="10">
        <v>0.23650679430000002</v>
      </c>
      <c r="AN413" s="10">
        <v>0.24029090300880002</v>
      </c>
      <c r="AO413" s="10">
        <v>0.22073967468000003</v>
      </c>
      <c r="AP413" s="10">
        <v>0.20497255506000001</v>
      </c>
      <c r="AQ413" s="10">
        <v>0.19992707678160002</v>
      </c>
      <c r="AR413" s="10">
        <v>0.19929639199680002</v>
      </c>
      <c r="AS413" s="11">
        <v>0.58338342594000003</v>
      </c>
      <c r="AT413" s="11">
        <v>0.64960532834399998</v>
      </c>
      <c r="AU413" s="11">
        <v>0.69753737198880006</v>
      </c>
      <c r="AV413" s="11">
        <v>0.6041960238384001</v>
      </c>
      <c r="AW413" s="29">
        <v>2.5347221501112003</v>
      </c>
      <c r="AX413" s="45">
        <f t="shared" si="97"/>
        <v>0.21122684584259999</v>
      </c>
      <c r="AY413" s="45">
        <f t="shared" si="98"/>
        <v>2.1080106993550903E-2</v>
      </c>
    </row>
    <row r="414" spans="1:51" ht="15" customHeight="1">
      <c r="A414" s="385">
        <v>1780</v>
      </c>
      <c r="B414" s="23" t="s">
        <v>3</v>
      </c>
      <c r="C414" s="23" t="s">
        <v>671</v>
      </c>
      <c r="D414" s="23" t="s">
        <v>109</v>
      </c>
      <c r="E414" s="23" t="s">
        <v>1197</v>
      </c>
      <c r="F414" s="25" t="s">
        <v>923</v>
      </c>
      <c r="G414" s="24" t="s">
        <v>914</v>
      </c>
      <c r="H414" s="394">
        <v>125</v>
      </c>
      <c r="I414" s="23" t="s">
        <v>694</v>
      </c>
      <c r="J414" s="42" t="s">
        <v>999</v>
      </c>
      <c r="K414" s="13" t="str">
        <f t="shared" si="100"/>
        <v>010</v>
      </c>
      <c r="L414" s="6" t="s">
        <v>1004</v>
      </c>
      <c r="M414" s="13" t="s">
        <v>1029</v>
      </c>
      <c r="N414" s="13" t="s">
        <v>1027</v>
      </c>
      <c r="O414" s="3"/>
      <c r="P414" s="7" t="s">
        <v>1383</v>
      </c>
      <c r="Q414" s="7" t="s">
        <v>1591</v>
      </c>
      <c r="R414" s="7" t="s">
        <v>1383</v>
      </c>
      <c r="S414" s="7" t="str">
        <f t="shared" si="96"/>
        <v>Yes</v>
      </c>
      <c r="T414" s="306">
        <v>290</v>
      </c>
      <c r="U414" s="306">
        <v>14</v>
      </c>
      <c r="V414" s="306">
        <v>1339</v>
      </c>
      <c r="W414" s="306">
        <v>1339</v>
      </c>
      <c r="X414" s="8">
        <v>133.9</v>
      </c>
      <c r="Y414" s="16">
        <f t="shared" si="95"/>
        <v>52.716535433070867</v>
      </c>
      <c r="Z414" s="8">
        <v>133</v>
      </c>
      <c r="AA414" s="16">
        <f t="shared" si="93"/>
        <v>52.362204724409445</v>
      </c>
      <c r="AB414" s="16" t="str">
        <f t="shared" si="94"/>
        <v>N</v>
      </c>
      <c r="AC414" s="8">
        <v>86.2</v>
      </c>
      <c r="AD414" s="306">
        <v>20</v>
      </c>
      <c r="AE414" s="3"/>
      <c r="AF414" s="5" t="s">
        <v>989</v>
      </c>
      <c r="AG414" s="10">
        <v>71.067233083486641</v>
      </c>
      <c r="AH414" s="10">
        <v>75.197456266396486</v>
      </c>
      <c r="AI414" s="10">
        <v>68.533735792485601</v>
      </c>
      <c r="AJ414" s="10">
        <v>75.215655301757167</v>
      </c>
      <c r="AK414" s="10">
        <v>71.253054812958936</v>
      </c>
      <c r="AL414" s="10">
        <v>92.479834951285611</v>
      </c>
      <c r="AM414" s="10">
        <v>86.905183067116965</v>
      </c>
      <c r="AN414" s="10">
        <v>88.505740334891158</v>
      </c>
      <c r="AO414" s="10">
        <v>81.268271325135444</v>
      </c>
      <c r="AP414" s="10">
        <v>75.389982903633211</v>
      </c>
      <c r="AQ414" s="10">
        <v>73.502072445953431</v>
      </c>
      <c r="AR414" s="10">
        <v>73.398625297587429</v>
      </c>
      <c r="AS414" s="11">
        <v>214.79842514236873</v>
      </c>
      <c r="AT414" s="11">
        <v>238.94854506600171</v>
      </c>
      <c r="AU414" s="11">
        <v>256.67919472714357</v>
      </c>
      <c r="AV414" s="11">
        <v>222.2906806471741</v>
      </c>
      <c r="AW414" s="29">
        <v>932.71684558268805</v>
      </c>
      <c r="AX414" s="45">
        <f t="shared" si="97"/>
        <v>77.726403798557328</v>
      </c>
      <c r="AY414" s="45">
        <f t="shared" si="98"/>
        <v>7.7232796055064785</v>
      </c>
    </row>
    <row r="415" spans="1:51" ht="15" customHeight="1">
      <c r="A415" s="385">
        <v>1782</v>
      </c>
      <c r="B415" s="23" t="s">
        <v>3</v>
      </c>
      <c r="C415" s="23" t="s">
        <v>671</v>
      </c>
      <c r="D415" s="23" t="s">
        <v>109</v>
      </c>
      <c r="E415" s="23" t="s">
        <v>1197</v>
      </c>
      <c r="F415" s="25" t="s">
        <v>923</v>
      </c>
      <c r="G415" s="24" t="s">
        <v>918</v>
      </c>
      <c r="H415" s="394">
        <v>100</v>
      </c>
      <c r="I415" s="23" t="s">
        <v>110</v>
      </c>
      <c r="J415" s="42" t="s">
        <v>999</v>
      </c>
      <c r="K415" s="13" t="str">
        <f t="shared" si="100"/>
        <v>010</v>
      </c>
      <c r="L415" s="6" t="s">
        <v>1004</v>
      </c>
      <c r="M415" s="13" t="s">
        <v>1029</v>
      </c>
      <c r="N415" s="13" t="s">
        <v>1027</v>
      </c>
      <c r="O415" s="3"/>
      <c r="P415" s="7" t="s">
        <v>1383</v>
      </c>
      <c r="Q415" s="7" t="s">
        <v>1591</v>
      </c>
      <c r="R415" s="7" t="s">
        <v>1383</v>
      </c>
      <c r="S415" s="7" t="str">
        <f t="shared" si="96"/>
        <v>Yes</v>
      </c>
      <c r="T415" s="306">
        <v>290</v>
      </c>
      <c r="U415" s="306">
        <v>14</v>
      </c>
      <c r="V415" s="306">
        <v>1339</v>
      </c>
      <c r="W415" s="306">
        <v>1339</v>
      </c>
      <c r="X415" s="8">
        <v>133.9</v>
      </c>
      <c r="Y415" s="16">
        <f t="shared" si="95"/>
        <v>52.716535433070867</v>
      </c>
      <c r="Z415" s="8">
        <v>133</v>
      </c>
      <c r="AA415" s="16">
        <f t="shared" si="93"/>
        <v>52.362204724409445</v>
      </c>
      <c r="AB415" s="16" t="str">
        <f t="shared" si="94"/>
        <v>N</v>
      </c>
      <c r="AC415" s="8">
        <v>80.5</v>
      </c>
      <c r="AD415" s="306">
        <v>30</v>
      </c>
      <c r="AE415" s="3"/>
      <c r="AF415" s="5" t="s">
        <v>989</v>
      </c>
      <c r="AG415" s="10">
        <v>7.4851005659429992</v>
      </c>
      <c r="AH415" s="10">
        <v>7.9202139663191993</v>
      </c>
      <c r="AI415" s="10">
        <v>7.2186654881795995</v>
      </c>
      <c r="AJ415" s="10">
        <v>7.9221307654397997</v>
      </c>
      <c r="AK415" s="10">
        <v>7.5049074901891997</v>
      </c>
      <c r="AL415" s="10">
        <v>9.7405341978489979</v>
      </c>
      <c r="AM415" s="10">
        <v>9.1533547339051999</v>
      </c>
      <c r="AN415" s="10">
        <v>9.3220330565179985</v>
      </c>
      <c r="AO415" s="10">
        <v>8.5597859395594007</v>
      </c>
      <c r="AP415" s="10">
        <v>7.940659823605599</v>
      </c>
      <c r="AQ415" s="10">
        <v>7.7419516481033996</v>
      </c>
      <c r="AR415" s="10">
        <v>7.7310897864199992</v>
      </c>
      <c r="AS415" s="11">
        <v>22.623980020441799</v>
      </c>
      <c r="AT415" s="11">
        <v>25.167572453477998</v>
      </c>
      <c r="AU415" s="11">
        <v>27.035173729982599</v>
      </c>
      <c r="AV415" s="11">
        <v>23.413701258128999</v>
      </c>
      <c r="AW415" s="29">
        <v>98.240427462031391</v>
      </c>
      <c r="AX415" s="45">
        <f t="shared" si="97"/>
        <v>8.1867022885026159</v>
      </c>
      <c r="AY415" s="45">
        <f t="shared" si="98"/>
        <v>0.81341587163346696</v>
      </c>
    </row>
    <row r="416" spans="1:51" ht="15" customHeight="1">
      <c r="A416" s="385">
        <v>1785</v>
      </c>
      <c r="B416" s="23" t="s">
        <v>3</v>
      </c>
      <c r="C416" s="23" t="s">
        <v>96</v>
      </c>
      <c r="D416" s="23" t="s">
        <v>695</v>
      </c>
      <c r="E416" s="23" t="s">
        <v>1197</v>
      </c>
      <c r="F416" s="25" t="s">
        <v>923</v>
      </c>
      <c r="G416" s="24" t="s">
        <v>914</v>
      </c>
      <c r="H416" s="394">
        <v>200</v>
      </c>
      <c r="I416" s="23" t="s">
        <v>696</v>
      </c>
      <c r="J416" s="42" t="s">
        <v>1000</v>
      </c>
      <c r="K416" s="13" t="str">
        <f t="shared" si="100"/>
        <v>01A</v>
      </c>
      <c r="L416" s="6" t="s">
        <v>1004</v>
      </c>
      <c r="M416" s="13" t="s">
        <v>1026</v>
      </c>
      <c r="N416" s="13" t="s">
        <v>1028</v>
      </c>
      <c r="O416" s="3"/>
      <c r="P416" s="7" t="s">
        <v>1431</v>
      </c>
      <c r="Q416" s="7" t="s">
        <v>1590</v>
      </c>
      <c r="R416" s="7" t="s">
        <v>1539</v>
      </c>
      <c r="S416" s="7" t="str">
        <f t="shared" si="96"/>
        <v>No</v>
      </c>
      <c r="T416" s="306">
        <v>400</v>
      </c>
      <c r="U416" s="306">
        <v>21</v>
      </c>
      <c r="V416" s="306">
        <v>1004</v>
      </c>
      <c r="W416" s="306">
        <v>1000</v>
      </c>
      <c r="X416" s="8">
        <v>100</v>
      </c>
      <c r="Y416" s="16">
        <f t="shared" si="95"/>
        <v>39.370078740157481</v>
      </c>
      <c r="Z416" s="8">
        <v>98.2</v>
      </c>
      <c r="AA416" s="16">
        <f t="shared" si="93"/>
        <v>38.661417322834644</v>
      </c>
      <c r="AB416" s="16" t="str">
        <f t="shared" si="94"/>
        <v>N</v>
      </c>
      <c r="AC416" s="8">
        <v>60.4</v>
      </c>
      <c r="AD416" s="306">
        <v>9</v>
      </c>
      <c r="AE416" s="3"/>
      <c r="AF416" s="5" t="s">
        <v>988</v>
      </c>
      <c r="AG416" s="10">
        <v>1.9284077120000003</v>
      </c>
      <c r="AH416" s="10">
        <v>2.0405072128000001</v>
      </c>
      <c r="AI416" s="10">
        <v>1.8597652864000001</v>
      </c>
      <c r="AJ416" s="10">
        <v>2.0410010432000001</v>
      </c>
      <c r="AK416" s="10">
        <v>1.9338398464000002</v>
      </c>
      <c r="AL416" s="10">
        <v>2.5096460928000002</v>
      </c>
      <c r="AM416" s="10">
        <v>2.3585339904000002</v>
      </c>
      <c r="AN416" s="10">
        <v>2.4019910656000003</v>
      </c>
      <c r="AO416" s="10">
        <v>2.2054465664</v>
      </c>
      <c r="AP416" s="10">
        <v>2.0459393472</v>
      </c>
      <c r="AQ416" s="10">
        <v>1.9945809856000003</v>
      </c>
      <c r="AR416" s="10">
        <v>1.9921118336000003</v>
      </c>
      <c r="AS416" s="11">
        <v>5.8286802112</v>
      </c>
      <c r="AT416" s="11">
        <v>6.4844869824</v>
      </c>
      <c r="AU416" s="11">
        <v>6.9659716224000006</v>
      </c>
      <c r="AV416" s="11">
        <v>6.0326321664</v>
      </c>
      <c r="AW416" s="29">
        <v>25.311770982399999</v>
      </c>
      <c r="AX416" s="45">
        <f t="shared" si="97"/>
        <v>2.1093142485333334</v>
      </c>
      <c r="AY416" s="45">
        <f t="shared" si="98"/>
        <v>0.20962909676616051</v>
      </c>
    </row>
    <row r="417" spans="1:51" ht="15" customHeight="1">
      <c r="A417" s="385">
        <v>1786</v>
      </c>
      <c r="B417" s="23" t="s">
        <v>3</v>
      </c>
      <c r="C417" s="23" t="s">
        <v>96</v>
      </c>
      <c r="D417" s="23" t="s">
        <v>695</v>
      </c>
      <c r="E417" s="23" t="s">
        <v>1197</v>
      </c>
      <c r="F417" s="25" t="s">
        <v>903</v>
      </c>
      <c r="G417" s="24" t="s">
        <v>945</v>
      </c>
      <c r="H417" s="394">
        <v>200</v>
      </c>
      <c r="I417" s="23" t="s">
        <v>538</v>
      </c>
      <c r="J417" s="42" t="s">
        <v>1000</v>
      </c>
      <c r="K417" s="13" t="str">
        <f t="shared" si="100"/>
        <v>01A</v>
      </c>
      <c r="L417" s="6" t="s">
        <v>1004</v>
      </c>
      <c r="M417" s="13" t="s">
        <v>1026</v>
      </c>
      <c r="N417" s="13" t="s">
        <v>1028</v>
      </c>
      <c r="O417" s="3"/>
      <c r="P417" s="7" t="s">
        <v>1374</v>
      </c>
      <c r="Q417" s="7" t="s">
        <v>1590</v>
      </c>
      <c r="R417" s="7" t="s">
        <v>1546</v>
      </c>
      <c r="S417" s="7" t="str">
        <f t="shared" si="96"/>
        <v>No</v>
      </c>
      <c r="T417" s="306">
        <v>350</v>
      </c>
      <c r="U417" s="306">
        <v>18</v>
      </c>
      <c r="V417" s="306">
        <v>1512</v>
      </c>
      <c r="W417" s="306">
        <v>1426</v>
      </c>
      <c r="X417" s="8">
        <v>142.6</v>
      </c>
      <c r="Y417" s="16">
        <f t="shared" si="95"/>
        <v>56.141732283464563</v>
      </c>
      <c r="Z417" s="8">
        <v>143</v>
      </c>
      <c r="AA417" s="16">
        <f t="shared" si="93"/>
        <v>56.299212598425193</v>
      </c>
      <c r="AB417" s="16" t="str">
        <f t="shared" si="94"/>
        <v>N</v>
      </c>
      <c r="AC417" s="8">
        <v>80.2</v>
      </c>
      <c r="AD417" s="306">
        <v>6</v>
      </c>
      <c r="AE417" s="3"/>
      <c r="AF417" s="5" t="s">
        <v>988</v>
      </c>
      <c r="AG417" s="10">
        <v>0.41726600680799997</v>
      </c>
      <c r="AH417" s="10">
        <v>0.44181106603199993</v>
      </c>
      <c r="AI417" s="10">
        <v>0.4025389712736</v>
      </c>
      <c r="AJ417" s="10">
        <v>0.44181106603199993</v>
      </c>
      <c r="AK417" s="10">
        <v>0.4180841754488</v>
      </c>
      <c r="AL417" s="10">
        <v>0.54326397749119992</v>
      </c>
      <c r="AM417" s="10">
        <v>0.51053723185919997</v>
      </c>
      <c r="AN417" s="10">
        <v>0.51953708690799993</v>
      </c>
      <c r="AO417" s="10">
        <v>0.47699231758639998</v>
      </c>
      <c r="AP417" s="10">
        <v>0.44262923467280002</v>
      </c>
      <c r="AQ417" s="10">
        <v>0.43117487370159996</v>
      </c>
      <c r="AR417" s="10">
        <v>0.43117487370159996</v>
      </c>
      <c r="AS417" s="11">
        <v>1.2616160441136</v>
      </c>
      <c r="AT417" s="11">
        <v>1.4031592189719997</v>
      </c>
      <c r="AU417" s="11">
        <v>1.5070666363535998</v>
      </c>
      <c r="AV417" s="11">
        <v>1.3049789820759998</v>
      </c>
      <c r="AW417" s="29">
        <v>5.4768208815151986</v>
      </c>
      <c r="AX417" s="45">
        <f t="shared" si="97"/>
        <v>0.45640174012626672</v>
      </c>
      <c r="AY417" s="45">
        <f t="shared" si="98"/>
        <v>4.5402272589273873E-2</v>
      </c>
    </row>
    <row r="418" spans="1:51" ht="15" customHeight="1">
      <c r="A418" s="385">
        <v>1787</v>
      </c>
      <c r="B418" s="23" t="s">
        <v>3</v>
      </c>
      <c r="C418" s="23" t="s">
        <v>779</v>
      </c>
      <c r="D418" s="23" t="s">
        <v>852</v>
      </c>
      <c r="E418" s="23" t="s">
        <v>1197</v>
      </c>
      <c r="F418" s="25" t="s">
        <v>946</v>
      </c>
      <c r="G418" s="24" t="s">
        <v>914</v>
      </c>
      <c r="H418" s="394">
        <v>400</v>
      </c>
      <c r="I418" s="23" t="s">
        <v>72</v>
      </c>
      <c r="J418" s="42" t="s">
        <v>998</v>
      </c>
      <c r="K418" s="13" t="str">
        <f t="shared" si="100"/>
        <v>011</v>
      </c>
      <c r="L418" s="6" t="s">
        <v>1004</v>
      </c>
      <c r="M418" s="13" t="s">
        <v>1026</v>
      </c>
      <c r="N418" s="13" t="s">
        <v>1027</v>
      </c>
      <c r="O418" s="3"/>
      <c r="P418" s="7" t="s">
        <v>1434</v>
      </c>
      <c r="Q418" s="7" t="s">
        <v>1590</v>
      </c>
      <c r="R418" s="7" t="s">
        <v>1434</v>
      </c>
      <c r="S418" s="7" t="str">
        <f t="shared" si="96"/>
        <v>Yes</v>
      </c>
      <c r="T418" s="306">
        <v>400</v>
      </c>
      <c r="U418" s="306">
        <v>21</v>
      </c>
      <c r="V418" s="306">
        <v>1087</v>
      </c>
      <c r="W418" s="306">
        <v>1087</v>
      </c>
      <c r="X418" s="8">
        <v>108.7</v>
      </c>
      <c r="Y418" s="16">
        <f t="shared" si="95"/>
        <v>42.795275590551185</v>
      </c>
      <c r="Z418" s="8">
        <v>101.8</v>
      </c>
      <c r="AA418" s="16">
        <f t="shared" si="93"/>
        <v>40.078740157480311</v>
      </c>
      <c r="AB418" s="16" t="str">
        <f t="shared" si="94"/>
        <v>N</v>
      </c>
      <c r="AC418" s="8">
        <v>131</v>
      </c>
      <c r="AD418" s="306">
        <v>10</v>
      </c>
      <c r="AE418" s="3"/>
      <c r="AF418" s="5" t="s">
        <v>988</v>
      </c>
      <c r="AG418" s="10">
        <v>1.0012445699200001</v>
      </c>
      <c r="AH418" s="10">
        <v>1.0594564635200001</v>
      </c>
      <c r="AI418" s="10">
        <v>0.96515319588799997</v>
      </c>
      <c r="AJ418" s="10">
        <v>1.0594564635200001</v>
      </c>
      <c r="AK418" s="10">
        <v>1.003573045664</v>
      </c>
      <c r="AL418" s="10">
        <v>1.301617940896</v>
      </c>
      <c r="AM418" s="10">
        <v>1.223614003472</v>
      </c>
      <c r="AN418" s="10">
        <v>1.2457345230400001</v>
      </c>
      <c r="AO418" s="10">
        <v>1.1444458281759999</v>
      </c>
      <c r="AP418" s="10">
        <v>1.061784939264</v>
      </c>
      <c r="AQ418" s="10">
        <v>1.0350074682079999</v>
      </c>
      <c r="AR418" s="10">
        <v>1.0338432303360001</v>
      </c>
      <c r="AS418" s="11">
        <v>3.025854229328</v>
      </c>
      <c r="AT418" s="11">
        <v>3.3646474500800001</v>
      </c>
      <c r="AU418" s="11">
        <v>3.6137943546880003</v>
      </c>
      <c r="AV418" s="11">
        <v>3.130635637808</v>
      </c>
      <c r="AW418" s="29">
        <v>13.134931671904001</v>
      </c>
      <c r="AX418" s="45">
        <f t="shared" si="97"/>
        <v>1.0945776393253335</v>
      </c>
      <c r="AY418" s="45">
        <f t="shared" si="98"/>
        <v>0.10844962083459023</v>
      </c>
    </row>
    <row r="419" spans="1:51" ht="15" customHeight="1">
      <c r="A419" s="385">
        <v>1789</v>
      </c>
      <c r="B419" s="23" t="s">
        <v>3</v>
      </c>
      <c r="C419" s="23" t="s">
        <v>853</v>
      </c>
      <c r="D419" s="23" t="s">
        <v>854</v>
      </c>
      <c r="E419" s="23" t="s">
        <v>1197</v>
      </c>
      <c r="F419" s="25" t="s">
        <v>923</v>
      </c>
      <c r="G419" s="24" t="s">
        <v>917</v>
      </c>
      <c r="H419" s="394">
        <v>330</v>
      </c>
      <c r="I419" s="23" t="s">
        <v>116</v>
      </c>
      <c r="J419" s="42" t="s">
        <v>1000</v>
      </c>
      <c r="K419" s="13" t="str">
        <f t="shared" si="100"/>
        <v>01A</v>
      </c>
      <c r="L419" s="6" t="s">
        <v>1004</v>
      </c>
      <c r="M419" s="13" t="s">
        <v>1026</v>
      </c>
      <c r="N419" s="13" t="s">
        <v>1028</v>
      </c>
      <c r="O419" s="3"/>
      <c r="P419" s="7" t="s">
        <v>1356</v>
      </c>
      <c r="Q419" s="7" t="s">
        <v>1591</v>
      </c>
      <c r="R419" s="7" t="s">
        <v>1356</v>
      </c>
      <c r="S419" s="7" t="str">
        <f t="shared" si="96"/>
        <v>Yes</v>
      </c>
      <c r="T419" s="306">
        <v>380</v>
      </c>
      <c r="U419" s="306">
        <v>20</v>
      </c>
      <c r="V419" s="306">
        <v>950</v>
      </c>
      <c r="W419" s="306">
        <v>950</v>
      </c>
      <c r="X419" s="8">
        <v>95</v>
      </c>
      <c r="Y419" s="16">
        <f t="shared" si="95"/>
        <v>37.401574803149607</v>
      </c>
      <c r="Z419" s="8">
        <v>94</v>
      </c>
      <c r="AA419" s="16">
        <f t="shared" si="93"/>
        <v>37.00787401574803</v>
      </c>
      <c r="AB419" s="16" t="str">
        <f t="shared" si="94"/>
        <v>N</v>
      </c>
      <c r="AC419" s="8">
        <v>141</v>
      </c>
      <c r="AD419" s="306">
        <v>10</v>
      </c>
      <c r="AE419" s="3"/>
      <c r="AF419" s="5" t="s">
        <v>988</v>
      </c>
      <c r="AG419" s="10">
        <v>0.60968403383999992</v>
      </c>
      <c r="AH419" s="10">
        <v>0.64505819279999999</v>
      </c>
      <c r="AI419" s="10">
        <v>0.58783528859999989</v>
      </c>
      <c r="AJ419" s="10">
        <v>0.64505819279999999</v>
      </c>
      <c r="AK419" s="10">
        <v>0.61176486671999997</v>
      </c>
      <c r="AL419" s="10">
        <v>0.79383774371999993</v>
      </c>
      <c r="AM419" s="10">
        <v>0.74597858748000001</v>
      </c>
      <c r="AN419" s="10">
        <v>0.75950400119999995</v>
      </c>
      <c r="AO419" s="10">
        <v>0.69707901480000001</v>
      </c>
      <c r="AP419" s="10">
        <v>0.64713902568000004</v>
      </c>
      <c r="AQ419" s="10">
        <v>0.63049236263999997</v>
      </c>
      <c r="AR419" s="10">
        <v>0.62945194619999989</v>
      </c>
      <c r="AS419" s="11">
        <v>1.8425775152399999</v>
      </c>
      <c r="AT419" s="11">
        <v>2.0506608032399996</v>
      </c>
      <c r="AU419" s="11">
        <v>2.20256160348</v>
      </c>
      <c r="AV419" s="11">
        <v>1.90708333452</v>
      </c>
      <c r="AW419" s="29">
        <v>8.0028832564799988</v>
      </c>
      <c r="AX419" s="45">
        <f t="shared" si="97"/>
        <v>0.6669069380399999</v>
      </c>
      <c r="AY419" s="45">
        <f t="shared" si="98"/>
        <v>6.6394251838272439E-2</v>
      </c>
    </row>
    <row r="420" spans="1:51" ht="15" customHeight="1">
      <c r="A420" s="385">
        <v>1790</v>
      </c>
      <c r="B420" s="23" t="s">
        <v>3</v>
      </c>
      <c r="C420" s="23" t="s">
        <v>855</v>
      </c>
      <c r="D420" s="23" t="s">
        <v>856</v>
      </c>
      <c r="E420" s="23" t="s">
        <v>1197</v>
      </c>
      <c r="F420" s="25" t="s">
        <v>923</v>
      </c>
      <c r="G420" s="24" t="s">
        <v>945</v>
      </c>
      <c r="H420" s="394">
        <v>330</v>
      </c>
      <c r="I420" s="23" t="s">
        <v>58</v>
      </c>
      <c r="J420" s="42" t="s">
        <v>998</v>
      </c>
      <c r="K420" s="13" t="str">
        <f t="shared" si="100"/>
        <v>011</v>
      </c>
      <c r="L420" s="6" t="s">
        <v>1004</v>
      </c>
      <c r="M420" s="13" t="s">
        <v>1026</v>
      </c>
      <c r="N420" s="13" t="s">
        <v>1027</v>
      </c>
      <c r="O420" s="3"/>
      <c r="P420" s="7" t="s">
        <v>1419</v>
      </c>
      <c r="Q420" s="7" t="s">
        <v>1591</v>
      </c>
      <c r="R420" s="7" t="s">
        <v>1419</v>
      </c>
      <c r="S420" s="7" t="str">
        <f t="shared" si="96"/>
        <v>Yes</v>
      </c>
      <c r="T420" s="306">
        <v>350</v>
      </c>
      <c r="U420" s="306">
        <v>18</v>
      </c>
      <c r="V420" s="306">
        <v>1106</v>
      </c>
      <c r="W420" s="306">
        <v>1106</v>
      </c>
      <c r="X420" s="8">
        <v>110.6</v>
      </c>
      <c r="Y420" s="16">
        <f t="shared" si="95"/>
        <v>43.54330708661417</v>
      </c>
      <c r="Z420" s="8">
        <v>110.6</v>
      </c>
      <c r="AA420" s="16">
        <f t="shared" si="93"/>
        <v>43.54330708661417</v>
      </c>
      <c r="AB420" s="16" t="str">
        <f t="shared" si="94"/>
        <v>Y</v>
      </c>
      <c r="AC420" s="8">
        <v>141</v>
      </c>
      <c r="AD420" s="306">
        <v>12</v>
      </c>
      <c r="AE420" s="3"/>
      <c r="AF420" s="5" t="s">
        <v>988</v>
      </c>
      <c r="AG420" s="10">
        <v>0.18184894249200001</v>
      </c>
      <c r="AH420" s="10">
        <v>0.19300531933200002</v>
      </c>
      <c r="AI420" s="10">
        <v>0.17515511638799999</v>
      </c>
      <c r="AJ420" s="10">
        <v>0.19300531933200002</v>
      </c>
      <c r="AK420" s="10">
        <v>0.18296458017599998</v>
      </c>
      <c r="AL420" s="10">
        <v>0.236515189008</v>
      </c>
      <c r="AM420" s="10">
        <v>0.222011899116</v>
      </c>
      <c r="AN420" s="10">
        <v>0.22647444985199999</v>
      </c>
      <c r="AO420" s="10">
        <v>0.20862424690800002</v>
      </c>
      <c r="AP420" s="10">
        <v>0.19300531933200002</v>
      </c>
      <c r="AQ420" s="10">
        <v>0.188542768596</v>
      </c>
      <c r="AR420" s="10">
        <v>0.188542768596</v>
      </c>
      <c r="AS420" s="11">
        <v>0.55000937821200002</v>
      </c>
      <c r="AT420" s="11">
        <v>0.61248508851600003</v>
      </c>
      <c r="AU420" s="11">
        <v>0.65711059587599996</v>
      </c>
      <c r="AV420" s="11">
        <v>0.57009085652399993</v>
      </c>
      <c r="AW420" s="29">
        <v>2.3896959191280001</v>
      </c>
      <c r="AX420" s="45">
        <f t="shared" si="97"/>
        <v>0.199141326594</v>
      </c>
      <c r="AY420" s="45">
        <f t="shared" si="98"/>
        <v>1.9611120813607597E-2</v>
      </c>
    </row>
    <row r="421" spans="1:51" ht="15" customHeight="1">
      <c r="A421" s="385">
        <v>1792</v>
      </c>
      <c r="B421" s="23" t="s">
        <v>3</v>
      </c>
      <c r="C421" s="23" t="s">
        <v>1023</v>
      </c>
      <c r="D421" s="23" t="s">
        <v>775</v>
      </c>
      <c r="E421" s="23" t="s">
        <v>1197</v>
      </c>
      <c r="F421" s="25" t="s">
        <v>923</v>
      </c>
      <c r="G421" s="24" t="s">
        <v>917</v>
      </c>
      <c r="H421" s="394">
        <v>330</v>
      </c>
      <c r="I421" s="23" t="s">
        <v>64</v>
      </c>
      <c r="J421" s="42" t="s">
        <v>998</v>
      </c>
      <c r="K421" s="13" t="str">
        <f t="shared" si="100"/>
        <v>011</v>
      </c>
      <c r="L421" s="6" t="s">
        <v>1004</v>
      </c>
      <c r="M421" s="13" t="s">
        <v>1026</v>
      </c>
      <c r="N421" s="13" t="s">
        <v>1027</v>
      </c>
      <c r="O421" s="3"/>
      <c r="P421" s="7" t="s">
        <v>1382</v>
      </c>
      <c r="Q421" s="7" t="s">
        <v>1590</v>
      </c>
      <c r="R421" s="7" t="s">
        <v>1547</v>
      </c>
      <c r="S421" s="7" t="str">
        <f t="shared" si="96"/>
        <v>No</v>
      </c>
      <c r="T421" s="306">
        <v>400</v>
      </c>
      <c r="U421" s="306">
        <v>21</v>
      </c>
      <c r="V421" s="306">
        <v>925</v>
      </c>
      <c r="W421" s="306">
        <v>852</v>
      </c>
      <c r="X421" s="8">
        <v>85.2</v>
      </c>
      <c r="Y421" s="16">
        <f t="shared" si="95"/>
        <v>33.54330708661417</v>
      </c>
      <c r="Z421" s="8">
        <v>85.2</v>
      </c>
      <c r="AA421" s="16">
        <f t="shared" si="93"/>
        <v>33.54330708661417</v>
      </c>
      <c r="AB421" s="16" t="str">
        <f t="shared" si="94"/>
        <v>Y</v>
      </c>
      <c r="AC421" s="8">
        <v>133.4</v>
      </c>
      <c r="AD421" s="306">
        <v>8</v>
      </c>
      <c r="AE421" s="3"/>
      <c r="AF421" s="5" t="s">
        <v>988</v>
      </c>
      <c r="AG421" s="10">
        <v>0.68114611165439998</v>
      </c>
      <c r="AH421" s="10">
        <v>0.72017494752</v>
      </c>
      <c r="AI421" s="10">
        <v>0.65698540373759995</v>
      </c>
      <c r="AJ421" s="10">
        <v>0.72017494752</v>
      </c>
      <c r="AK421" s="10">
        <v>0.68300462764799996</v>
      </c>
      <c r="AL421" s="10">
        <v>0.8855828709504</v>
      </c>
      <c r="AM421" s="10">
        <v>0.83261516513279998</v>
      </c>
      <c r="AN421" s="10">
        <v>0.84748329308160009</v>
      </c>
      <c r="AO421" s="10">
        <v>0.77871820131839997</v>
      </c>
      <c r="AP421" s="10">
        <v>0.72203346351359998</v>
      </c>
      <c r="AQ421" s="10">
        <v>0.70437756157440001</v>
      </c>
      <c r="AR421" s="10">
        <v>0.70344830357760002</v>
      </c>
      <c r="AS421" s="11">
        <v>2.0583064629119998</v>
      </c>
      <c r="AT421" s="11">
        <v>2.2887624461184002</v>
      </c>
      <c r="AU421" s="11">
        <v>2.4588166595328</v>
      </c>
      <c r="AV421" s="11">
        <v>2.1298593286656002</v>
      </c>
      <c r="AW421" s="29">
        <v>8.9357448972288012</v>
      </c>
      <c r="AX421" s="45">
        <f t="shared" si="97"/>
        <v>0.74464540810239999</v>
      </c>
      <c r="AY421" s="45">
        <f t="shared" si="98"/>
        <v>7.3782396918701032E-2</v>
      </c>
    </row>
    <row r="422" spans="1:51" ht="15" customHeight="1">
      <c r="A422" s="385">
        <v>1793</v>
      </c>
      <c r="B422" s="23" t="s">
        <v>3</v>
      </c>
      <c r="C422" s="23" t="s">
        <v>777</v>
      </c>
      <c r="D422" s="23" t="s">
        <v>778</v>
      </c>
      <c r="E422" s="23" t="s">
        <v>1197</v>
      </c>
      <c r="F422" s="25" t="s">
        <v>923</v>
      </c>
      <c r="G422" s="24" t="s">
        <v>914</v>
      </c>
      <c r="H422" s="394">
        <v>330</v>
      </c>
      <c r="I422" s="23" t="s">
        <v>71</v>
      </c>
      <c r="J422" s="42" t="s">
        <v>998</v>
      </c>
      <c r="K422" s="13" t="str">
        <f t="shared" si="100"/>
        <v>011</v>
      </c>
      <c r="L422" s="6" t="s">
        <v>1004</v>
      </c>
      <c r="M422" s="13" t="s">
        <v>1026</v>
      </c>
      <c r="N422" s="13" t="s">
        <v>1027</v>
      </c>
      <c r="O422" s="3"/>
      <c r="P422" s="7" t="s">
        <v>1349</v>
      </c>
      <c r="Q422" s="7" t="s">
        <v>1591</v>
      </c>
      <c r="R422" s="7" t="s">
        <v>1490</v>
      </c>
      <c r="S422" s="7" t="str">
        <f t="shared" si="96"/>
        <v>No</v>
      </c>
      <c r="T422" s="306">
        <v>380</v>
      </c>
      <c r="U422" s="306">
        <v>20</v>
      </c>
      <c r="V422" s="306">
        <v>1000</v>
      </c>
      <c r="W422" s="306">
        <v>1000</v>
      </c>
      <c r="X422" s="8">
        <v>100</v>
      </c>
      <c r="Y422" s="16">
        <f t="shared" si="95"/>
        <v>39.370078740157481</v>
      </c>
      <c r="Z422" s="8">
        <v>98</v>
      </c>
      <c r="AA422" s="16">
        <f t="shared" si="93"/>
        <v>38.582677165354333</v>
      </c>
      <c r="AB422" s="16" t="str">
        <f t="shared" si="94"/>
        <v>N</v>
      </c>
      <c r="AC422" s="8">
        <v>140.80000000000001</v>
      </c>
      <c r="AD422" s="306">
        <v>16</v>
      </c>
      <c r="AE422" s="3"/>
      <c r="AF422" s="5" t="s">
        <v>988</v>
      </c>
      <c r="AG422" s="10">
        <v>0.95374753689600011</v>
      </c>
      <c r="AH422" s="10">
        <v>1.0084067524608</v>
      </c>
      <c r="AI422" s="10">
        <v>0.91916721684480007</v>
      </c>
      <c r="AJ422" s="10">
        <v>1.0095222466560001</v>
      </c>
      <c r="AK422" s="10">
        <v>0.95597852528640015</v>
      </c>
      <c r="AL422" s="10">
        <v>1.2404295450624001</v>
      </c>
      <c r="AM422" s="10">
        <v>1.1656914339840001</v>
      </c>
      <c r="AN422" s="10">
        <v>1.1868858236927999</v>
      </c>
      <c r="AO422" s="10">
        <v>1.0898378287104002</v>
      </c>
      <c r="AP422" s="10">
        <v>1.0117532350464</v>
      </c>
      <c r="AQ422" s="10">
        <v>0.98609686855680001</v>
      </c>
      <c r="AR422" s="10">
        <v>0.98498137436160005</v>
      </c>
      <c r="AS422" s="11">
        <v>2.8813215062016004</v>
      </c>
      <c r="AT422" s="11">
        <v>3.2059303170048006</v>
      </c>
      <c r="AU422" s="11">
        <v>3.4424150863872001</v>
      </c>
      <c r="AV422" s="11">
        <v>2.9828314779648002</v>
      </c>
      <c r="AW422" s="29">
        <v>12.512498387558402</v>
      </c>
      <c r="AX422" s="45">
        <f t="shared" si="97"/>
        <v>1.0427081989632001</v>
      </c>
      <c r="AY422" s="45">
        <f t="shared" si="98"/>
        <v>0.10344025139237085</v>
      </c>
    </row>
    <row r="423" spans="1:51" ht="15" customHeight="1">
      <c r="A423" s="385">
        <v>1796</v>
      </c>
      <c r="B423" s="23" t="s">
        <v>3</v>
      </c>
      <c r="C423" s="23" t="s">
        <v>566</v>
      </c>
      <c r="D423" s="23" t="s">
        <v>28</v>
      </c>
      <c r="E423" s="23" t="s">
        <v>1197</v>
      </c>
      <c r="F423" s="25" t="s">
        <v>923</v>
      </c>
      <c r="G423" s="24" t="s">
        <v>922</v>
      </c>
      <c r="H423" s="394">
        <v>330</v>
      </c>
      <c r="I423" s="23" t="s">
        <v>32</v>
      </c>
      <c r="J423" s="42" t="s">
        <v>998</v>
      </c>
      <c r="K423" s="13" t="str">
        <f t="shared" si="100"/>
        <v>011</v>
      </c>
      <c r="L423" s="6" t="s">
        <v>1004</v>
      </c>
      <c r="M423" s="13" t="s">
        <v>1026</v>
      </c>
      <c r="N423" s="13" t="s">
        <v>1027</v>
      </c>
      <c r="O423" s="3"/>
      <c r="P423" s="7" t="s">
        <v>1361</v>
      </c>
      <c r="Q423" s="7" t="s">
        <v>1590</v>
      </c>
      <c r="R423" s="7" t="s">
        <v>1361</v>
      </c>
      <c r="S423" s="7" t="str">
        <f t="shared" si="96"/>
        <v>Yes</v>
      </c>
      <c r="T423" s="306">
        <v>320</v>
      </c>
      <c r="U423" s="306">
        <v>16</v>
      </c>
      <c r="V423" s="306">
        <v>1305</v>
      </c>
      <c r="W423" s="306">
        <v>1305</v>
      </c>
      <c r="X423" s="8">
        <v>130.5</v>
      </c>
      <c r="Y423" s="16">
        <f t="shared" si="95"/>
        <v>51.377952755905511</v>
      </c>
      <c r="Z423" s="8">
        <v>130.5</v>
      </c>
      <c r="AA423" s="16">
        <f t="shared" si="93"/>
        <v>51.377952755905511</v>
      </c>
      <c r="AB423" s="16" t="str">
        <f t="shared" si="94"/>
        <v>Y</v>
      </c>
      <c r="AC423" s="8">
        <v>76.099999999999994</v>
      </c>
      <c r="AD423" s="306">
        <v>14</v>
      </c>
      <c r="AE423" s="3"/>
      <c r="AF423" s="5" t="s">
        <v>989</v>
      </c>
      <c r="AG423" s="10">
        <v>0.61968989295359989</v>
      </c>
      <c r="AH423" s="10">
        <v>0.65541624946559984</v>
      </c>
      <c r="AI423" s="10">
        <v>0.59760450892799988</v>
      </c>
      <c r="AJ423" s="10">
        <v>0.65541624946559984</v>
      </c>
      <c r="AK423" s="10">
        <v>0.62098903319039989</v>
      </c>
      <c r="AL423" s="10">
        <v>0.8061165169343999</v>
      </c>
      <c r="AM423" s="10">
        <v>0.75739875805439993</v>
      </c>
      <c r="AN423" s="10">
        <v>0.77103973054079988</v>
      </c>
      <c r="AO423" s="10">
        <v>0.70803142905599992</v>
      </c>
      <c r="AP423" s="10">
        <v>0.6573649598207999</v>
      </c>
      <c r="AQ423" s="10">
        <v>0.64047613674239989</v>
      </c>
      <c r="AR423" s="10">
        <v>0.63982656662399984</v>
      </c>
      <c r="AS423" s="11">
        <v>1.8727106513471994</v>
      </c>
      <c r="AT423" s="11">
        <v>2.0825217995903995</v>
      </c>
      <c r="AU423" s="11">
        <v>2.2364699176512</v>
      </c>
      <c r="AV423" s="11">
        <v>1.9376676631871996</v>
      </c>
      <c r="AW423" s="29">
        <v>8.1293700317759985</v>
      </c>
      <c r="AX423" s="45">
        <f t="shared" si="97"/>
        <v>0.67744750264799991</v>
      </c>
      <c r="AY423" s="45">
        <f t="shared" si="98"/>
        <v>6.7215718897825433E-2</v>
      </c>
    </row>
    <row r="424" spans="1:51" ht="15" customHeight="1">
      <c r="A424" s="385">
        <v>1798</v>
      </c>
      <c r="B424" s="23" t="s">
        <v>3</v>
      </c>
      <c r="C424" s="23" t="s">
        <v>566</v>
      </c>
      <c r="D424" s="23" t="s">
        <v>28</v>
      </c>
      <c r="E424" s="23" t="s">
        <v>1197</v>
      </c>
      <c r="F424" s="25" t="s">
        <v>923</v>
      </c>
      <c r="G424" s="24" t="s">
        <v>917</v>
      </c>
      <c r="H424" s="394">
        <v>330</v>
      </c>
      <c r="I424" s="23" t="s">
        <v>33</v>
      </c>
      <c r="J424" s="42" t="s">
        <v>998</v>
      </c>
      <c r="K424" s="13" t="str">
        <f t="shared" si="100"/>
        <v>011</v>
      </c>
      <c r="L424" s="6" t="s">
        <v>1004</v>
      </c>
      <c r="M424" s="13" t="s">
        <v>1026</v>
      </c>
      <c r="N424" s="13" t="s">
        <v>1027</v>
      </c>
      <c r="O424" s="3"/>
      <c r="P424" s="7" t="s">
        <v>1356</v>
      </c>
      <c r="Q424" s="7" t="s">
        <v>1591</v>
      </c>
      <c r="R424" s="7" t="s">
        <v>1356</v>
      </c>
      <c r="S424" s="7" t="str">
        <f t="shared" si="96"/>
        <v>Yes</v>
      </c>
      <c r="T424" s="306">
        <v>380</v>
      </c>
      <c r="U424" s="306">
        <v>20</v>
      </c>
      <c r="V424" s="306">
        <v>950</v>
      </c>
      <c r="W424" s="306">
        <v>950</v>
      </c>
      <c r="X424" s="8">
        <v>95</v>
      </c>
      <c r="Y424" s="16">
        <f t="shared" si="95"/>
        <v>37.401574803149607</v>
      </c>
      <c r="Z424" s="8">
        <v>92.7</v>
      </c>
      <c r="AA424" s="16">
        <f t="shared" si="93"/>
        <v>36.496062992125985</v>
      </c>
      <c r="AB424" s="16" t="str">
        <f t="shared" si="94"/>
        <v>N</v>
      </c>
      <c r="AC424" s="8">
        <v>141.19999999999999</v>
      </c>
      <c r="AD424" s="306">
        <v>10</v>
      </c>
      <c r="AE424" s="3"/>
      <c r="AF424" s="5" t="s">
        <v>989</v>
      </c>
      <c r="AG424" s="10">
        <v>9.8583840720959994</v>
      </c>
      <c r="AH424" s="10">
        <v>10.430382894287998</v>
      </c>
      <c r="AI424" s="10">
        <v>9.5062245057919981</v>
      </c>
      <c r="AJ424" s="10">
        <v>10.433508570911998</v>
      </c>
      <c r="AK424" s="10">
        <v>9.8833894850879975</v>
      </c>
      <c r="AL424" s="10">
        <v>12.827776864895998</v>
      </c>
      <c r="AM424" s="10">
        <v>12.054692846559998</v>
      </c>
      <c r="AN424" s="10">
        <v>12.276615886863999</v>
      </c>
      <c r="AO424" s="10">
        <v>11.273273690559998</v>
      </c>
      <c r="AP424" s="10">
        <v>10.457472091695999</v>
      </c>
      <c r="AQ424" s="10">
        <v>10.195957147487999</v>
      </c>
      <c r="AR424" s="10">
        <v>10.181370656576</v>
      </c>
      <c r="AS424" s="11">
        <v>29.794991472175994</v>
      </c>
      <c r="AT424" s="11">
        <v>33.144674920895994</v>
      </c>
      <c r="AU424" s="11">
        <v>35.604582423983992</v>
      </c>
      <c r="AV424" s="11">
        <v>30.83479989576</v>
      </c>
      <c r="AW424" s="29">
        <v>129.37904871281597</v>
      </c>
      <c r="AX424" s="45">
        <f t="shared" si="97"/>
        <v>10.781587392734666</v>
      </c>
      <c r="AY424" s="45">
        <f t="shared" si="98"/>
        <v>1.0712331857601389</v>
      </c>
    </row>
    <row r="425" spans="1:51" ht="15" customHeight="1">
      <c r="A425" s="385">
        <v>1799</v>
      </c>
      <c r="B425" s="23" t="s">
        <v>3</v>
      </c>
      <c r="C425" s="23" t="s">
        <v>566</v>
      </c>
      <c r="D425" s="23" t="s">
        <v>28</v>
      </c>
      <c r="E425" s="23" t="s">
        <v>1197</v>
      </c>
      <c r="F425" s="25" t="s">
        <v>923</v>
      </c>
      <c r="G425" s="24" t="s">
        <v>917</v>
      </c>
      <c r="H425" s="394">
        <v>330</v>
      </c>
      <c r="I425" s="23" t="s">
        <v>34</v>
      </c>
      <c r="J425" s="42" t="s">
        <v>998</v>
      </c>
      <c r="K425" s="13" t="str">
        <f t="shared" si="100"/>
        <v>011</v>
      </c>
      <c r="L425" s="6" t="s">
        <v>1004</v>
      </c>
      <c r="M425" s="13" t="s">
        <v>1026</v>
      </c>
      <c r="N425" s="13" t="s">
        <v>1027</v>
      </c>
      <c r="O425" s="3"/>
      <c r="P425" s="7" t="s">
        <v>1392</v>
      </c>
      <c r="Q425" s="7" t="s">
        <v>1590</v>
      </c>
      <c r="R425" s="7" t="s">
        <v>1392</v>
      </c>
      <c r="S425" s="7" t="str">
        <f t="shared" si="96"/>
        <v>Yes</v>
      </c>
      <c r="T425" s="306">
        <v>415</v>
      </c>
      <c r="U425" s="306">
        <v>22</v>
      </c>
      <c r="V425" s="306">
        <v>930</v>
      </c>
      <c r="W425" s="306">
        <v>930</v>
      </c>
      <c r="X425" s="8">
        <v>93</v>
      </c>
      <c r="Y425" s="16">
        <f t="shared" si="95"/>
        <v>36.614173228346459</v>
      </c>
      <c r="Z425" s="8">
        <v>92.5</v>
      </c>
      <c r="AA425" s="16">
        <f t="shared" si="93"/>
        <v>36.417322834645667</v>
      </c>
      <c r="AB425" s="16" t="str">
        <f t="shared" si="94"/>
        <v>N</v>
      </c>
      <c r="AC425" s="8">
        <v>141.19999999999999</v>
      </c>
      <c r="AD425" s="306">
        <v>10</v>
      </c>
      <c r="AE425" s="3"/>
      <c r="AF425" s="5" t="s">
        <v>989</v>
      </c>
      <c r="AG425" s="10">
        <v>27.827477320171205</v>
      </c>
      <c r="AH425" s="10">
        <v>29.444861719694405</v>
      </c>
      <c r="AI425" s="10">
        <v>26.836105339747206</v>
      </c>
      <c r="AJ425" s="10">
        <v>29.453772928507206</v>
      </c>
      <c r="AK425" s="10">
        <v>27.900994792876805</v>
      </c>
      <c r="AL425" s="10">
        <v>36.212924813016009</v>
      </c>
      <c r="AM425" s="10">
        <v>34.029678653880005</v>
      </c>
      <c r="AN425" s="10">
        <v>34.655691072979209</v>
      </c>
      <c r="AO425" s="10">
        <v>31.821926670508805</v>
      </c>
      <c r="AP425" s="10">
        <v>29.520606994603206</v>
      </c>
      <c r="AQ425" s="10">
        <v>28.780976663140805</v>
      </c>
      <c r="AR425" s="10">
        <v>28.740876223483205</v>
      </c>
      <c r="AS425" s="11">
        <v>84.10844437961282</v>
      </c>
      <c r="AT425" s="11">
        <v>93.56769253440001</v>
      </c>
      <c r="AU425" s="11">
        <v>100.50729639736802</v>
      </c>
      <c r="AV425" s="11">
        <v>87.042459881227217</v>
      </c>
      <c r="AW425" s="29">
        <v>365.22589319260805</v>
      </c>
      <c r="AX425" s="45">
        <f t="shared" si="97"/>
        <v>30.435491099384006</v>
      </c>
      <c r="AY425" s="45">
        <f t="shared" si="98"/>
        <v>3.0241673355387246</v>
      </c>
    </row>
    <row r="426" spans="1:51" ht="15" customHeight="1">
      <c r="A426" s="385">
        <v>1803</v>
      </c>
      <c r="B426" s="23" t="s">
        <v>3</v>
      </c>
      <c r="C426" s="23" t="s">
        <v>566</v>
      </c>
      <c r="D426" s="23" t="s">
        <v>28</v>
      </c>
      <c r="E426" s="23" t="s">
        <v>1197</v>
      </c>
      <c r="F426" s="25" t="s">
        <v>903</v>
      </c>
      <c r="G426" s="24" t="s">
        <v>917</v>
      </c>
      <c r="H426" s="394">
        <v>355</v>
      </c>
      <c r="I426" s="23" t="s">
        <v>29</v>
      </c>
      <c r="J426" s="42" t="s">
        <v>998</v>
      </c>
      <c r="K426" s="13" t="str">
        <f t="shared" si="100"/>
        <v>011</v>
      </c>
      <c r="L426" s="6" t="s">
        <v>1004</v>
      </c>
      <c r="M426" s="13" t="s">
        <v>1026</v>
      </c>
      <c r="N426" s="13" t="s">
        <v>1027</v>
      </c>
      <c r="O426" s="3"/>
      <c r="P426" s="7" t="s">
        <v>1334</v>
      </c>
      <c r="Q426" s="7" t="s">
        <v>1590</v>
      </c>
      <c r="R426" s="7" t="s">
        <v>1334</v>
      </c>
      <c r="S426" s="7" t="str">
        <f t="shared" si="96"/>
        <v>Yes</v>
      </c>
      <c r="T426" s="306">
        <v>320</v>
      </c>
      <c r="U426" s="306">
        <v>16</v>
      </c>
      <c r="V426" s="306">
        <v>964</v>
      </c>
      <c r="W426" s="306">
        <v>964</v>
      </c>
      <c r="X426" s="8">
        <v>96.4</v>
      </c>
      <c r="Y426" s="16">
        <f t="shared" si="95"/>
        <v>37.952755905511815</v>
      </c>
      <c r="Z426" s="8">
        <v>96.2</v>
      </c>
      <c r="AA426" s="16">
        <f t="shared" si="93"/>
        <v>37.874015748031496</v>
      </c>
      <c r="AB426" s="16" t="str">
        <f t="shared" si="94"/>
        <v>N</v>
      </c>
      <c r="AC426" s="8">
        <v>56.7</v>
      </c>
      <c r="AD426" s="306">
        <v>2</v>
      </c>
      <c r="AE426" s="3"/>
      <c r="AF426" s="5" t="s">
        <v>989</v>
      </c>
      <c r="AG426" s="10">
        <v>16.066244307778561</v>
      </c>
      <c r="AH426" s="10">
        <v>17.00006638063104</v>
      </c>
      <c r="AI426" s="10">
        <v>15.49350963675648</v>
      </c>
      <c r="AJ426" s="10">
        <v>17.004356527979517</v>
      </c>
      <c r="AK426" s="10">
        <v>16.108430756705282</v>
      </c>
      <c r="AL426" s="10">
        <v>20.90696056598016</v>
      </c>
      <c r="AM426" s="10">
        <v>19.646729782364162</v>
      </c>
      <c r="AN426" s="10">
        <v>20.008532208752637</v>
      </c>
      <c r="AO426" s="10">
        <v>18.372556019865602</v>
      </c>
      <c r="AP426" s="10">
        <v>17.04368287867392</v>
      </c>
      <c r="AQ426" s="10">
        <v>16.616813217500159</v>
      </c>
      <c r="AR426" s="10">
        <v>16.59357491936256</v>
      </c>
      <c r="AS426" s="11">
        <v>48.559820325166079</v>
      </c>
      <c r="AT426" s="11">
        <v>54.019747850664956</v>
      </c>
      <c r="AU426" s="11">
        <v>58.027818010982401</v>
      </c>
      <c r="AV426" s="11">
        <v>50.254071015536638</v>
      </c>
      <c r="AW426" s="29">
        <v>210.8614572023501</v>
      </c>
      <c r="AX426" s="45">
        <f t="shared" si="97"/>
        <v>17.571788100195842</v>
      </c>
      <c r="AY426" s="45">
        <f t="shared" si="98"/>
        <v>1.7459471293259821</v>
      </c>
    </row>
    <row r="427" spans="1:51" ht="15" customHeight="1">
      <c r="A427" s="385">
        <v>1806</v>
      </c>
      <c r="B427" s="23" t="s">
        <v>3</v>
      </c>
      <c r="C427" s="23" t="s">
        <v>566</v>
      </c>
      <c r="D427" s="23" t="s">
        <v>28</v>
      </c>
      <c r="E427" s="23" t="s">
        <v>1197</v>
      </c>
      <c r="F427" s="25" t="s">
        <v>903</v>
      </c>
      <c r="G427" s="24" t="s">
        <v>917</v>
      </c>
      <c r="H427" s="394">
        <v>355</v>
      </c>
      <c r="I427" s="23" t="s">
        <v>30</v>
      </c>
      <c r="J427" s="42" t="s">
        <v>998</v>
      </c>
      <c r="K427" s="13" t="str">
        <f t="shared" si="100"/>
        <v>011</v>
      </c>
      <c r="L427" s="6" t="s">
        <v>1004</v>
      </c>
      <c r="M427" s="13" t="s">
        <v>1026</v>
      </c>
      <c r="N427" s="13" t="s">
        <v>1027</v>
      </c>
      <c r="O427" s="3"/>
      <c r="P427" s="7" t="s">
        <v>1334</v>
      </c>
      <c r="Q427" s="7" t="s">
        <v>1590</v>
      </c>
      <c r="R427" s="7" t="s">
        <v>1334</v>
      </c>
      <c r="S427" s="7" t="str">
        <f t="shared" si="96"/>
        <v>Yes</v>
      </c>
      <c r="T427" s="306">
        <v>320</v>
      </c>
      <c r="U427" s="306">
        <v>16</v>
      </c>
      <c r="V427" s="306">
        <v>964</v>
      </c>
      <c r="W427" s="306">
        <v>964</v>
      </c>
      <c r="X427" s="8">
        <v>96.4</v>
      </c>
      <c r="Y427" s="16">
        <f t="shared" si="95"/>
        <v>37.952755905511815</v>
      </c>
      <c r="Z427" s="8">
        <v>96.4</v>
      </c>
      <c r="AA427" s="16">
        <f t="shared" si="93"/>
        <v>37.952755905511815</v>
      </c>
      <c r="AB427" s="16" t="str">
        <f t="shared" si="94"/>
        <v>Y</v>
      </c>
      <c r="AC427" s="8">
        <v>56.7</v>
      </c>
      <c r="AD427" s="306">
        <v>2</v>
      </c>
      <c r="AE427" s="3"/>
      <c r="AF427" s="5" t="s">
        <v>989</v>
      </c>
      <c r="AG427" s="10">
        <v>7.0908985424793602</v>
      </c>
      <c r="AH427" s="10">
        <v>7.5031102002124799</v>
      </c>
      <c r="AI427" s="10">
        <v>6.83813736119808</v>
      </c>
      <c r="AJ427" s="10">
        <v>7.5048977616076797</v>
      </c>
      <c r="AK427" s="10">
        <v>7.1094891809894394</v>
      </c>
      <c r="AL427" s="10">
        <v>9.2273919220223988</v>
      </c>
      <c r="AM427" s="10">
        <v>8.6711028158361589</v>
      </c>
      <c r="AN427" s="10">
        <v>8.8309108045670399</v>
      </c>
      <c r="AO427" s="10">
        <v>8.1087360009062408</v>
      </c>
      <c r="AP427" s="10">
        <v>7.5224158632806404</v>
      </c>
      <c r="AQ427" s="10">
        <v>7.3340068922265598</v>
      </c>
      <c r="AR427" s="10">
        <v>7.3236390361343995</v>
      </c>
      <c r="AS427" s="11">
        <v>21.43214610388992</v>
      </c>
      <c r="AT427" s="11">
        <v>23.841778864619517</v>
      </c>
      <c r="AU427" s="11">
        <v>25.610749621309438</v>
      </c>
      <c r="AV427" s="11">
        <v>22.180061791641599</v>
      </c>
      <c r="AW427" s="29">
        <v>93.064736381460477</v>
      </c>
      <c r="AX427" s="45">
        <f t="shared" si="97"/>
        <v>7.7553946984550386</v>
      </c>
      <c r="AY427" s="45">
        <f t="shared" si="98"/>
        <v>0.77057524030895386</v>
      </c>
    </row>
    <row r="428" spans="1:51" ht="15" customHeight="1">
      <c r="A428" s="385">
        <v>1809</v>
      </c>
      <c r="B428" s="23" t="s">
        <v>3</v>
      </c>
      <c r="C428" s="23" t="s">
        <v>566</v>
      </c>
      <c r="D428" s="23" t="s">
        <v>28</v>
      </c>
      <c r="E428" s="23" t="s">
        <v>1197</v>
      </c>
      <c r="F428" s="25" t="s">
        <v>903</v>
      </c>
      <c r="G428" s="24" t="s">
        <v>917</v>
      </c>
      <c r="H428" s="394">
        <v>355</v>
      </c>
      <c r="I428" s="23" t="s">
        <v>31</v>
      </c>
      <c r="J428" s="42" t="s">
        <v>998</v>
      </c>
      <c r="K428" s="13" t="str">
        <f t="shared" si="100"/>
        <v>011</v>
      </c>
      <c r="L428" s="6" t="s">
        <v>1004</v>
      </c>
      <c r="M428" s="13" t="s">
        <v>1026</v>
      </c>
      <c r="N428" s="13" t="s">
        <v>1027</v>
      </c>
      <c r="O428" s="3"/>
      <c r="P428" s="7" t="s">
        <v>1334</v>
      </c>
      <c r="Q428" s="7" t="s">
        <v>1590</v>
      </c>
      <c r="R428" s="7" t="s">
        <v>1334</v>
      </c>
      <c r="S428" s="7" t="str">
        <f t="shared" si="96"/>
        <v>Yes</v>
      </c>
      <c r="T428" s="306">
        <v>320</v>
      </c>
      <c r="U428" s="306">
        <v>16</v>
      </c>
      <c r="V428" s="306">
        <v>964</v>
      </c>
      <c r="W428" s="306">
        <v>964</v>
      </c>
      <c r="X428" s="8">
        <v>96.4</v>
      </c>
      <c r="Y428" s="16">
        <f t="shared" si="95"/>
        <v>37.952755905511815</v>
      </c>
      <c r="Z428" s="8">
        <v>96.4</v>
      </c>
      <c r="AA428" s="16">
        <f t="shared" si="93"/>
        <v>37.952755905511815</v>
      </c>
      <c r="AB428" s="16" t="str">
        <f t="shared" si="94"/>
        <v>Y</v>
      </c>
      <c r="AC428" s="8">
        <v>109</v>
      </c>
      <c r="AD428" s="306">
        <v>4</v>
      </c>
      <c r="AE428" s="3"/>
      <c r="AF428" s="5" t="s">
        <v>989</v>
      </c>
      <c r="AG428" s="10">
        <v>37.663004323840006</v>
      </c>
      <c r="AH428" s="10">
        <v>39.851994629888004</v>
      </c>
      <c r="AI428" s="10">
        <v>36.320744333977601</v>
      </c>
      <c r="AJ428" s="10">
        <v>39.862303846400003</v>
      </c>
      <c r="AK428" s="10">
        <v>37.76197280235521</v>
      </c>
      <c r="AL428" s="10">
        <v>49.011389860249608</v>
      </c>
      <c r="AM428" s="10">
        <v>46.056768407910404</v>
      </c>
      <c r="AN428" s="10">
        <v>46.904873286297608</v>
      </c>
      <c r="AO428" s="10">
        <v>43.069844743833606</v>
      </c>
      <c r="AP428" s="10">
        <v>39.954399513907205</v>
      </c>
      <c r="AQ428" s="10">
        <v>38.953718231142403</v>
      </c>
      <c r="AR428" s="10">
        <v>38.8994230241792</v>
      </c>
      <c r="AS428" s="11">
        <v>113.83574328770561</v>
      </c>
      <c r="AT428" s="11">
        <v>126.63566650900482</v>
      </c>
      <c r="AU428" s="11">
        <v>136.03148643804161</v>
      </c>
      <c r="AV428" s="11">
        <v>117.80754076922881</v>
      </c>
      <c r="AW428" s="29">
        <v>494.31043700398084</v>
      </c>
      <c r="AX428" s="45">
        <f t="shared" si="97"/>
        <v>41.192536416998415</v>
      </c>
      <c r="AY428" s="45">
        <f t="shared" si="98"/>
        <v>4.0930234720364931</v>
      </c>
    </row>
    <row r="429" spans="1:51" ht="15" customHeight="1">
      <c r="A429" s="385">
        <v>1812</v>
      </c>
      <c r="B429" s="23" t="s">
        <v>3</v>
      </c>
      <c r="C429" s="23" t="s">
        <v>697</v>
      </c>
      <c r="D429" s="23" t="s">
        <v>66</v>
      </c>
      <c r="E429" s="23" t="s">
        <v>1197</v>
      </c>
      <c r="F429" s="25" t="s">
        <v>923</v>
      </c>
      <c r="G429" s="24" t="s">
        <v>917</v>
      </c>
      <c r="H429" s="394">
        <v>330</v>
      </c>
      <c r="I429" s="23" t="s">
        <v>116</v>
      </c>
      <c r="J429" s="42" t="s">
        <v>998</v>
      </c>
      <c r="K429" s="13" t="str">
        <f t="shared" si="100"/>
        <v>011</v>
      </c>
      <c r="L429" s="6" t="s">
        <v>1004</v>
      </c>
      <c r="M429" s="13" t="s">
        <v>1026</v>
      </c>
      <c r="N429" s="13" t="s">
        <v>1027</v>
      </c>
      <c r="O429" s="3"/>
      <c r="P429" s="7" t="s">
        <v>1356</v>
      </c>
      <c r="Q429" s="7" t="s">
        <v>1591</v>
      </c>
      <c r="R429" s="7" t="s">
        <v>1356</v>
      </c>
      <c r="S429" s="7" t="str">
        <f t="shared" si="96"/>
        <v>Yes</v>
      </c>
      <c r="T429" s="306">
        <v>380</v>
      </c>
      <c r="U429" s="306">
        <v>20</v>
      </c>
      <c r="V429" s="306">
        <v>950</v>
      </c>
      <c r="W429" s="306">
        <v>950</v>
      </c>
      <c r="X429" s="8">
        <v>95</v>
      </c>
      <c r="Y429" s="16">
        <f t="shared" si="95"/>
        <v>37.401574803149607</v>
      </c>
      <c r="Z429" s="8">
        <v>94</v>
      </c>
      <c r="AA429" s="16">
        <f t="shared" si="93"/>
        <v>37.00787401574803</v>
      </c>
      <c r="AB429" s="16" t="str">
        <f t="shared" si="94"/>
        <v>N</v>
      </c>
      <c r="AC429" s="8">
        <v>141</v>
      </c>
      <c r="AD429" s="306">
        <v>10</v>
      </c>
      <c r="AE429" s="3"/>
      <c r="AF429" s="5" t="s">
        <v>988</v>
      </c>
      <c r="AG429" s="10">
        <v>0.81256523963999994</v>
      </c>
      <c r="AH429" s="10">
        <v>0.86042439587999997</v>
      </c>
      <c r="AI429" s="10">
        <v>0.78447399575999999</v>
      </c>
      <c r="AJ429" s="10">
        <v>0.86042439587999997</v>
      </c>
      <c r="AK429" s="10">
        <v>0.81568648895999996</v>
      </c>
      <c r="AL429" s="10">
        <v>1.0581035194799999</v>
      </c>
      <c r="AM429" s="10">
        <v>0.9946381166399999</v>
      </c>
      <c r="AN429" s="10">
        <v>1.0123251961199999</v>
      </c>
      <c r="AO429" s="10">
        <v>0.93013229735999992</v>
      </c>
      <c r="AP429" s="10">
        <v>0.86250522875999991</v>
      </c>
      <c r="AQ429" s="10">
        <v>0.84065648351999989</v>
      </c>
      <c r="AR429" s="10">
        <v>0.83961606707999992</v>
      </c>
      <c r="AS429" s="11">
        <v>2.45746363128</v>
      </c>
      <c r="AT429" s="11">
        <v>2.7342144043199998</v>
      </c>
      <c r="AU429" s="11">
        <v>2.9370956101200001</v>
      </c>
      <c r="AV429" s="11">
        <v>2.5427777793599997</v>
      </c>
      <c r="AW429" s="29">
        <v>10.671551425079999</v>
      </c>
      <c r="AX429" s="45">
        <f t="shared" si="97"/>
        <v>0.8892959520899999</v>
      </c>
      <c r="AY429" s="45">
        <f t="shared" si="98"/>
        <v>8.837375767208594E-2</v>
      </c>
    </row>
    <row r="430" spans="1:51" ht="15" customHeight="1">
      <c r="A430" s="385">
        <v>1813</v>
      </c>
      <c r="B430" s="23" t="s">
        <v>3</v>
      </c>
      <c r="C430" s="23" t="s">
        <v>697</v>
      </c>
      <c r="D430" s="23" t="s">
        <v>66</v>
      </c>
      <c r="E430" s="23" t="s">
        <v>1197</v>
      </c>
      <c r="F430" s="25" t="s">
        <v>923</v>
      </c>
      <c r="G430" s="24" t="s">
        <v>917</v>
      </c>
      <c r="H430" s="394">
        <v>330</v>
      </c>
      <c r="I430" s="23" t="s">
        <v>67</v>
      </c>
      <c r="J430" s="42" t="s">
        <v>998</v>
      </c>
      <c r="K430" s="13" t="str">
        <f t="shared" si="100"/>
        <v>011</v>
      </c>
      <c r="L430" s="6" t="s">
        <v>1004</v>
      </c>
      <c r="M430" s="13" t="s">
        <v>1026</v>
      </c>
      <c r="N430" s="13" t="s">
        <v>1027</v>
      </c>
      <c r="O430" s="3"/>
      <c r="P430" s="7" t="s">
        <v>1356</v>
      </c>
      <c r="Q430" s="7" t="s">
        <v>1591</v>
      </c>
      <c r="R430" s="7" t="s">
        <v>1356</v>
      </c>
      <c r="S430" s="7" t="str">
        <f t="shared" si="96"/>
        <v>Yes</v>
      </c>
      <c r="T430" s="306">
        <v>380</v>
      </c>
      <c r="U430" s="306">
        <v>20</v>
      </c>
      <c r="V430" s="306">
        <v>950</v>
      </c>
      <c r="W430" s="306">
        <v>950</v>
      </c>
      <c r="X430" s="8">
        <v>95</v>
      </c>
      <c r="Y430" s="16">
        <f t="shared" si="95"/>
        <v>37.401574803149607</v>
      </c>
      <c r="Z430" s="8">
        <v>94</v>
      </c>
      <c r="AA430" s="16">
        <f t="shared" si="93"/>
        <v>37.00787401574803</v>
      </c>
      <c r="AB430" s="16" t="str">
        <f t="shared" si="94"/>
        <v>N</v>
      </c>
      <c r="AC430" s="8">
        <v>141</v>
      </c>
      <c r="AD430" s="306">
        <v>10</v>
      </c>
      <c r="AE430" s="3"/>
      <c r="AF430" s="5" t="s">
        <v>988</v>
      </c>
      <c r="AG430" s="10">
        <v>0.40680282803999995</v>
      </c>
      <c r="AH430" s="10">
        <v>0.43073240615999997</v>
      </c>
      <c r="AI430" s="10">
        <v>0.39223699787999999</v>
      </c>
      <c r="AJ430" s="10">
        <v>0.43073240615999997</v>
      </c>
      <c r="AK430" s="10">
        <v>0.40784324447999998</v>
      </c>
      <c r="AL430" s="10">
        <v>0.52957196795999995</v>
      </c>
      <c r="AM430" s="10">
        <v>0.49731905831999995</v>
      </c>
      <c r="AN430" s="10">
        <v>0.50668280627999995</v>
      </c>
      <c r="AO430" s="10">
        <v>0.46506614867999996</v>
      </c>
      <c r="AP430" s="10">
        <v>0.43177282259999999</v>
      </c>
      <c r="AQ430" s="10">
        <v>0.42032824175999994</v>
      </c>
      <c r="AR430" s="10">
        <v>0.42032824175999994</v>
      </c>
      <c r="AS430" s="11">
        <v>1.22977223208</v>
      </c>
      <c r="AT430" s="11">
        <v>1.3681476185999999</v>
      </c>
      <c r="AU430" s="11">
        <v>1.4690680132799998</v>
      </c>
      <c r="AV430" s="11">
        <v>1.2724293061199998</v>
      </c>
      <c r="AW430" s="29">
        <v>5.3394171700799991</v>
      </c>
      <c r="AX430" s="45">
        <f t="shared" si="97"/>
        <v>0.44495143084</v>
      </c>
      <c r="AY430" s="45">
        <f t="shared" si="98"/>
        <v>4.4230956921858723E-2</v>
      </c>
    </row>
    <row r="431" spans="1:51" ht="15" customHeight="1">
      <c r="A431" s="385">
        <v>1814</v>
      </c>
      <c r="B431" s="23" t="s">
        <v>3</v>
      </c>
      <c r="C431" s="23" t="s">
        <v>697</v>
      </c>
      <c r="D431" s="23" t="s">
        <v>66</v>
      </c>
      <c r="E431" s="23" t="s">
        <v>1197</v>
      </c>
      <c r="F431" s="25" t="s">
        <v>923</v>
      </c>
      <c r="G431" s="24" t="s">
        <v>917</v>
      </c>
      <c r="H431" s="394">
        <v>330</v>
      </c>
      <c r="I431" s="23" t="s">
        <v>68</v>
      </c>
      <c r="J431" s="42" t="s">
        <v>998</v>
      </c>
      <c r="K431" s="13" t="str">
        <f t="shared" si="100"/>
        <v>011</v>
      </c>
      <c r="L431" s="6" t="s">
        <v>1004</v>
      </c>
      <c r="M431" s="13" t="s">
        <v>1026</v>
      </c>
      <c r="N431" s="13" t="s">
        <v>1027</v>
      </c>
      <c r="O431" s="3"/>
      <c r="P431" s="7" t="s">
        <v>1400</v>
      </c>
      <c r="Q431" s="7" t="s">
        <v>1590</v>
      </c>
      <c r="R431" s="7" t="s">
        <v>1400</v>
      </c>
      <c r="S431" s="7" t="str">
        <f t="shared" si="96"/>
        <v>Yes</v>
      </c>
      <c r="T431" s="306">
        <v>430</v>
      </c>
      <c r="U431" s="306">
        <v>23</v>
      </c>
      <c r="V431" s="306">
        <v>945</v>
      </c>
      <c r="W431" s="306">
        <v>945</v>
      </c>
      <c r="X431" s="8">
        <v>94.5</v>
      </c>
      <c r="Y431" s="16">
        <f t="shared" si="95"/>
        <v>37.204724409448815</v>
      </c>
      <c r="Z431" s="8">
        <v>94.5</v>
      </c>
      <c r="AA431" s="16">
        <f t="shared" si="93"/>
        <v>37.204724409448815</v>
      </c>
      <c r="AB431" s="16" t="str">
        <f t="shared" si="94"/>
        <v>Y</v>
      </c>
      <c r="AC431" s="8">
        <v>142.4</v>
      </c>
      <c r="AD431" s="306">
        <v>10</v>
      </c>
      <c r="AE431" s="3"/>
      <c r="AF431" s="5" t="s">
        <v>988</v>
      </c>
      <c r="AG431" s="10">
        <v>1.1555419290912001</v>
      </c>
      <c r="AH431" s="10">
        <v>1.2217756527648</v>
      </c>
      <c r="AI431" s="10">
        <v>1.1141458517952001</v>
      </c>
      <c r="AJ431" s="10">
        <v>1.2229583978303999</v>
      </c>
      <c r="AK431" s="10">
        <v>1.1579074192224001</v>
      </c>
      <c r="AL431" s="10">
        <v>1.5032689783776001</v>
      </c>
      <c r="AM431" s="10">
        <v>1.4121976083264001</v>
      </c>
      <c r="AN431" s="10">
        <v>1.4382179997696001</v>
      </c>
      <c r="AO431" s="10">
        <v>1.3211262382752</v>
      </c>
      <c r="AP431" s="10">
        <v>1.2253238879616</v>
      </c>
      <c r="AQ431" s="10">
        <v>1.1945725162559999</v>
      </c>
      <c r="AR431" s="10">
        <v>1.1933897711904</v>
      </c>
      <c r="AS431" s="11">
        <v>3.4914634336512007</v>
      </c>
      <c r="AT431" s="11">
        <v>3.8841347954304002</v>
      </c>
      <c r="AU431" s="11">
        <v>4.1715418463712002</v>
      </c>
      <c r="AV431" s="11">
        <v>3.6132861754079997</v>
      </c>
      <c r="AW431" s="29">
        <v>15.160426250860802</v>
      </c>
      <c r="AX431" s="45">
        <f t="shared" si="97"/>
        <v>1.2633688542384001</v>
      </c>
      <c r="AY431" s="45">
        <f t="shared" si="98"/>
        <v>0.1254326687432559</v>
      </c>
    </row>
    <row r="432" spans="1:51" ht="15" customHeight="1">
      <c r="A432" s="385">
        <v>1819</v>
      </c>
      <c r="B432" s="23" t="s">
        <v>3</v>
      </c>
      <c r="C432" s="23" t="s">
        <v>771</v>
      </c>
      <c r="D432" s="23" t="s">
        <v>53</v>
      </c>
      <c r="E432" s="23" t="s">
        <v>1197</v>
      </c>
      <c r="F432" s="25" t="s">
        <v>923</v>
      </c>
      <c r="G432" s="24" t="s">
        <v>956</v>
      </c>
      <c r="H432" s="394">
        <v>200</v>
      </c>
      <c r="I432" s="23" t="s">
        <v>857</v>
      </c>
      <c r="J432" s="42" t="s">
        <v>998</v>
      </c>
      <c r="K432" s="13" t="str">
        <f t="shared" si="100"/>
        <v>011</v>
      </c>
      <c r="L432" s="6" t="s">
        <v>1004</v>
      </c>
      <c r="M432" s="13" t="s">
        <v>1026</v>
      </c>
      <c r="N432" s="13" t="s">
        <v>1027</v>
      </c>
      <c r="O432" s="3"/>
      <c r="P432" s="7" t="s">
        <v>1382</v>
      </c>
      <c r="Q432" s="7" t="s">
        <v>1590</v>
      </c>
      <c r="R432" s="7" t="s">
        <v>1382</v>
      </c>
      <c r="S432" s="7" t="str">
        <f t="shared" si="96"/>
        <v>Yes</v>
      </c>
      <c r="T432" s="306">
        <v>400</v>
      </c>
      <c r="U432" s="306">
        <v>21</v>
      </c>
      <c r="V432" s="306">
        <v>925</v>
      </c>
      <c r="W432" s="306">
        <v>925</v>
      </c>
      <c r="X432" s="8">
        <v>92.5</v>
      </c>
      <c r="Y432" s="16">
        <f t="shared" si="95"/>
        <v>36.417322834645667</v>
      </c>
      <c r="Z432" s="8">
        <v>89</v>
      </c>
      <c r="AA432" s="16">
        <f t="shared" si="93"/>
        <v>35.039370078740156</v>
      </c>
      <c r="AB432" s="16" t="str">
        <f t="shared" si="94"/>
        <v>N</v>
      </c>
      <c r="AC432" s="8">
        <v>46.9</v>
      </c>
      <c r="AD432" s="306">
        <v>8</v>
      </c>
      <c r="AE432" s="3"/>
      <c r="AF432" s="5" t="s">
        <v>988</v>
      </c>
      <c r="AG432" s="10">
        <v>0.84843120544000006</v>
      </c>
      <c r="AH432" s="10">
        <v>0.89773385492000002</v>
      </c>
      <c r="AI432" s="10">
        <v>0.81828210324000006</v>
      </c>
      <c r="AJ432" s="10">
        <v>0.89808855024000001</v>
      </c>
      <c r="AK432" s="10">
        <v>0.85091407267999997</v>
      </c>
      <c r="AL432" s="10">
        <v>1.10416653116</v>
      </c>
      <c r="AM432" s="10">
        <v>1.037483811</v>
      </c>
      <c r="AN432" s="10">
        <v>1.0566373582800002</v>
      </c>
      <c r="AO432" s="10">
        <v>0.97044639552</v>
      </c>
      <c r="AP432" s="10">
        <v>0.90021672216000004</v>
      </c>
      <c r="AQ432" s="10">
        <v>0.87751622167999999</v>
      </c>
      <c r="AR432" s="10">
        <v>0.87645213572000003</v>
      </c>
      <c r="AS432" s="11">
        <v>2.5644471636000001</v>
      </c>
      <c r="AT432" s="11">
        <v>2.8531691540799997</v>
      </c>
      <c r="AU432" s="11">
        <v>3.0645675647999999</v>
      </c>
      <c r="AV432" s="11">
        <v>2.6541850795599999</v>
      </c>
      <c r="AW432" s="29">
        <v>11.136368962040001</v>
      </c>
      <c r="AX432" s="45">
        <f t="shared" si="97"/>
        <v>0.92803074683666653</v>
      </c>
      <c r="AY432" s="45">
        <f t="shared" si="98"/>
        <v>9.2180897188399988E-2</v>
      </c>
    </row>
    <row r="433" spans="1:51" ht="15" customHeight="1">
      <c r="A433" s="385">
        <v>1820</v>
      </c>
      <c r="B433" s="23" t="s">
        <v>3</v>
      </c>
      <c r="C433" s="23" t="s">
        <v>776</v>
      </c>
      <c r="D433" s="23" t="s">
        <v>776</v>
      </c>
      <c r="E433" s="23" t="s">
        <v>1197</v>
      </c>
      <c r="F433" s="25" t="s">
        <v>923</v>
      </c>
      <c r="G433" s="24"/>
      <c r="H433" s="394"/>
      <c r="I433" s="23" t="s">
        <v>65</v>
      </c>
      <c r="J433" s="42" t="s">
        <v>1000</v>
      </c>
      <c r="K433" s="13" t="str">
        <f t="shared" si="100"/>
        <v>01A</v>
      </c>
      <c r="L433" s="6" t="s">
        <v>1004</v>
      </c>
      <c r="M433" s="13" t="s">
        <v>1026</v>
      </c>
      <c r="N433" s="13" t="s">
        <v>1028</v>
      </c>
      <c r="O433" s="3"/>
      <c r="P433" s="7" t="s">
        <v>1431</v>
      </c>
      <c r="Q433" s="7" t="s">
        <v>1590</v>
      </c>
      <c r="R433" s="7" t="s">
        <v>1539</v>
      </c>
      <c r="S433" s="7" t="str">
        <f t="shared" si="96"/>
        <v>No</v>
      </c>
      <c r="T433" s="306">
        <v>400</v>
      </c>
      <c r="U433" s="306">
        <v>21</v>
      </c>
      <c r="V433" s="306">
        <v>1004</v>
      </c>
      <c r="W433" s="306">
        <v>1000</v>
      </c>
      <c r="X433" s="8">
        <v>100</v>
      </c>
      <c r="Y433" s="16">
        <f t="shared" si="95"/>
        <v>39.370078740157481</v>
      </c>
      <c r="Z433" s="8">
        <v>98.6</v>
      </c>
      <c r="AA433" s="16">
        <f t="shared" si="93"/>
        <v>38.818897637795274</v>
      </c>
      <c r="AB433" s="16" t="str">
        <f t="shared" si="94"/>
        <v>N</v>
      </c>
      <c r="AC433" s="8">
        <v>133.4</v>
      </c>
      <c r="AD433" s="306">
        <v>14</v>
      </c>
      <c r="AE433" s="3"/>
      <c r="AF433" s="5" t="s">
        <v>988</v>
      </c>
      <c r="AG433" s="10">
        <v>0.15269497599999998</v>
      </c>
      <c r="AH433" s="10">
        <v>0.16142040320000001</v>
      </c>
      <c r="AI433" s="10">
        <v>0.14724158399999998</v>
      </c>
      <c r="AJ433" s="10">
        <v>0.16142040320000001</v>
      </c>
      <c r="AK433" s="10">
        <v>0.15269497599999998</v>
      </c>
      <c r="AL433" s="10">
        <v>0.1985034688</v>
      </c>
      <c r="AM433" s="10">
        <v>0.18650600640000001</v>
      </c>
      <c r="AN433" s="10">
        <v>0.1897780416</v>
      </c>
      <c r="AO433" s="10">
        <v>0.17450854399999999</v>
      </c>
      <c r="AP433" s="10">
        <v>0.16142040320000001</v>
      </c>
      <c r="AQ433" s="10">
        <v>0.15814836799999998</v>
      </c>
      <c r="AR433" s="10">
        <v>0.15814836799999998</v>
      </c>
      <c r="AS433" s="11">
        <v>0.46135696319999997</v>
      </c>
      <c r="AT433" s="11">
        <v>0.51261884800000002</v>
      </c>
      <c r="AU433" s="11">
        <v>0.55079259200000008</v>
      </c>
      <c r="AV433" s="11">
        <v>0.47771713919999997</v>
      </c>
      <c r="AW433" s="29">
        <v>2.0024855424000001</v>
      </c>
      <c r="AX433" s="45">
        <f t="shared" si="97"/>
        <v>0.16687379519999998</v>
      </c>
      <c r="AY433" s="45">
        <f t="shared" si="98"/>
        <v>1.6508234909255917E-2</v>
      </c>
    </row>
    <row r="434" spans="1:51" ht="15" customHeight="1">
      <c r="A434" s="385">
        <v>1821</v>
      </c>
      <c r="B434" s="23" t="s">
        <v>3</v>
      </c>
      <c r="C434" s="23" t="s">
        <v>776</v>
      </c>
      <c r="D434" s="23" t="s">
        <v>776</v>
      </c>
      <c r="E434" s="23" t="s">
        <v>1197</v>
      </c>
      <c r="F434" s="25" t="s">
        <v>923</v>
      </c>
      <c r="G434" s="24"/>
      <c r="H434" s="394"/>
      <c r="I434" s="23" t="s">
        <v>858</v>
      </c>
      <c r="J434" s="42" t="s">
        <v>998</v>
      </c>
      <c r="K434" s="13" t="str">
        <f t="shared" si="100"/>
        <v>011</v>
      </c>
      <c r="L434" s="6" t="s">
        <v>1004</v>
      </c>
      <c r="M434" s="13" t="s">
        <v>1026</v>
      </c>
      <c r="N434" s="13" t="s">
        <v>1027</v>
      </c>
      <c r="O434" s="3"/>
      <c r="P434" s="7" t="s">
        <v>1396</v>
      </c>
      <c r="Q434" s="7" t="s">
        <v>1590</v>
      </c>
      <c r="R434" s="7" t="s">
        <v>1519</v>
      </c>
      <c r="S434" s="7" t="str">
        <f t="shared" si="96"/>
        <v>No</v>
      </c>
      <c r="T434" s="306">
        <v>400</v>
      </c>
      <c r="U434" s="306">
        <v>21</v>
      </c>
      <c r="V434" s="306">
        <v>1310</v>
      </c>
      <c r="W434" s="306">
        <v>1303</v>
      </c>
      <c r="X434" s="8">
        <v>130.30000000000001</v>
      </c>
      <c r="Y434" s="16">
        <f t="shared" si="95"/>
        <v>51.2992125984252</v>
      </c>
      <c r="Z434" s="8">
        <v>127.9</v>
      </c>
      <c r="AA434" s="16">
        <f t="shared" si="93"/>
        <v>50.354330708661422</v>
      </c>
      <c r="AB434" s="16" t="str">
        <f t="shared" si="94"/>
        <v>N</v>
      </c>
      <c r="AC434" s="8">
        <v>83.9</v>
      </c>
      <c r="AD434" s="306">
        <v>9</v>
      </c>
      <c r="AE434" s="3"/>
      <c r="AF434" s="5" t="s">
        <v>988</v>
      </c>
      <c r="AG434" s="10">
        <v>0.19395768556640006</v>
      </c>
      <c r="AH434" s="10">
        <v>0.20557727041600007</v>
      </c>
      <c r="AI434" s="10">
        <v>0.18770098603200006</v>
      </c>
      <c r="AJ434" s="10">
        <v>0.20557727041600007</v>
      </c>
      <c r="AK434" s="10">
        <v>0.19485149978560004</v>
      </c>
      <c r="AL434" s="10">
        <v>0.25294942403360005</v>
      </c>
      <c r="AM434" s="10">
        <v>0.23775458230720006</v>
      </c>
      <c r="AN434" s="10">
        <v>0.24222365340320007</v>
      </c>
      <c r="AO434" s="10">
        <v>0.22255974058080005</v>
      </c>
      <c r="AP434" s="10">
        <v>0.20647108463520006</v>
      </c>
      <c r="AQ434" s="10">
        <v>0.20110819932000007</v>
      </c>
      <c r="AR434" s="10">
        <v>0.20110819932000007</v>
      </c>
      <c r="AS434" s="11">
        <v>0.58723594201440021</v>
      </c>
      <c r="AT434" s="11">
        <v>0.65337819423520016</v>
      </c>
      <c r="AU434" s="11">
        <v>0.70253797629120018</v>
      </c>
      <c r="AV434" s="11">
        <v>0.60868748327520028</v>
      </c>
      <c r="AW434" s="29">
        <v>2.5518395958160012</v>
      </c>
      <c r="AX434" s="45">
        <f t="shared" si="97"/>
        <v>0.21265329965133339</v>
      </c>
      <c r="AY434" s="45">
        <f t="shared" si="98"/>
        <v>2.1149644933266522E-2</v>
      </c>
    </row>
    <row r="435" spans="1:51" ht="15" customHeight="1">
      <c r="A435" s="385">
        <v>1823</v>
      </c>
      <c r="B435" s="23" t="s">
        <v>3</v>
      </c>
      <c r="C435" s="23" t="s">
        <v>614</v>
      </c>
      <c r="D435" s="23" t="s">
        <v>15</v>
      </c>
      <c r="E435" s="23" t="s">
        <v>1196</v>
      </c>
      <c r="F435" s="25" t="s">
        <v>923</v>
      </c>
      <c r="G435" s="24" t="s">
        <v>917</v>
      </c>
      <c r="H435" s="394">
        <v>250</v>
      </c>
      <c r="I435" s="23" t="s">
        <v>16</v>
      </c>
      <c r="J435" s="42" t="s">
        <v>998</v>
      </c>
      <c r="K435" s="13" t="str">
        <f t="shared" si="100"/>
        <v>011</v>
      </c>
      <c r="L435" s="6" t="s">
        <v>1004</v>
      </c>
      <c r="M435" s="13" t="s">
        <v>1026</v>
      </c>
      <c r="N435" s="13" t="s">
        <v>1027</v>
      </c>
      <c r="O435" s="3"/>
      <c r="P435" s="7" t="s">
        <v>1382</v>
      </c>
      <c r="Q435" s="7" t="s">
        <v>1590</v>
      </c>
      <c r="R435" s="7" t="s">
        <v>1382</v>
      </c>
      <c r="S435" s="7" t="str">
        <f t="shared" si="96"/>
        <v>Yes</v>
      </c>
      <c r="T435" s="306">
        <v>400</v>
      </c>
      <c r="U435" s="306">
        <v>21</v>
      </c>
      <c r="V435" s="306">
        <v>925</v>
      </c>
      <c r="W435" s="306">
        <v>925</v>
      </c>
      <c r="X435" s="8">
        <v>92.5</v>
      </c>
      <c r="Y435" s="16">
        <f t="shared" si="95"/>
        <v>36.417322834645667</v>
      </c>
      <c r="Z435" s="8">
        <v>90.5</v>
      </c>
      <c r="AA435" s="16">
        <f t="shared" si="93"/>
        <v>35.629921259842519</v>
      </c>
      <c r="AB435" s="16" t="str">
        <f t="shared" si="94"/>
        <v>N</v>
      </c>
      <c r="AC435" s="8">
        <v>103.6</v>
      </c>
      <c r="AD435" s="306">
        <v>10</v>
      </c>
      <c r="AE435" s="3"/>
      <c r="AF435" s="5" t="s">
        <v>989</v>
      </c>
      <c r="AG435" s="10">
        <v>0.91826912575999997</v>
      </c>
      <c r="AH435" s="10">
        <v>0.97154753920000003</v>
      </c>
      <c r="AI435" s="10">
        <v>0.88536187039999992</v>
      </c>
      <c r="AJ435" s="10">
        <v>0.97154753920000003</v>
      </c>
      <c r="AK435" s="10">
        <v>0.92061964399999996</v>
      </c>
      <c r="AL435" s="10">
        <v>1.194846772</v>
      </c>
      <c r="AM435" s="10">
        <v>1.1227642126399999</v>
      </c>
      <c r="AN435" s="10">
        <v>1.1431353707199998</v>
      </c>
      <c r="AO435" s="10">
        <v>1.0498981472</v>
      </c>
      <c r="AP435" s="10">
        <v>0.97389805744000002</v>
      </c>
      <c r="AQ435" s="10">
        <v>0.94960936895999992</v>
      </c>
      <c r="AR435" s="10">
        <v>0.94804235680000004</v>
      </c>
      <c r="AS435" s="11">
        <v>2.7751785353600003</v>
      </c>
      <c r="AT435" s="11">
        <v>3.0870139551999998</v>
      </c>
      <c r="AU435" s="11">
        <v>3.3157977305599995</v>
      </c>
      <c r="AV435" s="11">
        <v>2.8715497831999999</v>
      </c>
      <c r="AW435" s="29">
        <v>12.049540004320001</v>
      </c>
      <c r="AX435" s="45">
        <f t="shared" si="97"/>
        <v>1.0041283336933333</v>
      </c>
      <c r="AY435" s="45">
        <f t="shared" si="98"/>
        <v>9.9759549354277582E-2</v>
      </c>
    </row>
    <row r="436" spans="1:51" ht="15" customHeight="1">
      <c r="A436" s="385">
        <v>1829</v>
      </c>
      <c r="B436" s="23" t="s">
        <v>3</v>
      </c>
      <c r="C436" s="23" t="s">
        <v>698</v>
      </c>
      <c r="D436" s="23" t="s">
        <v>699</v>
      </c>
      <c r="E436" s="23" t="s">
        <v>1199</v>
      </c>
      <c r="F436" s="25" t="s">
        <v>923</v>
      </c>
      <c r="G436" s="24" t="s">
        <v>922</v>
      </c>
      <c r="H436" s="394">
        <v>200</v>
      </c>
      <c r="I436" s="23" t="s">
        <v>1063</v>
      </c>
      <c r="J436" s="42" t="s">
        <v>1002</v>
      </c>
      <c r="K436" s="13" t="str">
        <f t="shared" si="100"/>
        <v>01E</v>
      </c>
      <c r="L436" s="6" t="s">
        <v>1004</v>
      </c>
      <c r="M436" s="13" t="s">
        <v>1026</v>
      </c>
      <c r="N436" s="13" t="s">
        <v>1030</v>
      </c>
      <c r="O436" s="3"/>
      <c r="P436" s="7" t="s">
        <v>1435</v>
      </c>
      <c r="Q436" s="7" t="s">
        <v>1590</v>
      </c>
      <c r="R436" s="7" t="s">
        <v>1548</v>
      </c>
      <c r="S436" s="7" t="str">
        <f t="shared" si="96"/>
        <v>No</v>
      </c>
      <c r="T436" s="306">
        <v>320</v>
      </c>
      <c r="U436" s="306">
        <v>16</v>
      </c>
      <c r="V436" s="306">
        <v>1200</v>
      </c>
      <c r="W436" s="306">
        <v>1194</v>
      </c>
      <c r="X436" s="8">
        <v>119.4</v>
      </c>
      <c r="Y436" s="16">
        <f t="shared" si="95"/>
        <v>47.00787401574803</v>
      </c>
      <c r="Z436" s="8">
        <v>59.3</v>
      </c>
      <c r="AA436" s="16">
        <f t="shared" si="93"/>
        <v>23.346456692913385</v>
      </c>
      <c r="AB436" s="16" t="str">
        <f t="shared" si="94"/>
        <v>N</v>
      </c>
      <c r="AC436" s="8">
        <v>96.5</v>
      </c>
      <c r="AD436" s="306">
        <v>9</v>
      </c>
      <c r="AE436" s="3"/>
      <c r="AF436" s="5" t="s">
        <v>989</v>
      </c>
      <c r="AG436" s="10">
        <v>7.1942237353728009</v>
      </c>
      <c r="AH436" s="10">
        <v>7.6124925571968012</v>
      </c>
      <c r="AI436" s="10">
        <v>6.9379869796608009</v>
      </c>
      <c r="AJ436" s="10">
        <v>7.6139998322304008</v>
      </c>
      <c r="AK436" s="10">
        <v>7.2130646732928012</v>
      </c>
      <c r="AL436" s="10">
        <v>9.3616852336896024</v>
      </c>
      <c r="AM436" s="10">
        <v>8.7972107336064003</v>
      </c>
      <c r="AN436" s="10">
        <v>8.9592427997183997</v>
      </c>
      <c r="AO436" s="10">
        <v>8.2267071333887998</v>
      </c>
      <c r="AP436" s="10">
        <v>7.6320871326336004</v>
      </c>
      <c r="AQ436" s="10">
        <v>7.4406632033664</v>
      </c>
      <c r="AR436" s="10">
        <v>7.430112278131201</v>
      </c>
      <c r="AS436" s="11">
        <v>21.744703272230403</v>
      </c>
      <c r="AT436" s="11">
        <v>24.188749739212803</v>
      </c>
      <c r="AU436" s="11">
        <v>25.983160666713601</v>
      </c>
      <c r="AV436" s="11">
        <v>22.502862614131203</v>
      </c>
      <c r="AW436" s="29">
        <v>94.41947629228801</v>
      </c>
      <c r="AX436" s="45">
        <f t="shared" si="97"/>
        <v>7.8682896910240006</v>
      </c>
      <c r="AY436" s="45">
        <f t="shared" si="98"/>
        <v>0.78170356985887179</v>
      </c>
    </row>
    <row r="437" spans="1:51" ht="15" customHeight="1">
      <c r="A437" s="385">
        <v>1832</v>
      </c>
      <c r="B437" s="23" t="s">
        <v>3</v>
      </c>
      <c r="C437" s="23" t="s">
        <v>700</v>
      </c>
      <c r="D437" s="23" t="s">
        <v>701</v>
      </c>
      <c r="E437" s="23" t="s">
        <v>1227</v>
      </c>
      <c r="F437" s="25" t="s">
        <v>923</v>
      </c>
      <c r="G437" s="24" t="s">
        <v>918</v>
      </c>
      <c r="H437" s="394">
        <v>100</v>
      </c>
      <c r="I437" s="23" t="s">
        <v>90</v>
      </c>
      <c r="J437" s="42" t="s">
        <v>999</v>
      </c>
      <c r="K437" s="13" t="str">
        <f t="shared" si="100"/>
        <v>010</v>
      </c>
      <c r="L437" s="6" t="s">
        <v>1004</v>
      </c>
      <c r="M437" s="13" t="s">
        <v>1029</v>
      </c>
      <c r="N437" s="13" t="s">
        <v>1027</v>
      </c>
      <c r="O437" s="3"/>
      <c r="P437" s="7" t="s">
        <v>1339</v>
      </c>
      <c r="Q437" s="7" t="s">
        <v>1591</v>
      </c>
      <c r="R437" s="7" t="s">
        <v>1516</v>
      </c>
      <c r="S437" s="7" t="str">
        <f t="shared" si="96"/>
        <v>No</v>
      </c>
      <c r="T437" s="306">
        <v>290</v>
      </c>
      <c r="U437" s="306">
        <v>14</v>
      </c>
      <c r="V437" s="306">
        <v>910</v>
      </c>
      <c r="W437" s="306">
        <v>900</v>
      </c>
      <c r="X437" s="8">
        <v>90</v>
      </c>
      <c r="Y437" s="16">
        <f t="shared" si="95"/>
        <v>35.433070866141733</v>
      </c>
      <c r="Z437" s="8">
        <v>86.5</v>
      </c>
      <c r="AA437" s="16">
        <f t="shared" si="93"/>
        <v>34.055118110236222</v>
      </c>
      <c r="AB437" s="16" t="str">
        <f t="shared" si="94"/>
        <v>N</v>
      </c>
      <c r="AC437" s="8">
        <v>116.5</v>
      </c>
      <c r="AD437" s="306">
        <v>20</v>
      </c>
      <c r="AE437" s="3"/>
      <c r="AF437" s="5" t="s">
        <v>988</v>
      </c>
      <c r="AG437" s="10">
        <v>0.42511206023999998</v>
      </c>
      <c r="AH437" s="10">
        <v>0.44997241463999993</v>
      </c>
      <c r="AI437" s="10">
        <v>0.41019584759999994</v>
      </c>
      <c r="AJ437" s="10">
        <v>0.44997241463999993</v>
      </c>
      <c r="AK437" s="10">
        <v>0.42635507795999994</v>
      </c>
      <c r="AL437" s="10">
        <v>0.5531428853999999</v>
      </c>
      <c r="AM437" s="10">
        <v>0.51958140695999999</v>
      </c>
      <c r="AN437" s="10">
        <v>0.52952554871999991</v>
      </c>
      <c r="AO437" s="10">
        <v>0.48601992851999992</v>
      </c>
      <c r="AP437" s="10">
        <v>0.45059392349999994</v>
      </c>
      <c r="AQ437" s="10">
        <v>0.43940676401999995</v>
      </c>
      <c r="AR437" s="10">
        <v>0.43878525515999994</v>
      </c>
      <c r="AS437" s="11">
        <v>1.2852803224799998</v>
      </c>
      <c r="AT437" s="11">
        <v>1.4294703779999998</v>
      </c>
      <c r="AU437" s="11">
        <v>1.5351268841999999</v>
      </c>
      <c r="AV437" s="11">
        <v>1.3287859426799999</v>
      </c>
      <c r="AW437" s="29">
        <v>5.5786635273599998</v>
      </c>
      <c r="AX437" s="45">
        <f t="shared" si="97"/>
        <v>0.46488862727999991</v>
      </c>
      <c r="AY437" s="45">
        <f t="shared" si="98"/>
        <v>4.6164650324109491E-2</v>
      </c>
    </row>
    <row r="438" spans="1:51" ht="15" customHeight="1">
      <c r="A438" s="385">
        <v>1833</v>
      </c>
      <c r="B438" s="23" t="s">
        <v>3</v>
      </c>
      <c r="C438" s="23" t="s">
        <v>700</v>
      </c>
      <c r="D438" s="23" t="s">
        <v>701</v>
      </c>
      <c r="E438" s="23" t="s">
        <v>1227</v>
      </c>
      <c r="F438" s="25" t="s">
        <v>923</v>
      </c>
      <c r="G438" s="24" t="s">
        <v>944</v>
      </c>
      <c r="H438" s="394">
        <v>125</v>
      </c>
      <c r="I438" s="23" t="s">
        <v>91</v>
      </c>
      <c r="J438" s="42" t="s">
        <v>999</v>
      </c>
      <c r="K438" s="13" t="str">
        <f t="shared" si="100"/>
        <v>010</v>
      </c>
      <c r="L438" s="6" t="s">
        <v>1004</v>
      </c>
      <c r="M438" s="13" t="s">
        <v>1029</v>
      </c>
      <c r="N438" s="13" t="s">
        <v>1027</v>
      </c>
      <c r="O438" s="3"/>
      <c r="P438" s="7" t="s">
        <v>1339</v>
      </c>
      <c r="Q438" s="7" t="s">
        <v>1591</v>
      </c>
      <c r="R438" s="7" t="s">
        <v>1516</v>
      </c>
      <c r="S438" s="7" t="str">
        <f t="shared" si="96"/>
        <v>No</v>
      </c>
      <c r="T438" s="306">
        <v>290</v>
      </c>
      <c r="U438" s="306">
        <v>14</v>
      </c>
      <c r="V438" s="306">
        <v>910</v>
      </c>
      <c r="W438" s="306">
        <v>900</v>
      </c>
      <c r="X438" s="8">
        <v>90</v>
      </c>
      <c r="Y438" s="16">
        <f t="shared" si="95"/>
        <v>35.433070866141733</v>
      </c>
      <c r="Z438" s="8">
        <v>87.2</v>
      </c>
      <c r="AA438" s="16">
        <f t="shared" si="93"/>
        <v>34.330708661417326</v>
      </c>
      <c r="AB438" s="16" t="str">
        <f t="shared" si="94"/>
        <v>N</v>
      </c>
      <c r="AC438" s="8">
        <v>111.4</v>
      </c>
      <c r="AD438" s="306">
        <v>18</v>
      </c>
      <c r="AE438" s="3"/>
      <c r="AF438" s="5" t="s">
        <v>988</v>
      </c>
      <c r="AG438" s="10">
        <v>0.128963355192</v>
      </c>
      <c r="AH438" s="10">
        <v>0.13668927048000001</v>
      </c>
      <c r="AI438" s="10">
        <v>0.12480324696</v>
      </c>
      <c r="AJ438" s="10">
        <v>0.13668927048000001</v>
      </c>
      <c r="AK438" s="10">
        <v>0.12955765636799998</v>
      </c>
      <c r="AL438" s="10">
        <v>0.16818723280800002</v>
      </c>
      <c r="AM438" s="10">
        <v>0.15808411281600002</v>
      </c>
      <c r="AN438" s="10">
        <v>0.16105561869599999</v>
      </c>
      <c r="AO438" s="10">
        <v>0.14798099282400001</v>
      </c>
      <c r="AP438" s="10">
        <v>0.13728357165600003</v>
      </c>
      <c r="AQ438" s="10">
        <v>0.13371776459999998</v>
      </c>
      <c r="AR438" s="10">
        <v>0.13371776459999998</v>
      </c>
      <c r="AS438" s="11">
        <v>0.39045587263199999</v>
      </c>
      <c r="AT438" s="11">
        <v>0.43443415965600002</v>
      </c>
      <c r="AU438" s="11">
        <v>0.46712072433600005</v>
      </c>
      <c r="AV438" s="11">
        <v>0.40471910085599994</v>
      </c>
      <c r="AW438" s="29">
        <v>1.6967298574799998</v>
      </c>
      <c r="AX438" s="45">
        <f t="shared" si="97"/>
        <v>0.14139415478999998</v>
      </c>
      <c r="AY438" s="45">
        <f t="shared" si="98"/>
        <v>1.4062495970440859E-2</v>
      </c>
    </row>
    <row r="439" spans="1:51" ht="15" customHeight="1">
      <c r="A439" s="385">
        <v>1836</v>
      </c>
      <c r="B439" s="23" t="s">
        <v>3</v>
      </c>
      <c r="C439" s="23" t="s">
        <v>702</v>
      </c>
      <c r="D439" s="23" t="s">
        <v>703</v>
      </c>
      <c r="E439" s="23" t="s">
        <v>1196</v>
      </c>
      <c r="F439" s="25" t="s">
        <v>923</v>
      </c>
      <c r="G439" s="24" t="s">
        <v>917</v>
      </c>
      <c r="H439" s="394">
        <v>500</v>
      </c>
      <c r="I439" s="23" t="s">
        <v>44</v>
      </c>
      <c r="J439" s="42" t="s">
        <v>998</v>
      </c>
      <c r="K439" s="13" t="str">
        <f t="shared" si="100"/>
        <v>011</v>
      </c>
      <c r="L439" s="6" t="s">
        <v>1004</v>
      </c>
      <c r="M439" s="13" t="s">
        <v>1026</v>
      </c>
      <c r="N439" s="13" t="s">
        <v>1027</v>
      </c>
      <c r="O439" s="3"/>
      <c r="P439" s="7" t="s">
        <v>1436</v>
      </c>
      <c r="Q439" s="7" t="s">
        <v>1587</v>
      </c>
      <c r="R439" s="7" t="s">
        <v>1436</v>
      </c>
      <c r="S439" s="7" t="str">
        <f t="shared" si="96"/>
        <v>Yes</v>
      </c>
      <c r="T439" s="306">
        <v>400</v>
      </c>
      <c r="U439" s="306">
        <v>21</v>
      </c>
      <c r="V439" s="306">
        <v>1392</v>
      </c>
      <c r="W439" s="306">
        <v>1392</v>
      </c>
      <c r="X439" s="8">
        <v>139.19999999999999</v>
      </c>
      <c r="Y439" s="16">
        <f t="shared" si="95"/>
        <v>54.803149606299208</v>
      </c>
      <c r="Z439" s="8">
        <v>138.19999999999999</v>
      </c>
      <c r="AA439" s="16">
        <f t="shared" si="93"/>
        <v>54.40944881889763</v>
      </c>
      <c r="AB439" s="16" t="str">
        <f t="shared" si="94"/>
        <v>N</v>
      </c>
      <c r="AC439" s="8">
        <v>76.7</v>
      </c>
      <c r="AD439" s="306">
        <v>7</v>
      </c>
      <c r="AE439" s="3"/>
      <c r="AF439" s="5" t="s">
        <v>989</v>
      </c>
      <c r="AG439" s="10">
        <v>3.4087607473919999</v>
      </c>
      <c r="AH439" s="10">
        <v>3.6069140610048001</v>
      </c>
      <c r="AI439" s="10">
        <v>3.2874245773824002</v>
      </c>
      <c r="AJ439" s="10">
        <v>3.6077869830911999</v>
      </c>
      <c r="AK439" s="10">
        <v>3.4183628903424004</v>
      </c>
      <c r="AL439" s="10">
        <v>4.4361900430847996</v>
      </c>
      <c r="AM439" s="10">
        <v>4.1690758846464</v>
      </c>
      <c r="AN439" s="10">
        <v>4.2458930282496006</v>
      </c>
      <c r="AO439" s="10">
        <v>3.8984700378624</v>
      </c>
      <c r="AP439" s="10">
        <v>3.6165162039552001</v>
      </c>
      <c r="AQ439" s="10">
        <v>3.5257323069696</v>
      </c>
      <c r="AR439" s="10">
        <v>3.5213676965376002</v>
      </c>
      <c r="AS439" s="11">
        <v>10.3030993857792</v>
      </c>
      <c r="AT439" s="11">
        <v>11.462339916518399</v>
      </c>
      <c r="AU439" s="11">
        <v>12.3134389507584</v>
      </c>
      <c r="AV439" s="11">
        <v>10.6636162074624</v>
      </c>
      <c r="AW439" s="29">
        <v>44.742494460518401</v>
      </c>
      <c r="AX439" s="45">
        <f t="shared" si="97"/>
        <v>3.7285412050432005</v>
      </c>
      <c r="AY439" s="45">
        <f t="shared" si="98"/>
        <v>0.37055205293004295</v>
      </c>
    </row>
    <row r="440" spans="1:51" ht="15" customHeight="1">
      <c r="A440" s="385">
        <v>1837</v>
      </c>
      <c r="B440" s="23" t="s">
        <v>3</v>
      </c>
      <c r="C440" s="23" t="s">
        <v>702</v>
      </c>
      <c r="D440" s="23" t="s">
        <v>703</v>
      </c>
      <c r="E440" s="23" t="s">
        <v>1196</v>
      </c>
      <c r="F440" s="25" t="s">
        <v>923</v>
      </c>
      <c r="G440" s="24" t="s">
        <v>917</v>
      </c>
      <c r="H440" s="394">
        <v>500</v>
      </c>
      <c r="I440" s="23" t="s">
        <v>45</v>
      </c>
      <c r="J440" s="42" t="s">
        <v>998</v>
      </c>
      <c r="K440" s="13" t="str">
        <f t="shared" si="100"/>
        <v>011</v>
      </c>
      <c r="L440" s="6" t="s">
        <v>1004</v>
      </c>
      <c r="M440" s="13" t="s">
        <v>1026</v>
      </c>
      <c r="N440" s="13" t="s">
        <v>1027</v>
      </c>
      <c r="O440" s="3"/>
      <c r="P440" s="7" t="s">
        <v>1394</v>
      </c>
      <c r="Q440" s="7" t="s">
        <v>1590</v>
      </c>
      <c r="R440" s="7" t="s">
        <v>1494</v>
      </c>
      <c r="S440" s="7" t="str">
        <f t="shared" si="96"/>
        <v>No</v>
      </c>
      <c r="T440" s="306">
        <v>430</v>
      </c>
      <c r="U440" s="306">
        <v>23</v>
      </c>
      <c r="V440" s="306">
        <v>1276</v>
      </c>
      <c r="W440" s="306">
        <v>1255</v>
      </c>
      <c r="X440" s="8">
        <v>125.5</v>
      </c>
      <c r="Y440" s="16">
        <f t="shared" si="95"/>
        <v>49.409448818897637</v>
      </c>
      <c r="Z440" s="8">
        <v>122.2</v>
      </c>
      <c r="AA440" s="16">
        <f t="shared" ref="AA440:AA503" si="101">Z440/2.54</f>
        <v>48.110236220472444</v>
      </c>
      <c r="AB440" s="16" t="str">
        <f t="shared" ref="AB440:AB503" si="102">IF(Y440=AA440, "Y", "N")</f>
        <v>N</v>
      </c>
      <c r="AC440" s="8">
        <v>76.3</v>
      </c>
      <c r="AD440" s="306">
        <v>6</v>
      </c>
      <c r="AE440" s="3"/>
      <c r="AF440" s="5" t="s">
        <v>989</v>
      </c>
      <c r="AG440" s="10">
        <v>0.68508114625719996</v>
      </c>
      <c r="AH440" s="10">
        <v>0.72463742865780001</v>
      </c>
      <c r="AI440" s="10">
        <v>0.66067407839300007</v>
      </c>
      <c r="AJ440" s="10">
        <v>0.72547905168759996</v>
      </c>
      <c r="AK440" s="10">
        <v>0.68676439231679998</v>
      </c>
      <c r="AL440" s="10">
        <v>0.89127878855819997</v>
      </c>
      <c r="AM440" s="10">
        <v>0.83741491465100004</v>
      </c>
      <c r="AN440" s="10">
        <v>0.85340575221719994</v>
      </c>
      <c r="AO440" s="10">
        <v>0.7835510407438</v>
      </c>
      <c r="AP440" s="10">
        <v>0.72716229774719998</v>
      </c>
      <c r="AQ440" s="10">
        <v>0.7086465910916</v>
      </c>
      <c r="AR440" s="10">
        <v>0.70780496806180004</v>
      </c>
      <c r="AS440" s="11">
        <v>2.0703926533079997</v>
      </c>
      <c r="AT440" s="11">
        <v>2.3035222325625999</v>
      </c>
      <c r="AU440" s="11">
        <v>2.4743717076119998</v>
      </c>
      <c r="AV440" s="11">
        <v>2.1436138569006</v>
      </c>
      <c r="AW440" s="29">
        <v>8.9919004503831985</v>
      </c>
      <c r="AX440" s="45">
        <f t="shared" si="97"/>
        <v>0.74932503753193336</v>
      </c>
      <c r="AY440" s="45">
        <f t="shared" si="98"/>
        <v>7.4384114310797944E-2</v>
      </c>
    </row>
    <row r="441" spans="1:51" ht="15" customHeight="1">
      <c r="A441" s="385">
        <v>1838</v>
      </c>
      <c r="B441" s="23" t="s">
        <v>3</v>
      </c>
      <c r="C441" s="23" t="s">
        <v>702</v>
      </c>
      <c r="D441" s="23" t="s">
        <v>703</v>
      </c>
      <c r="E441" s="23" t="s">
        <v>1196</v>
      </c>
      <c r="F441" s="25" t="s">
        <v>923</v>
      </c>
      <c r="G441" s="24" t="s">
        <v>917</v>
      </c>
      <c r="H441" s="394">
        <v>330</v>
      </c>
      <c r="I441" s="23" t="s">
        <v>43</v>
      </c>
      <c r="J441" s="42" t="s">
        <v>998</v>
      </c>
      <c r="K441" s="13" t="str">
        <f t="shared" si="100"/>
        <v>011</v>
      </c>
      <c r="L441" s="6" t="s">
        <v>1004</v>
      </c>
      <c r="M441" s="13" t="s">
        <v>1026</v>
      </c>
      <c r="N441" s="13" t="s">
        <v>1027</v>
      </c>
      <c r="O441" s="3"/>
      <c r="P441" s="7" t="s">
        <v>1329</v>
      </c>
      <c r="Q441" s="7" t="s">
        <v>1590</v>
      </c>
      <c r="R441" s="7" t="s">
        <v>1462</v>
      </c>
      <c r="S441" s="7" t="str">
        <f t="shared" si="96"/>
        <v>No</v>
      </c>
      <c r="T441" s="306">
        <v>400</v>
      </c>
      <c r="U441" s="306">
        <v>21</v>
      </c>
      <c r="V441" s="306">
        <v>967</v>
      </c>
      <c r="W441" s="306">
        <v>940</v>
      </c>
      <c r="X441" s="8">
        <v>94</v>
      </c>
      <c r="Y441" s="16">
        <f t="shared" si="95"/>
        <v>37.00787401574803</v>
      </c>
      <c r="Z441" s="8">
        <v>93</v>
      </c>
      <c r="AA441" s="16">
        <f t="shared" si="101"/>
        <v>36.614173228346459</v>
      </c>
      <c r="AB441" s="16" t="str">
        <f t="shared" si="102"/>
        <v>N</v>
      </c>
      <c r="AC441" s="8">
        <v>124.6</v>
      </c>
      <c r="AD441" s="306">
        <v>10</v>
      </c>
      <c r="AE441" s="3"/>
      <c r="AF441" s="5" t="s">
        <v>989</v>
      </c>
      <c r="AG441" s="10">
        <v>4.487340891264</v>
      </c>
      <c r="AH441" s="10">
        <v>4.7487672812160007</v>
      </c>
      <c r="AI441" s="10">
        <v>4.3274207186560005</v>
      </c>
      <c r="AJ441" s="10">
        <v>4.7497248870400011</v>
      </c>
      <c r="AK441" s="10">
        <v>4.4997897669760007</v>
      </c>
      <c r="AL441" s="10">
        <v>5.8394803147520005</v>
      </c>
      <c r="AM441" s="10">
        <v>5.4880389773440008</v>
      </c>
      <c r="AN441" s="10">
        <v>5.5885875888640006</v>
      </c>
      <c r="AO441" s="10">
        <v>5.1318096108160001</v>
      </c>
      <c r="AP441" s="10">
        <v>4.760258551104001</v>
      </c>
      <c r="AQ441" s="10">
        <v>4.6415154289280007</v>
      </c>
      <c r="AR441" s="10">
        <v>4.6348121881600006</v>
      </c>
      <c r="AS441" s="11">
        <v>13.563528891136002</v>
      </c>
      <c r="AT441" s="11">
        <v>15.088994968768002</v>
      </c>
      <c r="AU441" s="11">
        <v>16.208436177024002</v>
      </c>
      <c r="AV441" s="11">
        <v>14.036586168192002</v>
      </c>
      <c r="AW441" s="29">
        <v>58.897546205120008</v>
      </c>
      <c r="AX441" s="45">
        <f t="shared" si="97"/>
        <v>4.9081288504266682</v>
      </c>
      <c r="AY441" s="45">
        <f t="shared" si="98"/>
        <v>0.48765971703600219</v>
      </c>
    </row>
    <row r="442" spans="1:51" ht="15" customHeight="1">
      <c r="A442" s="385">
        <v>1839</v>
      </c>
      <c r="B442" s="23" t="s">
        <v>3</v>
      </c>
      <c r="C442" s="23" t="s">
        <v>702</v>
      </c>
      <c r="D442" s="23" t="s">
        <v>703</v>
      </c>
      <c r="E442" s="23" t="s">
        <v>1196</v>
      </c>
      <c r="F442" s="25" t="s">
        <v>923</v>
      </c>
      <c r="G442" s="24" t="s">
        <v>914</v>
      </c>
      <c r="H442" s="394">
        <v>330</v>
      </c>
      <c r="I442" s="23" t="s">
        <v>42</v>
      </c>
      <c r="J442" s="42" t="s">
        <v>998</v>
      </c>
      <c r="K442" s="13" t="str">
        <f t="shared" si="100"/>
        <v>011</v>
      </c>
      <c r="L442" s="6" t="s">
        <v>1004</v>
      </c>
      <c r="M442" s="13" t="s">
        <v>1026</v>
      </c>
      <c r="N442" s="13" t="s">
        <v>1027</v>
      </c>
      <c r="O442" s="3"/>
      <c r="P442" s="7" t="s">
        <v>1582</v>
      </c>
      <c r="Q442" s="7" t="s">
        <v>1591</v>
      </c>
      <c r="R442" s="7" t="s">
        <v>1386</v>
      </c>
      <c r="S442" s="7" t="str">
        <f t="shared" si="96"/>
        <v>No</v>
      </c>
      <c r="T442" s="306">
        <v>380</v>
      </c>
      <c r="U442" s="306">
        <v>20</v>
      </c>
      <c r="V442" s="306">
        <v>1270</v>
      </c>
      <c r="W442" s="306">
        <v>1264</v>
      </c>
      <c r="X442" s="8">
        <v>126.4</v>
      </c>
      <c r="Y442" s="16">
        <f t="shared" si="95"/>
        <v>49.763779527559059</v>
      </c>
      <c r="Z442" s="8">
        <v>121.5</v>
      </c>
      <c r="AA442" s="16">
        <f t="shared" si="101"/>
        <v>47.834645669291341</v>
      </c>
      <c r="AB442" s="16" t="str">
        <f t="shared" si="102"/>
        <v>N</v>
      </c>
      <c r="AC442" s="8">
        <v>63.7</v>
      </c>
      <c r="AD442" s="306">
        <v>10</v>
      </c>
      <c r="AE442" s="3"/>
      <c r="AF442" s="5" t="s">
        <v>989</v>
      </c>
      <c r="AG442" s="10">
        <v>1.22138684373888</v>
      </c>
      <c r="AH442" s="10">
        <v>1.2920559237913598</v>
      </c>
      <c r="AI442" s="10">
        <v>1.17760953751168</v>
      </c>
      <c r="AJ442" s="10">
        <v>1.2926813138803199</v>
      </c>
      <c r="AK442" s="10">
        <v>1.2245137941836799</v>
      </c>
      <c r="AL442" s="10">
        <v>1.58911621604736</v>
      </c>
      <c r="AM442" s="10">
        <v>1.4934315324364797</v>
      </c>
      <c r="AN442" s="10">
        <v>1.5209486963507199</v>
      </c>
      <c r="AO442" s="10">
        <v>1.3964960686476799</v>
      </c>
      <c r="AP442" s="10">
        <v>1.2958082643251201</v>
      </c>
      <c r="AQ442" s="10">
        <v>1.2632879796992</v>
      </c>
      <c r="AR442" s="10">
        <v>1.2614118094323201</v>
      </c>
      <c r="AS442" s="11">
        <v>3.6910523050419197</v>
      </c>
      <c r="AT442" s="11">
        <v>4.1063113241113598</v>
      </c>
      <c r="AU442" s="11">
        <v>4.4108762974348803</v>
      </c>
      <c r="AV442" s="11">
        <v>3.8205080534566402</v>
      </c>
      <c r="AW442" s="29">
        <v>16.028747980044798</v>
      </c>
      <c r="AX442" s="45">
        <f t="shared" si="97"/>
        <v>1.3357289983370668</v>
      </c>
      <c r="AY442" s="45">
        <f t="shared" si="98"/>
        <v>0.13267996694058459</v>
      </c>
    </row>
    <row r="443" spans="1:51" ht="15" customHeight="1">
      <c r="A443" s="385">
        <v>1840</v>
      </c>
      <c r="B443" s="23" t="s">
        <v>3</v>
      </c>
      <c r="C443" s="23" t="s">
        <v>702</v>
      </c>
      <c r="D443" s="23" t="s">
        <v>703</v>
      </c>
      <c r="E443" s="23" t="s">
        <v>1196</v>
      </c>
      <c r="F443" s="25" t="s">
        <v>903</v>
      </c>
      <c r="G443" s="24" t="s">
        <v>917</v>
      </c>
      <c r="H443" s="394">
        <v>500</v>
      </c>
      <c r="I443" s="23" t="s">
        <v>41</v>
      </c>
      <c r="J443" s="42" t="s">
        <v>998</v>
      </c>
      <c r="K443" s="13" t="str">
        <f t="shared" si="100"/>
        <v>011</v>
      </c>
      <c r="L443" s="6" t="s">
        <v>1004</v>
      </c>
      <c r="M443" s="13" t="s">
        <v>1026</v>
      </c>
      <c r="N443" s="13" t="s">
        <v>1027</v>
      </c>
      <c r="O443" s="3"/>
      <c r="P443" s="7" t="s">
        <v>1404</v>
      </c>
      <c r="Q443" s="7" t="s">
        <v>1590</v>
      </c>
      <c r="R443" s="7" t="s">
        <v>1508</v>
      </c>
      <c r="S443" s="7" t="str">
        <f t="shared" si="96"/>
        <v>No</v>
      </c>
      <c r="T443" s="306">
        <v>350</v>
      </c>
      <c r="U443" s="306">
        <v>18</v>
      </c>
      <c r="V443" s="306">
        <v>1258</v>
      </c>
      <c r="W443" s="306">
        <v>1255</v>
      </c>
      <c r="X443" s="8">
        <v>125.5</v>
      </c>
      <c r="Y443" s="16">
        <f t="shared" si="95"/>
        <v>49.409448818897637</v>
      </c>
      <c r="Z443" s="8">
        <v>124.2</v>
      </c>
      <c r="AA443" s="16">
        <f t="shared" si="101"/>
        <v>48.897637795275593</v>
      </c>
      <c r="AB443" s="16" t="str">
        <f t="shared" si="102"/>
        <v>N</v>
      </c>
      <c r="AC443" s="8">
        <v>87</v>
      </c>
      <c r="AD443" s="306">
        <v>4</v>
      </c>
      <c r="AE443" s="3"/>
      <c r="AF443" s="5" t="s">
        <v>988</v>
      </c>
      <c r="AG443" s="10">
        <v>2.7862175508299996</v>
      </c>
      <c r="AH443" s="10">
        <v>2.9486883247499995</v>
      </c>
      <c r="AI443" s="10">
        <v>2.6870166455999995</v>
      </c>
      <c r="AJ443" s="10">
        <v>2.9486883247499995</v>
      </c>
      <c r="AK443" s="10">
        <v>2.7940286457299996</v>
      </c>
      <c r="AL443" s="10">
        <v>3.6259102525799993</v>
      </c>
      <c r="AM443" s="10">
        <v>3.4071995953799998</v>
      </c>
      <c r="AN443" s="10">
        <v>3.4696883545799997</v>
      </c>
      <c r="AO443" s="10">
        <v>3.1861456097099996</v>
      </c>
      <c r="AP443" s="10">
        <v>2.9557183101599995</v>
      </c>
      <c r="AQ443" s="10">
        <v>2.8815129086099995</v>
      </c>
      <c r="AR443" s="10">
        <v>2.8776073611599999</v>
      </c>
      <c r="AS443" s="11">
        <v>8.4219225211799991</v>
      </c>
      <c r="AT443" s="11">
        <v>9.368627223059999</v>
      </c>
      <c r="AU443" s="11">
        <v>10.06303355967</v>
      </c>
      <c r="AV443" s="11">
        <v>8.7148385799299994</v>
      </c>
      <c r="AW443" s="29">
        <v>36.568421883839996</v>
      </c>
      <c r="AX443" s="45">
        <f t="shared" si="97"/>
        <v>3.0473684903200002</v>
      </c>
      <c r="AY443" s="45">
        <f t="shared" si="98"/>
        <v>0.30275082976301371</v>
      </c>
    </row>
    <row r="444" spans="1:51" ht="15" customHeight="1">
      <c r="A444" s="385">
        <v>1842</v>
      </c>
      <c r="B444" s="23" t="s">
        <v>3</v>
      </c>
      <c r="C444" s="23" t="s">
        <v>704</v>
      </c>
      <c r="D444" s="23" t="s">
        <v>705</v>
      </c>
      <c r="E444" s="23" t="s">
        <v>1196</v>
      </c>
      <c r="F444" s="25" t="s">
        <v>923</v>
      </c>
      <c r="G444" s="24" t="s">
        <v>914</v>
      </c>
      <c r="H444" s="394">
        <v>200</v>
      </c>
      <c r="I444" s="23" t="s">
        <v>36</v>
      </c>
      <c r="J444" s="42" t="s">
        <v>998</v>
      </c>
      <c r="K444" s="13" t="str">
        <f t="shared" si="100"/>
        <v>011</v>
      </c>
      <c r="L444" s="6" t="s">
        <v>1004</v>
      </c>
      <c r="M444" s="13" t="s">
        <v>1026</v>
      </c>
      <c r="N444" s="13" t="s">
        <v>1027</v>
      </c>
      <c r="O444" s="3"/>
      <c r="P444" s="7" t="s">
        <v>1361</v>
      </c>
      <c r="Q444" s="7" t="s">
        <v>1590</v>
      </c>
      <c r="R444" s="7" t="s">
        <v>1361</v>
      </c>
      <c r="S444" s="7" t="str">
        <f t="shared" si="96"/>
        <v>Yes</v>
      </c>
      <c r="T444" s="306">
        <v>320</v>
      </c>
      <c r="U444" s="306">
        <v>16</v>
      </c>
      <c r="V444" s="306">
        <v>1305</v>
      </c>
      <c r="W444" s="306">
        <v>1305</v>
      </c>
      <c r="X444" s="8">
        <v>130.5</v>
      </c>
      <c r="Y444" s="16">
        <f t="shared" si="95"/>
        <v>51.377952755905511</v>
      </c>
      <c r="Z444" s="8">
        <v>129.80000000000001</v>
      </c>
      <c r="AA444" s="16">
        <f t="shared" si="101"/>
        <v>51.102362204724415</v>
      </c>
      <c r="AB444" s="16" t="str">
        <f t="shared" si="102"/>
        <v>N</v>
      </c>
      <c r="AC444" s="8">
        <v>96.6</v>
      </c>
      <c r="AD444" s="306">
        <v>28</v>
      </c>
      <c r="AE444" s="3"/>
      <c r="AF444" s="5" t="s">
        <v>989</v>
      </c>
      <c r="AG444" s="10">
        <v>3.6799794605952001</v>
      </c>
      <c r="AH444" s="10">
        <v>3.8943632068992002</v>
      </c>
      <c r="AI444" s="10">
        <v>3.5488755542016004</v>
      </c>
      <c r="AJ444" s="10">
        <v>3.8951877597696001</v>
      </c>
      <c r="AK444" s="10">
        <v>3.68987409504</v>
      </c>
      <c r="AL444" s="10">
        <v>4.7890030712831999</v>
      </c>
      <c r="AM444" s="10">
        <v>4.5004095666432002</v>
      </c>
      <c r="AN444" s="10">
        <v>4.5828648536831995</v>
      </c>
      <c r="AO444" s="10">
        <v>4.2085178505216003</v>
      </c>
      <c r="AP444" s="10">
        <v>3.9042578413440001</v>
      </c>
      <c r="AQ444" s="10">
        <v>3.8061360497663999</v>
      </c>
      <c r="AR444" s="10">
        <v>3.8011887325439999</v>
      </c>
      <c r="AS444" s="11">
        <v>11.123218221696002</v>
      </c>
      <c r="AT444" s="11">
        <v>12.3740649260928</v>
      </c>
      <c r="AU444" s="11">
        <v>13.291792270848001</v>
      </c>
      <c r="AV444" s="11">
        <v>11.5115826236544</v>
      </c>
      <c r="AW444" s="29">
        <v>48.300658042291197</v>
      </c>
      <c r="AX444" s="45">
        <f t="shared" si="97"/>
        <v>4.0250548368576</v>
      </c>
      <c r="AY444" s="45">
        <f t="shared" si="98"/>
        <v>0.3999021144393517</v>
      </c>
    </row>
    <row r="445" spans="1:51" ht="15" customHeight="1">
      <c r="A445" s="385">
        <v>1843</v>
      </c>
      <c r="B445" s="23" t="s">
        <v>3</v>
      </c>
      <c r="C445" s="23" t="s">
        <v>704</v>
      </c>
      <c r="D445" s="23" t="s">
        <v>705</v>
      </c>
      <c r="E445" s="23" t="s">
        <v>1196</v>
      </c>
      <c r="F445" s="25" t="s">
        <v>923</v>
      </c>
      <c r="G445" s="24" t="s">
        <v>917</v>
      </c>
      <c r="H445" s="394">
        <v>200</v>
      </c>
      <c r="I445" s="23" t="s">
        <v>37</v>
      </c>
      <c r="J445" s="42" t="s">
        <v>998</v>
      </c>
      <c r="K445" s="13" t="str">
        <f t="shared" si="100"/>
        <v>011</v>
      </c>
      <c r="L445" s="6" t="s">
        <v>1004</v>
      </c>
      <c r="M445" s="13" t="s">
        <v>1026</v>
      </c>
      <c r="N445" s="13" t="s">
        <v>1027</v>
      </c>
      <c r="O445" s="3"/>
      <c r="P445" s="7" t="s">
        <v>1409</v>
      </c>
      <c r="Q445" s="7" t="s">
        <v>1590</v>
      </c>
      <c r="R445" s="7" t="s">
        <v>1409</v>
      </c>
      <c r="S445" s="7" t="str">
        <f t="shared" si="96"/>
        <v>Yes</v>
      </c>
      <c r="T445" s="306">
        <v>320</v>
      </c>
      <c r="U445" s="306">
        <v>16</v>
      </c>
      <c r="V445" s="306">
        <v>1278</v>
      </c>
      <c r="W445" s="306">
        <v>1278</v>
      </c>
      <c r="X445" s="8">
        <v>127.8</v>
      </c>
      <c r="Y445" s="16">
        <f t="shared" si="95"/>
        <v>50.314960629921259</v>
      </c>
      <c r="Z445" s="8">
        <v>126.1</v>
      </c>
      <c r="AA445" s="16">
        <f t="shared" si="101"/>
        <v>49.645669291338578</v>
      </c>
      <c r="AB445" s="16" t="str">
        <f t="shared" si="102"/>
        <v>N</v>
      </c>
      <c r="AC445" s="8">
        <v>96.6</v>
      </c>
      <c r="AD445" s="306">
        <v>18</v>
      </c>
      <c r="AE445" s="3"/>
      <c r="AF445" s="5" t="s">
        <v>989</v>
      </c>
      <c r="AG445" s="10">
        <v>1.9274861629900799</v>
      </c>
      <c r="AH445" s="10">
        <v>2.0397277116518397</v>
      </c>
      <c r="AI445" s="10">
        <v>1.85884924474368</v>
      </c>
      <c r="AJ445" s="10">
        <v>2.0397277116518397</v>
      </c>
      <c r="AK445" s="10">
        <v>1.93233112192512</v>
      </c>
      <c r="AL445" s="10">
        <v>2.50807374203904</v>
      </c>
      <c r="AM445" s="10">
        <v>2.3570725218969599</v>
      </c>
      <c r="AN445" s="10">
        <v>2.3998696591564799</v>
      </c>
      <c r="AO445" s="10">
        <v>2.2036488222873598</v>
      </c>
      <c r="AP445" s="10">
        <v>2.0445726705868803</v>
      </c>
      <c r="AQ445" s="10">
        <v>1.99370060176896</v>
      </c>
      <c r="AR445" s="10">
        <v>1.9904706291456</v>
      </c>
      <c r="AS445" s="11">
        <v>5.8260631193855996</v>
      </c>
      <c r="AT445" s="11">
        <v>6.4801325756160004</v>
      </c>
      <c r="AU445" s="11">
        <v>6.9605910033407987</v>
      </c>
      <c r="AV445" s="11">
        <v>6.0287439015014401</v>
      </c>
      <c r="AW445" s="29">
        <v>25.29553059984384</v>
      </c>
      <c r="AX445" s="45">
        <f t="shared" si="97"/>
        <v>2.1079608833203198</v>
      </c>
      <c r="AY445" s="45">
        <f t="shared" si="98"/>
        <v>0.2093662163883134</v>
      </c>
    </row>
    <row r="446" spans="1:51" ht="15" customHeight="1">
      <c r="A446" s="385">
        <v>1851</v>
      </c>
      <c r="B446" s="23" t="s">
        <v>3</v>
      </c>
      <c r="C446" s="23" t="s">
        <v>706</v>
      </c>
      <c r="D446" s="23" t="s">
        <v>39</v>
      </c>
      <c r="E446" s="23" t="s">
        <v>1196</v>
      </c>
      <c r="F446" s="25" t="s">
        <v>923</v>
      </c>
      <c r="G446" s="24" t="s">
        <v>917</v>
      </c>
      <c r="H446" s="394">
        <v>500</v>
      </c>
      <c r="I446" s="23" t="s">
        <v>707</v>
      </c>
      <c r="J446" s="42" t="s">
        <v>998</v>
      </c>
      <c r="K446" s="13" t="str">
        <f t="shared" si="100"/>
        <v>011</v>
      </c>
      <c r="L446" s="6" t="s">
        <v>1004</v>
      </c>
      <c r="M446" s="13" t="s">
        <v>1026</v>
      </c>
      <c r="N446" s="13" t="s">
        <v>1027</v>
      </c>
      <c r="O446" s="3"/>
      <c r="P446" s="7" t="s">
        <v>1431</v>
      </c>
      <c r="Q446" s="7" t="s">
        <v>1590</v>
      </c>
      <c r="R446" s="7" t="s">
        <v>1431</v>
      </c>
      <c r="S446" s="7" t="str">
        <f t="shared" si="96"/>
        <v>Yes</v>
      </c>
      <c r="T446" s="306">
        <v>400</v>
      </c>
      <c r="U446" s="306">
        <v>21</v>
      </c>
      <c r="V446" s="306">
        <v>1004</v>
      </c>
      <c r="W446" s="306">
        <v>1004</v>
      </c>
      <c r="X446" s="8">
        <v>100.4</v>
      </c>
      <c r="Y446" s="16">
        <f t="shared" si="95"/>
        <v>39.527559055118111</v>
      </c>
      <c r="Z446" s="8">
        <v>99</v>
      </c>
      <c r="AA446" s="16">
        <f t="shared" si="101"/>
        <v>38.976377952755904</v>
      </c>
      <c r="AB446" s="16" t="str">
        <f t="shared" si="102"/>
        <v>N</v>
      </c>
      <c r="AC446" s="8">
        <v>120.1</v>
      </c>
      <c r="AD446" s="306">
        <v>10</v>
      </c>
      <c r="AE446" s="3"/>
      <c r="AF446" s="5" t="s">
        <v>989</v>
      </c>
      <c r="AG446" s="10">
        <v>9.6250034159552005</v>
      </c>
      <c r="AH446" s="10">
        <v>10.183989069632</v>
      </c>
      <c r="AI446" s="10">
        <v>9.2819222740160008</v>
      </c>
      <c r="AJ446" s="10">
        <v>10.1869466656832</v>
      </c>
      <c r="AK446" s="10">
        <v>9.6496500497152002</v>
      </c>
      <c r="AL446" s="10">
        <v>12.524433411481601</v>
      </c>
      <c r="AM446" s="10">
        <v>11.7702464184256</v>
      </c>
      <c r="AN446" s="10">
        <v>11.986150930163202</v>
      </c>
      <c r="AO446" s="10">
        <v>11.006200771865601</v>
      </c>
      <c r="AP446" s="10">
        <v>10.2106074340928</v>
      </c>
      <c r="AQ446" s="10">
        <v>9.9542824429888004</v>
      </c>
      <c r="AR446" s="10">
        <v>9.9404803280832006</v>
      </c>
      <c r="AS446" s="11">
        <v>29.090914759603201</v>
      </c>
      <c r="AT446" s="11">
        <v>32.361030126880003</v>
      </c>
      <c r="AU446" s="11">
        <v>34.762598120454399</v>
      </c>
      <c r="AV446" s="11">
        <v>30.1053702051648</v>
      </c>
      <c r="AW446" s="29">
        <v>126.31991321210241</v>
      </c>
      <c r="AX446" s="45">
        <f t="shared" si="97"/>
        <v>10.526659434341868</v>
      </c>
      <c r="AY446" s="45">
        <f t="shared" si="98"/>
        <v>1.0459064090645986</v>
      </c>
    </row>
    <row r="447" spans="1:51" ht="15" customHeight="1">
      <c r="A447" s="385">
        <v>1853</v>
      </c>
      <c r="B447" s="23" t="s">
        <v>3</v>
      </c>
      <c r="C447" s="23" t="s">
        <v>706</v>
      </c>
      <c r="D447" s="23" t="s">
        <v>39</v>
      </c>
      <c r="E447" s="23" t="s">
        <v>1196</v>
      </c>
      <c r="F447" s="25" t="s">
        <v>923</v>
      </c>
      <c r="G447" s="24" t="s">
        <v>917</v>
      </c>
      <c r="H447" s="394">
        <v>330</v>
      </c>
      <c r="I447" s="23" t="s">
        <v>40</v>
      </c>
      <c r="J447" s="42" t="s">
        <v>998</v>
      </c>
      <c r="K447" s="13" t="str">
        <f t="shared" si="100"/>
        <v>011</v>
      </c>
      <c r="L447" s="6" t="s">
        <v>1004</v>
      </c>
      <c r="M447" s="13" t="s">
        <v>1026</v>
      </c>
      <c r="N447" s="13" t="s">
        <v>1027</v>
      </c>
      <c r="O447" s="3"/>
      <c r="P447" s="7" t="s">
        <v>1356</v>
      </c>
      <c r="Q447" s="7" t="s">
        <v>1591</v>
      </c>
      <c r="R447" s="7" t="s">
        <v>1356</v>
      </c>
      <c r="S447" s="7" t="str">
        <f t="shared" si="96"/>
        <v>Yes</v>
      </c>
      <c r="T447" s="306">
        <v>380</v>
      </c>
      <c r="U447" s="306">
        <v>20</v>
      </c>
      <c r="V447" s="306">
        <v>950</v>
      </c>
      <c r="W447" s="306">
        <v>950</v>
      </c>
      <c r="X447" s="8">
        <v>95</v>
      </c>
      <c r="Y447" s="16">
        <f t="shared" si="95"/>
        <v>37.401574803149607</v>
      </c>
      <c r="Z447" s="8">
        <v>94</v>
      </c>
      <c r="AA447" s="16">
        <f t="shared" si="101"/>
        <v>37.00787401574803</v>
      </c>
      <c r="AB447" s="16" t="str">
        <f t="shared" si="102"/>
        <v>N</v>
      </c>
      <c r="AC447" s="8">
        <v>121.3</v>
      </c>
      <c r="AD447" s="306">
        <v>10</v>
      </c>
      <c r="AE447" s="3"/>
      <c r="AF447" s="5" t="s">
        <v>989</v>
      </c>
      <c r="AG447" s="10">
        <v>2.2725403083879998</v>
      </c>
      <c r="AH447" s="10">
        <v>2.4041131423120001</v>
      </c>
      <c r="AI447" s="10">
        <v>2.1910904588159998</v>
      </c>
      <c r="AJ447" s="10">
        <v>2.4050081956039997</v>
      </c>
      <c r="AK447" s="10">
        <v>2.2779106281399999</v>
      </c>
      <c r="AL447" s="10">
        <v>2.9563610234759996</v>
      </c>
      <c r="AM447" s="10">
        <v>2.7782454183679999</v>
      </c>
      <c r="AN447" s="10">
        <v>2.8301585093039998</v>
      </c>
      <c r="AO447" s="10">
        <v>2.5983397066759997</v>
      </c>
      <c r="AP447" s="10">
        <v>2.4103785153559998</v>
      </c>
      <c r="AQ447" s="10">
        <v>2.3504099447919997</v>
      </c>
      <c r="AR447" s="10">
        <v>2.3468297316239997</v>
      </c>
      <c r="AS447" s="11">
        <v>6.8677439095159993</v>
      </c>
      <c r="AT447" s="11">
        <v>7.6392798472199992</v>
      </c>
      <c r="AU447" s="11">
        <v>8.2067436343479994</v>
      </c>
      <c r="AV447" s="11">
        <v>7.1076181917719996</v>
      </c>
      <c r="AW447" s="29">
        <v>29.821385582855996</v>
      </c>
      <c r="AX447" s="45">
        <f t="shared" si="97"/>
        <v>2.4851154652379996</v>
      </c>
      <c r="AY447" s="45">
        <f t="shared" si="98"/>
        <v>0.24684875879808876</v>
      </c>
    </row>
    <row r="448" spans="1:51" ht="15" customHeight="1">
      <c r="A448" s="385">
        <v>1855</v>
      </c>
      <c r="B448" s="23" t="s">
        <v>3</v>
      </c>
      <c r="C448" s="23" t="s">
        <v>706</v>
      </c>
      <c r="D448" s="23" t="s">
        <v>39</v>
      </c>
      <c r="E448" s="23" t="s">
        <v>1196</v>
      </c>
      <c r="F448" s="25" t="s">
        <v>923</v>
      </c>
      <c r="G448" s="24" t="s">
        <v>945</v>
      </c>
      <c r="H448" s="394">
        <v>330</v>
      </c>
      <c r="I448" s="23" t="s">
        <v>1064</v>
      </c>
      <c r="J448" s="42" t="s">
        <v>998</v>
      </c>
      <c r="K448" s="13" t="str">
        <f t="shared" si="100"/>
        <v>011</v>
      </c>
      <c r="L448" s="6" t="s">
        <v>1004</v>
      </c>
      <c r="M448" s="13" t="s">
        <v>1026</v>
      </c>
      <c r="N448" s="13" t="s">
        <v>1027</v>
      </c>
      <c r="O448" s="3"/>
      <c r="P448" s="7" t="s">
        <v>1356</v>
      </c>
      <c r="Q448" s="7" t="s">
        <v>1591</v>
      </c>
      <c r="R448" s="7" t="s">
        <v>1356</v>
      </c>
      <c r="S448" s="7" t="str">
        <f t="shared" si="96"/>
        <v>Yes</v>
      </c>
      <c r="T448" s="306">
        <v>380</v>
      </c>
      <c r="U448" s="306">
        <v>20</v>
      </c>
      <c r="V448" s="306">
        <v>950</v>
      </c>
      <c r="W448" s="306">
        <v>950</v>
      </c>
      <c r="X448" s="8">
        <v>95</v>
      </c>
      <c r="Y448" s="16">
        <f t="shared" si="95"/>
        <v>37.401574803149607</v>
      </c>
      <c r="Z448" s="8">
        <v>90.5</v>
      </c>
      <c r="AA448" s="16">
        <f t="shared" si="101"/>
        <v>35.629921259842519</v>
      </c>
      <c r="AB448" s="16" t="str">
        <f t="shared" si="102"/>
        <v>N</v>
      </c>
      <c r="AC448" s="8">
        <v>130.6</v>
      </c>
      <c r="AD448" s="306">
        <v>10</v>
      </c>
      <c r="AE448" s="3"/>
      <c r="AF448" s="5" t="s">
        <v>989</v>
      </c>
      <c r="AG448" s="10">
        <v>0.94151194440800001</v>
      </c>
      <c r="AH448" s="10">
        <v>0.99547782863199996</v>
      </c>
      <c r="AI448" s="10">
        <v>0.90778326676800003</v>
      </c>
      <c r="AJ448" s="10">
        <v>0.99644150513599994</v>
      </c>
      <c r="AK448" s="10">
        <v>0.94343929741599997</v>
      </c>
      <c r="AL448" s="10">
        <v>1.2248328365839998</v>
      </c>
      <c r="AM448" s="10">
        <v>1.150629745776</v>
      </c>
      <c r="AN448" s="10">
        <v>1.1718306288639999</v>
      </c>
      <c r="AO448" s="10">
        <v>1.0764266549679999</v>
      </c>
      <c r="AP448" s="10">
        <v>0.99836885814399989</v>
      </c>
      <c r="AQ448" s="10">
        <v>0.97331326903999993</v>
      </c>
      <c r="AR448" s="10">
        <v>0.97234959253600006</v>
      </c>
      <c r="AS448" s="11">
        <v>2.844773039808</v>
      </c>
      <c r="AT448" s="11">
        <v>3.164713639136</v>
      </c>
      <c r="AU448" s="11">
        <v>3.3988870296079998</v>
      </c>
      <c r="AV448" s="11">
        <v>2.9440317197199999</v>
      </c>
      <c r="AW448" s="29">
        <v>12.352405428272</v>
      </c>
      <c r="AX448" s="45">
        <f t="shared" si="97"/>
        <v>1.0293671190226665</v>
      </c>
      <c r="AY448" s="45">
        <f t="shared" si="98"/>
        <v>0.10219997463322397</v>
      </c>
    </row>
    <row r="449" spans="1:51" ht="15" customHeight="1">
      <c r="A449" s="385">
        <v>1862</v>
      </c>
      <c r="B449" s="23" t="s">
        <v>3</v>
      </c>
      <c r="C449" s="23" t="s">
        <v>708</v>
      </c>
      <c r="D449" s="23" t="s">
        <v>709</v>
      </c>
      <c r="E449" s="23" t="s">
        <v>1196</v>
      </c>
      <c r="F449" s="25" t="s">
        <v>925</v>
      </c>
      <c r="G449" s="24" t="s">
        <v>914</v>
      </c>
      <c r="H449" s="394">
        <v>250</v>
      </c>
      <c r="I449" s="23" t="s">
        <v>7</v>
      </c>
      <c r="J449" s="42" t="s">
        <v>998</v>
      </c>
      <c r="K449" s="13" t="str">
        <f t="shared" si="100"/>
        <v>011</v>
      </c>
      <c r="L449" s="6" t="s">
        <v>1004</v>
      </c>
      <c r="M449" s="13" t="s">
        <v>1026</v>
      </c>
      <c r="N449" s="13" t="s">
        <v>1027</v>
      </c>
      <c r="O449" s="3"/>
      <c r="P449" s="7" t="s">
        <v>1388</v>
      </c>
      <c r="Q449" s="7" t="s">
        <v>1591</v>
      </c>
      <c r="R449" s="7" t="s">
        <v>1388</v>
      </c>
      <c r="S449" s="7" t="str">
        <f t="shared" si="96"/>
        <v>Yes</v>
      </c>
      <c r="T449" s="306">
        <v>320</v>
      </c>
      <c r="U449" s="306">
        <v>16</v>
      </c>
      <c r="V449" s="306">
        <v>955</v>
      </c>
      <c r="W449" s="306">
        <v>955</v>
      </c>
      <c r="X449" s="8">
        <v>95.5</v>
      </c>
      <c r="Y449" s="16">
        <f t="shared" ref="Y449:Y512" si="103">X449/2.54</f>
        <v>37.598425196850393</v>
      </c>
      <c r="Z449" s="8">
        <v>95.5</v>
      </c>
      <c r="AA449" s="16">
        <f t="shared" si="101"/>
        <v>37.598425196850393</v>
      </c>
      <c r="AB449" s="16" t="str">
        <f t="shared" si="102"/>
        <v>Y</v>
      </c>
      <c r="AC449" s="8">
        <v>107.4</v>
      </c>
      <c r="AD449" s="306">
        <v>10</v>
      </c>
      <c r="AE449" s="3"/>
      <c r="AF449" s="5" t="s">
        <v>989</v>
      </c>
      <c r="AG449" s="10">
        <v>193.19981284863439</v>
      </c>
      <c r="AH449" s="10">
        <v>204.42781238717379</v>
      </c>
      <c r="AI449" s="10">
        <v>186.31127032911323</v>
      </c>
      <c r="AJ449" s="10">
        <v>204.47894611637878</v>
      </c>
      <c r="AK449" s="10">
        <v>193.70562216995947</v>
      </c>
      <c r="AL449" s="10">
        <v>251.41141757047413</v>
      </c>
      <c r="AM449" s="10">
        <v>236.25579483191888</v>
      </c>
      <c r="AN449" s="10">
        <v>240.60699878872748</v>
      </c>
      <c r="AO449" s="10">
        <v>220.93364197527711</v>
      </c>
      <c r="AP449" s="10">
        <v>204.95158761335466</v>
      </c>
      <c r="AQ449" s="10">
        <v>199.81886679531843</v>
      </c>
      <c r="AR449" s="10">
        <v>199.53901327737219</v>
      </c>
      <c r="AS449" s="11">
        <v>583.93889556492138</v>
      </c>
      <c r="AT449" s="11">
        <v>649.59598585681238</v>
      </c>
      <c r="AU449" s="11">
        <v>697.79643559592341</v>
      </c>
      <c r="AV449" s="11">
        <v>604.30946768604531</v>
      </c>
      <c r="AW449" s="29">
        <v>2535.6407847037026</v>
      </c>
      <c r="AX449" s="45">
        <f t="shared" si="97"/>
        <v>211.3033987253086</v>
      </c>
      <c r="AY449" s="45">
        <f t="shared" si="98"/>
        <v>20.996175919912236</v>
      </c>
    </row>
    <row r="450" spans="1:51" ht="15" customHeight="1">
      <c r="A450" s="385">
        <v>1866</v>
      </c>
      <c r="B450" s="23" t="s">
        <v>3</v>
      </c>
      <c r="C450" s="23" t="s">
        <v>708</v>
      </c>
      <c r="D450" s="23" t="s">
        <v>709</v>
      </c>
      <c r="E450" s="23" t="s">
        <v>1196</v>
      </c>
      <c r="F450" s="25" t="s">
        <v>925</v>
      </c>
      <c r="G450" s="24" t="s">
        <v>914</v>
      </c>
      <c r="H450" s="394">
        <v>250</v>
      </c>
      <c r="I450" s="23" t="s">
        <v>8</v>
      </c>
      <c r="J450" s="42" t="s">
        <v>998</v>
      </c>
      <c r="K450" s="13" t="str">
        <f t="shared" si="100"/>
        <v>011</v>
      </c>
      <c r="L450" s="6" t="s">
        <v>1004</v>
      </c>
      <c r="M450" s="13" t="s">
        <v>1026</v>
      </c>
      <c r="N450" s="13" t="s">
        <v>1027</v>
      </c>
      <c r="O450" s="3"/>
      <c r="P450" s="7" t="s">
        <v>1388</v>
      </c>
      <c r="Q450" s="7" t="s">
        <v>1591</v>
      </c>
      <c r="R450" s="7" t="s">
        <v>1388</v>
      </c>
      <c r="S450" s="7" t="str">
        <f t="shared" si="96"/>
        <v>Yes</v>
      </c>
      <c r="T450" s="306">
        <v>320</v>
      </c>
      <c r="U450" s="306">
        <v>16</v>
      </c>
      <c r="V450" s="306">
        <v>955</v>
      </c>
      <c r="W450" s="306">
        <v>955</v>
      </c>
      <c r="X450" s="8">
        <v>95.5</v>
      </c>
      <c r="Y450" s="16">
        <f t="shared" si="103"/>
        <v>37.598425196850393</v>
      </c>
      <c r="Z450" s="8">
        <v>95.5</v>
      </c>
      <c r="AA450" s="16">
        <f t="shared" si="101"/>
        <v>37.598425196850393</v>
      </c>
      <c r="AB450" s="16" t="str">
        <f t="shared" si="102"/>
        <v>Y</v>
      </c>
      <c r="AC450" s="8">
        <v>103.8</v>
      </c>
      <c r="AD450" s="306">
        <v>8</v>
      </c>
      <c r="AE450" s="3"/>
      <c r="AF450" s="5" t="s">
        <v>989</v>
      </c>
      <c r="AG450" s="10">
        <v>176.03114405572416</v>
      </c>
      <c r="AH450" s="10">
        <v>186.2617000273828</v>
      </c>
      <c r="AI450" s="10">
        <v>169.75550370937808</v>
      </c>
      <c r="AJ450" s="10">
        <v>186.30844843902952</v>
      </c>
      <c r="AK450" s="10">
        <v>176.49261766212254</v>
      </c>
      <c r="AL450" s="10">
        <v>229.06988840673642</v>
      </c>
      <c r="AM450" s="10">
        <v>215.26174327519954</v>
      </c>
      <c r="AN450" s="10">
        <v>219.22600858284136</v>
      </c>
      <c r="AO450" s="10">
        <v>201.30066405413262</v>
      </c>
      <c r="AP450" s="10">
        <v>186.73920166063147</v>
      </c>
      <c r="AQ450" s="10">
        <v>182.06235699260316</v>
      </c>
      <c r="AR450" s="10">
        <v>181.80724423190253</v>
      </c>
      <c r="AS450" s="11">
        <v>532.04834779248506</v>
      </c>
      <c r="AT450" s="11">
        <v>591.87095450788843</v>
      </c>
      <c r="AU450" s="11">
        <v>635.78841591217349</v>
      </c>
      <c r="AV450" s="11">
        <v>550.60880288513715</v>
      </c>
      <c r="AW450" s="29">
        <v>2310.3165210976845</v>
      </c>
      <c r="AX450" s="45">
        <f t="shared" si="97"/>
        <v>192.52637675814037</v>
      </c>
      <c r="AY450" s="45">
        <f t="shared" si="98"/>
        <v>19.13033311966403</v>
      </c>
    </row>
    <row r="451" spans="1:51" ht="15" customHeight="1">
      <c r="A451" s="385">
        <v>1869</v>
      </c>
      <c r="B451" s="23" t="s">
        <v>3</v>
      </c>
      <c r="C451" s="23" t="s">
        <v>708</v>
      </c>
      <c r="D451" s="23" t="s">
        <v>709</v>
      </c>
      <c r="E451" s="23" t="s">
        <v>1196</v>
      </c>
      <c r="F451" s="25" t="s">
        <v>923</v>
      </c>
      <c r="G451" s="24" t="s">
        <v>945</v>
      </c>
      <c r="H451" s="394">
        <v>250</v>
      </c>
      <c r="I451" s="23" t="s">
        <v>1065</v>
      </c>
      <c r="J451" s="42" t="s">
        <v>998</v>
      </c>
      <c r="K451" s="13" t="str">
        <f t="shared" si="100"/>
        <v>011</v>
      </c>
      <c r="L451" s="6" t="s">
        <v>1004</v>
      </c>
      <c r="M451" s="13" t="s">
        <v>1026</v>
      </c>
      <c r="N451" s="13" t="s">
        <v>1027</v>
      </c>
      <c r="O451" s="3"/>
      <c r="P451" s="7" t="s">
        <v>1431</v>
      </c>
      <c r="Q451" s="7" t="s">
        <v>1590</v>
      </c>
      <c r="R451" s="7" t="s">
        <v>1431</v>
      </c>
      <c r="S451" s="7" t="str">
        <f t="shared" si="96"/>
        <v>Yes</v>
      </c>
      <c r="T451" s="306">
        <v>400</v>
      </c>
      <c r="U451" s="306">
        <v>21</v>
      </c>
      <c r="V451" s="306">
        <v>1004</v>
      </c>
      <c r="W451" s="306">
        <v>1004</v>
      </c>
      <c r="X451" s="8">
        <v>100.4</v>
      </c>
      <c r="Y451" s="16">
        <f t="shared" si="103"/>
        <v>39.527559055118111</v>
      </c>
      <c r="Z451" s="8">
        <v>0</v>
      </c>
      <c r="AA451" s="16">
        <f t="shared" si="101"/>
        <v>0</v>
      </c>
      <c r="AB451" s="16" t="str">
        <f t="shared" si="102"/>
        <v>N</v>
      </c>
      <c r="AC451" s="8">
        <v>115.6</v>
      </c>
      <c r="AD451" s="306">
        <v>12</v>
      </c>
      <c r="AE451" s="3"/>
      <c r="AF451" s="5" t="s">
        <v>989</v>
      </c>
      <c r="AG451" s="10">
        <v>0.23248691468800001</v>
      </c>
      <c r="AH451" s="10">
        <v>0.24577188124159999</v>
      </c>
      <c r="AI451" s="10">
        <v>0.2239465790464</v>
      </c>
      <c r="AJ451" s="10">
        <v>0.24577188124159999</v>
      </c>
      <c r="AK451" s="10">
        <v>0.23248691468800001</v>
      </c>
      <c r="AL451" s="10">
        <v>0.30175852600319997</v>
      </c>
      <c r="AM451" s="10">
        <v>0.28372892853760001</v>
      </c>
      <c r="AN451" s="10">
        <v>0.28847355944960001</v>
      </c>
      <c r="AO451" s="10">
        <v>0.265699331072</v>
      </c>
      <c r="AP451" s="10">
        <v>0.24577188124159999</v>
      </c>
      <c r="AQ451" s="10">
        <v>0.24007832414720001</v>
      </c>
      <c r="AR451" s="10">
        <v>0.24007832414720001</v>
      </c>
      <c r="AS451" s="11">
        <v>0.702205374976</v>
      </c>
      <c r="AT451" s="11">
        <v>0.78001732193279993</v>
      </c>
      <c r="AU451" s="11">
        <v>0.83790181905920003</v>
      </c>
      <c r="AV451" s="11">
        <v>0.72592852953599996</v>
      </c>
      <c r="AW451" s="29">
        <v>3.0460530455039998</v>
      </c>
      <c r="AX451" s="45">
        <f t="shared" si="97"/>
        <v>0.25383775379200008</v>
      </c>
      <c r="AY451" s="45">
        <f t="shared" si="98"/>
        <v>2.5062170846571703E-2</v>
      </c>
    </row>
    <row r="452" spans="1:51" ht="15" customHeight="1">
      <c r="A452" s="385">
        <v>1870</v>
      </c>
      <c r="B452" s="23" t="s">
        <v>3</v>
      </c>
      <c r="C452" s="23" t="s">
        <v>708</v>
      </c>
      <c r="D452" s="23" t="s">
        <v>709</v>
      </c>
      <c r="E452" s="23" t="s">
        <v>1196</v>
      </c>
      <c r="F452" s="25" t="s">
        <v>925</v>
      </c>
      <c r="G452" s="24" t="s">
        <v>917</v>
      </c>
      <c r="H452" s="394">
        <v>250</v>
      </c>
      <c r="I452" s="23" t="s">
        <v>10</v>
      </c>
      <c r="J452" s="42" t="s">
        <v>998</v>
      </c>
      <c r="K452" s="13" t="str">
        <f t="shared" si="100"/>
        <v>011</v>
      </c>
      <c r="L452" s="6" t="s">
        <v>1004</v>
      </c>
      <c r="M452" s="13" t="s">
        <v>1026</v>
      </c>
      <c r="N452" s="13" t="s">
        <v>1027</v>
      </c>
      <c r="O452" s="3"/>
      <c r="P452" s="7" t="s">
        <v>1413</v>
      </c>
      <c r="Q452" s="7" t="s">
        <v>1591</v>
      </c>
      <c r="R452" s="7" t="s">
        <v>1413</v>
      </c>
      <c r="S452" s="7" t="str">
        <f t="shared" si="96"/>
        <v>Yes</v>
      </c>
      <c r="T452" s="306">
        <v>320</v>
      </c>
      <c r="U452" s="306">
        <v>16</v>
      </c>
      <c r="V452" s="306">
        <v>978</v>
      </c>
      <c r="W452" s="306">
        <v>978</v>
      </c>
      <c r="X452" s="8">
        <v>97.8</v>
      </c>
      <c r="Y452" s="16">
        <f t="shared" si="103"/>
        <v>38.503937007874015</v>
      </c>
      <c r="Z452" s="8">
        <v>97.8</v>
      </c>
      <c r="AA452" s="16">
        <f t="shared" si="101"/>
        <v>38.503937007874015</v>
      </c>
      <c r="AB452" s="16" t="str">
        <f t="shared" si="102"/>
        <v>Y</v>
      </c>
      <c r="AC452" s="8">
        <v>107.6</v>
      </c>
      <c r="AD452" s="306">
        <v>8</v>
      </c>
      <c r="AE452" s="3"/>
      <c r="AF452" s="5" t="s">
        <v>989</v>
      </c>
      <c r="AG452" s="10">
        <v>80.634441392117765</v>
      </c>
      <c r="AH452" s="10">
        <v>85.32112170043392</v>
      </c>
      <c r="AI452" s="10">
        <v>77.760072620267522</v>
      </c>
      <c r="AJ452" s="10">
        <v>85.342459208079362</v>
      </c>
      <c r="AK452" s="10">
        <v>80.845751548477438</v>
      </c>
      <c r="AL452" s="10">
        <v>104.93029122659328</v>
      </c>
      <c r="AM452" s="10">
        <v>98.604752669767677</v>
      </c>
      <c r="AN452" s="10">
        <v>100.4205057397248</v>
      </c>
      <c r="AO452" s="10">
        <v>92.209695136419839</v>
      </c>
      <c r="AP452" s="10">
        <v>85.53931492377599</v>
      </c>
      <c r="AQ452" s="10">
        <v>83.397304478853115</v>
      </c>
      <c r="AR452" s="10">
        <v>83.280292340152329</v>
      </c>
      <c r="AS452" s="11">
        <v>243.71563571281922</v>
      </c>
      <c r="AT452" s="11">
        <v>271.11850198315005</v>
      </c>
      <c r="AU452" s="11">
        <v>291.23495354591233</v>
      </c>
      <c r="AV452" s="11">
        <v>252.21691174278143</v>
      </c>
      <c r="AW452" s="29">
        <v>1058.2860029846629</v>
      </c>
      <c r="AX452" s="45">
        <f t="shared" si="97"/>
        <v>88.190500248721932</v>
      </c>
      <c r="AY452" s="45">
        <f t="shared" si="98"/>
        <v>8.7630200211270495</v>
      </c>
    </row>
    <row r="453" spans="1:51" ht="15" customHeight="1">
      <c r="A453" s="385">
        <v>1905</v>
      </c>
      <c r="B453" s="23" t="s">
        <v>3</v>
      </c>
      <c r="C453" s="23" t="s">
        <v>708</v>
      </c>
      <c r="D453" s="23" t="s">
        <v>5</v>
      </c>
      <c r="E453" s="23" t="s">
        <v>1228</v>
      </c>
      <c r="F453" s="25" t="s">
        <v>924</v>
      </c>
      <c r="G453" s="24" t="s">
        <v>917</v>
      </c>
      <c r="H453" s="394">
        <v>250</v>
      </c>
      <c r="I453" s="23" t="s">
        <v>6</v>
      </c>
      <c r="J453" s="42" t="s">
        <v>998</v>
      </c>
      <c r="K453" s="13" t="str">
        <f t="shared" si="100"/>
        <v>011</v>
      </c>
      <c r="L453" s="6" t="s">
        <v>1004</v>
      </c>
      <c r="M453" s="13" t="s">
        <v>1026</v>
      </c>
      <c r="N453" s="13" t="s">
        <v>1027</v>
      </c>
      <c r="O453" s="3"/>
      <c r="P453" s="7" t="s">
        <v>1409</v>
      </c>
      <c r="Q453" s="7" t="s">
        <v>1590</v>
      </c>
      <c r="R453" s="7" t="s">
        <v>1409</v>
      </c>
      <c r="S453" s="7" t="str">
        <f t="shared" ref="S453:S516" si="104">IF(P453=R453,"Yes","No")</f>
        <v>Yes</v>
      </c>
      <c r="T453" s="306">
        <v>320</v>
      </c>
      <c r="U453" s="306">
        <v>16</v>
      </c>
      <c r="V453" s="306">
        <v>1278</v>
      </c>
      <c r="W453" s="306">
        <v>1278</v>
      </c>
      <c r="X453" s="8">
        <v>127.8</v>
      </c>
      <c r="Y453" s="16">
        <f t="shared" si="103"/>
        <v>50.314960629921259</v>
      </c>
      <c r="Z453" s="8">
        <v>120.8</v>
      </c>
      <c r="AA453" s="16">
        <f t="shared" si="101"/>
        <v>47.559055118110237</v>
      </c>
      <c r="AB453" s="16" t="str">
        <f t="shared" si="102"/>
        <v>N</v>
      </c>
      <c r="AC453" s="8">
        <v>102.2</v>
      </c>
      <c r="AD453" s="306">
        <v>10</v>
      </c>
      <c r="AE453" s="3"/>
      <c r="AF453" s="5" t="s">
        <v>989</v>
      </c>
      <c r="AG453" s="10">
        <v>0.69711235227647994</v>
      </c>
      <c r="AH453" s="10">
        <v>0.73726465688064002</v>
      </c>
      <c r="AI453" s="10">
        <v>0.67233752603135999</v>
      </c>
      <c r="AJ453" s="10">
        <v>0.73726465688064002</v>
      </c>
      <c r="AK453" s="10">
        <v>0.69882096098304003</v>
      </c>
      <c r="AL453" s="10">
        <v>0.90641691883008002</v>
      </c>
      <c r="AM453" s="10">
        <v>0.85174144022016007</v>
      </c>
      <c r="AN453" s="10">
        <v>0.86797322293248003</v>
      </c>
      <c r="AO453" s="10">
        <v>0.79706596161024001</v>
      </c>
      <c r="AP453" s="10">
        <v>0.7389732655872</v>
      </c>
      <c r="AQ453" s="10">
        <v>0.72103287416831996</v>
      </c>
      <c r="AR453" s="10">
        <v>0.72017856981504003</v>
      </c>
      <c r="AS453" s="11">
        <v>2.10671453518848</v>
      </c>
      <c r="AT453" s="11">
        <v>2.3425025366937602</v>
      </c>
      <c r="AU453" s="11">
        <v>2.5167806247628803</v>
      </c>
      <c r="AV453" s="11">
        <v>2.1801847095705602</v>
      </c>
      <c r="AW453" s="29">
        <v>9.1461824062156794</v>
      </c>
      <c r="AX453" s="45">
        <f t="shared" ref="AX453:AX516" si="105">AVERAGE(AG453:AR453)</f>
        <v>0.76218186718463998</v>
      </c>
      <c r="AY453" s="45">
        <f t="shared" ref="AY453:AY516" si="106">STDEV(AG453:AR453)</f>
        <v>7.5553665831055133E-2</v>
      </c>
    </row>
    <row r="454" spans="1:51" ht="15" customHeight="1">
      <c r="A454" s="385">
        <v>1908</v>
      </c>
      <c r="B454" s="23" t="s">
        <v>3</v>
      </c>
      <c r="C454" s="23" t="s">
        <v>859</v>
      </c>
      <c r="D454" s="23" t="s">
        <v>860</v>
      </c>
      <c r="E454" s="23" t="s">
        <v>1196</v>
      </c>
      <c r="F454" s="25" t="s">
        <v>923</v>
      </c>
      <c r="G454" s="24" t="s">
        <v>945</v>
      </c>
      <c r="H454" s="394">
        <v>330</v>
      </c>
      <c r="I454" s="23" t="s">
        <v>13</v>
      </c>
      <c r="J454" s="42" t="s">
        <v>998</v>
      </c>
      <c r="K454" s="13" t="str">
        <f t="shared" si="100"/>
        <v>011</v>
      </c>
      <c r="L454" s="6" t="s">
        <v>1004</v>
      </c>
      <c r="M454" s="13" t="s">
        <v>1026</v>
      </c>
      <c r="N454" s="13" t="s">
        <v>1027</v>
      </c>
      <c r="O454" s="3"/>
      <c r="P454" s="7" t="s">
        <v>1356</v>
      </c>
      <c r="Q454" s="7" t="s">
        <v>1591</v>
      </c>
      <c r="R454" s="7" t="s">
        <v>1356</v>
      </c>
      <c r="S454" s="7" t="str">
        <f t="shared" si="104"/>
        <v>Yes</v>
      </c>
      <c r="T454" s="306">
        <v>380</v>
      </c>
      <c r="U454" s="306">
        <v>20</v>
      </c>
      <c r="V454" s="306">
        <v>950</v>
      </c>
      <c r="W454" s="306">
        <v>950</v>
      </c>
      <c r="X454" s="8">
        <v>95</v>
      </c>
      <c r="Y454" s="16">
        <f t="shared" si="103"/>
        <v>37.401574803149607</v>
      </c>
      <c r="Z454" s="8">
        <v>92.5</v>
      </c>
      <c r="AA454" s="16">
        <f t="shared" si="101"/>
        <v>36.417322834645667</v>
      </c>
      <c r="AB454" s="16" t="str">
        <f t="shared" si="102"/>
        <v>N</v>
      </c>
      <c r="AC454" s="8">
        <v>130.19999999999999</v>
      </c>
      <c r="AD454" s="306">
        <v>10</v>
      </c>
      <c r="AE454" s="3"/>
      <c r="AF454" s="5" t="s">
        <v>989</v>
      </c>
      <c r="AG454" s="10">
        <v>0.75032620000799999</v>
      </c>
      <c r="AH454" s="10">
        <v>0.79451954853600004</v>
      </c>
      <c r="AI454" s="10">
        <v>0.72438662587200009</v>
      </c>
      <c r="AJ454" s="10">
        <v>0.79451954853600004</v>
      </c>
      <c r="AK454" s="10">
        <v>0.75320837491199999</v>
      </c>
      <c r="AL454" s="10">
        <v>0.97705729245600004</v>
      </c>
      <c r="AM454" s="10">
        <v>0.91845306940800009</v>
      </c>
      <c r="AN454" s="10">
        <v>0.93478539386400006</v>
      </c>
      <c r="AO454" s="10">
        <v>0.8588881213920001</v>
      </c>
      <c r="AP454" s="10">
        <v>0.79644099847200001</v>
      </c>
      <c r="AQ454" s="10">
        <v>0.776265774144</v>
      </c>
      <c r="AR454" s="10">
        <v>0.77530504917599996</v>
      </c>
      <c r="AS454" s="11">
        <v>2.2692323744160001</v>
      </c>
      <c r="AT454" s="11">
        <v>2.5247852159040001</v>
      </c>
      <c r="AU454" s="11">
        <v>2.7121265846640004</v>
      </c>
      <c r="AV454" s="11">
        <v>2.3480118217919999</v>
      </c>
      <c r="AW454" s="29">
        <v>9.8541559967760008</v>
      </c>
      <c r="AX454" s="45">
        <f t="shared" si="105"/>
        <v>0.82117966639799989</v>
      </c>
      <c r="AY454" s="45">
        <f t="shared" si="106"/>
        <v>8.1604703892947481E-2</v>
      </c>
    </row>
    <row r="455" spans="1:51" ht="15" customHeight="1">
      <c r="A455" s="385">
        <v>1909</v>
      </c>
      <c r="B455" s="23" t="s">
        <v>3</v>
      </c>
      <c r="C455" s="23" t="s">
        <v>710</v>
      </c>
      <c r="D455" s="23" t="s">
        <v>711</v>
      </c>
      <c r="E455" s="23" t="s">
        <v>1198</v>
      </c>
      <c r="F455" s="25" t="s">
        <v>923</v>
      </c>
      <c r="G455" s="24"/>
      <c r="H455" s="394"/>
      <c r="I455" s="23" t="s">
        <v>73</v>
      </c>
      <c r="J455" s="42" t="s">
        <v>998</v>
      </c>
      <c r="K455" s="13" t="str">
        <f t="shared" si="100"/>
        <v>011</v>
      </c>
      <c r="L455" s="6" t="s">
        <v>1004</v>
      </c>
      <c r="M455" s="13" t="s">
        <v>1026</v>
      </c>
      <c r="N455" s="13" t="s">
        <v>1027</v>
      </c>
      <c r="O455" s="3"/>
      <c r="P455" s="7" t="s">
        <v>1378</v>
      </c>
      <c r="Q455" s="7" t="s">
        <v>1590</v>
      </c>
      <c r="R455" s="7" t="s">
        <v>1549</v>
      </c>
      <c r="S455" s="7" t="str">
        <f t="shared" si="104"/>
        <v>No</v>
      </c>
      <c r="T455" s="306">
        <v>380</v>
      </c>
      <c r="U455" s="306">
        <v>20</v>
      </c>
      <c r="V455" s="306">
        <v>914</v>
      </c>
      <c r="W455" s="306">
        <v>910</v>
      </c>
      <c r="X455" s="8">
        <v>91</v>
      </c>
      <c r="Y455" s="16">
        <f t="shared" si="103"/>
        <v>35.826771653543304</v>
      </c>
      <c r="Z455" s="8">
        <v>88.8</v>
      </c>
      <c r="AA455" s="16">
        <f t="shared" si="101"/>
        <v>34.960629921259844</v>
      </c>
      <c r="AB455" s="16" t="str">
        <f t="shared" si="102"/>
        <v>N</v>
      </c>
      <c r="AC455" s="8">
        <v>107.4</v>
      </c>
      <c r="AD455" s="306">
        <v>15</v>
      </c>
      <c r="AE455" s="3"/>
      <c r="AF455" s="5" t="s">
        <v>988</v>
      </c>
      <c r="AG455" s="10">
        <v>0.29681573419679996</v>
      </c>
      <c r="AH455" s="10">
        <v>0.31427548326720001</v>
      </c>
      <c r="AI455" s="10">
        <v>0.28618806084959997</v>
      </c>
      <c r="AJ455" s="10">
        <v>0.31427548326720001</v>
      </c>
      <c r="AK455" s="10">
        <v>0.29757485372160003</v>
      </c>
      <c r="AL455" s="10">
        <v>0.38639183812319999</v>
      </c>
      <c r="AM455" s="10">
        <v>0.36285913285439997</v>
      </c>
      <c r="AN455" s="10">
        <v>0.36969120857760002</v>
      </c>
      <c r="AO455" s="10">
        <v>0.3393264275856</v>
      </c>
      <c r="AP455" s="10">
        <v>0.31503460279199996</v>
      </c>
      <c r="AQ455" s="10">
        <v>0.30668428801919995</v>
      </c>
      <c r="AR455" s="10">
        <v>0.30668428801919995</v>
      </c>
      <c r="AS455" s="11">
        <v>0.89727927831359988</v>
      </c>
      <c r="AT455" s="11">
        <v>0.99824217511199997</v>
      </c>
      <c r="AU455" s="11">
        <v>1.0718767690176001</v>
      </c>
      <c r="AV455" s="11">
        <v>0.92840317883039991</v>
      </c>
      <c r="AW455" s="29">
        <v>3.8958014012735998</v>
      </c>
      <c r="AX455" s="45">
        <f t="shared" si="105"/>
        <v>0.32465011677279992</v>
      </c>
      <c r="AY455" s="45">
        <f t="shared" si="106"/>
        <v>3.2272253406501993E-2</v>
      </c>
    </row>
    <row r="456" spans="1:51" ht="15" customHeight="1">
      <c r="A456" s="385">
        <v>1910</v>
      </c>
      <c r="B456" s="23" t="s">
        <v>3</v>
      </c>
      <c r="C456" s="23" t="s">
        <v>710</v>
      </c>
      <c r="D456" s="23" t="s">
        <v>711</v>
      </c>
      <c r="E456" s="23" t="s">
        <v>1198</v>
      </c>
      <c r="F456" s="25" t="s">
        <v>923</v>
      </c>
      <c r="G456" s="24" t="s">
        <v>917</v>
      </c>
      <c r="H456" s="394">
        <v>250</v>
      </c>
      <c r="I456" s="23" t="s">
        <v>78</v>
      </c>
      <c r="J456" s="42" t="s">
        <v>998</v>
      </c>
      <c r="K456" s="13" t="str">
        <f t="shared" si="100"/>
        <v>011</v>
      </c>
      <c r="L456" s="6" t="s">
        <v>1004</v>
      </c>
      <c r="M456" s="13" t="s">
        <v>1026</v>
      </c>
      <c r="N456" s="13" t="s">
        <v>1027</v>
      </c>
      <c r="O456" s="3"/>
      <c r="P456" s="7" t="s">
        <v>1418</v>
      </c>
      <c r="Q456" s="7" t="s">
        <v>1591</v>
      </c>
      <c r="R456" s="7" t="s">
        <v>1520</v>
      </c>
      <c r="S456" s="7" t="str">
        <f t="shared" si="104"/>
        <v>No</v>
      </c>
      <c r="T456" s="306">
        <v>380</v>
      </c>
      <c r="U456" s="306">
        <v>20</v>
      </c>
      <c r="V456" s="306">
        <v>872</v>
      </c>
      <c r="W456" s="306">
        <v>865</v>
      </c>
      <c r="X456" s="8">
        <v>86.5</v>
      </c>
      <c r="Y456" s="16">
        <f t="shared" si="103"/>
        <v>34.055118110236222</v>
      </c>
      <c r="Z456" s="8">
        <v>86.5</v>
      </c>
      <c r="AA456" s="16">
        <f t="shared" si="101"/>
        <v>34.055118110236222</v>
      </c>
      <c r="AB456" s="16" t="str">
        <f t="shared" si="102"/>
        <v>Y</v>
      </c>
      <c r="AC456" s="8">
        <v>118.8</v>
      </c>
      <c r="AD456" s="306">
        <v>10</v>
      </c>
      <c r="AE456" s="3"/>
      <c r="AF456" s="5" t="s">
        <v>988</v>
      </c>
      <c r="AG456" s="10">
        <v>0.15644190925439999</v>
      </c>
      <c r="AH456" s="10">
        <v>0.16522181232479999</v>
      </c>
      <c r="AI456" s="10">
        <v>0.15085469820960001</v>
      </c>
      <c r="AJ456" s="10">
        <v>0.16522181232479999</v>
      </c>
      <c r="AK456" s="10">
        <v>0.15644190925439999</v>
      </c>
      <c r="AL456" s="10">
        <v>0.20353411663200002</v>
      </c>
      <c r="AM456" s="10">
        <v>0.1907633485296</v>
      </c>
      <c r="AN456" s="10">
        <v>0.19475421356160003</v>
      </c>
      <c r="AO456" s="10">
        <v>0.17879075343360001</v>
      </c>
      <c r="AP456" s="10">
        <v>0.16601998533120002</v>
      </c>
      <c r="AQ456" s="10">
        <v>0.16123094729280002</v>
      </c>
      <c r="AR456" s="10">
        <v>0.16123094729280002</v>
      </c>
      <c r="AS456" s="11">
        <v>0.47251841978879999</v>
      </c>
      <c r="AT456" s="11">
        <v>0.52519783821120003</v>
      </c>
      <c r="AU456" s="11">
        <v>0.5643083155248001</v>
      </c>
      <c r="AV456" s="11">
        <v>0.48848187991680009</v>
      </c>
      <c r="AW456" s="29">
        <v>2.0505064534416002</v>
      </c>
      <c r="AX456" s="45">
        <f t="shared" si="105"/>
        <v>0.17087553778680001</v>
      </c>
      <c r="AY456" s="45">
        <f t="shared" si="106"/>
        <v>1.7018665503883656E-2</v>
      </c>
    </row>
    <row r="457" spans="1:51" ht="15" customHeight="1">
      <c r="A457" s="385">
        <v>1911</v>
      </c>
      <c r="B457" s="23" t="s">
        <v>3</v>
      </c>
      <c r="C457" s="23" t="s">
        <v>710</v>
      </c>
      <c r="D457" s="23" t="s">
        <v>711</v>
      </c>
      <c r="E457" s="23" t="s">
        <v>1198</v>
      </c>
      <c r="F457" s="25" t="s">
        <v>923</v>
      </c>
      <c r="G457" s="24" t="s">
        <v>922</v>
      </c>
      <c r="H457" s="394">
        <v>250</v>
      </c>
      <c r="I457" s="23" t="s">
        <v>1017</v>
      </c>
      <c r="J457" s="42" t="s">
        <v>998</v>
      </c>
      <c r="K457" s="13" t="str">
        <f t="shared" si="100"/>
        <v>011</v>
      </c>
      <c r="L457" s="6" t="s">
        <v>1004</v>
      </c>
      <c r="M457" s="13" t="s">
        <v>1026</v>
      </c>
      <c r="N457" s="13" t="s">
        <v>1027</v>
      </c>
      <c r="O457" s="3"/>
      <c r="P457" s="7" t="s">
        <v>1418</v>
      </c>
      <c r="Q457" s="7" t="s">
        <v>1591</v>
      </c>
      <c r="R457" s="7" t="s">
        <v>1520</v>
      </c>
      <c r="S457" s="7" t="str">
        <f t="shared" si="104"/>
        <v>No</v>
      </c>
      <c r="T457" s="306">
        <v>380</v>
      </c>
      <c r="U457" s="306">
        <v>20</v>
      </c>
      <c r="V457" s="306">
        <v>872</v>
      </c>
      <c r="W457" s="306">
        <v>865</v>
      </c>
      <c r="X457" s="8">
        <v>86.5</v>
      </c>
      <c r="Y457" s="16">
        <f t="shared" si="103"/>
        <v>34.055118110236222</v>
      </c>
      <c r="Z457" s="8">
        <v>86.5</v>
      </c>
      <c r="AA457" s="16">
        <f t="shared" si="101"/>
        <v>34.055118110236222</v>
      </c>
      <c r="AB457" s="16" t="str">
        <f t="shared" si="102"/>
        <v>Y</v>
      </c>
      <c r="AC457" s="8">
        <v>121.5</v>
      </c>
      <c r="AD457" s="306">
        <v>15</v>
      </c>
      <c r="AE457" s="3"/>
      <c r="AF457" s="5" t="s">
        <v>988</v>
      </c>
      <c r="AG457" s="10">
        <v>0.95671918994400007</v>
      </c>
      <c r="AH457" s="10">
        <v>1.01222849448</v>
      </c>
      <c r="AI457" s="10">
        <v>0.92243403126000012</v>
      </c>
      <c r="AJ457" s="10">
        <v>1.01222849448</v>
      </c>
      <c r="AK457" s="10">
        <v>0.95916812985</v>
      </c>
      <c r="AL457" s="10">
        <v>1.2448777855500002</v>
      </c>
      <c r="AM457" s="10">
        <v>1.1697769617660001</v>
      </c>
      <c r="AN457" s="10">
        <v>1.191001107618</v>
      </c>
      <c r="AO457" s="10">
        <v>1.09385982468</v>
      </c>
      <c r="AP457" s="10">
        <v>1.0146774343860001</v>
      </c>
      <c r="AQ457" s="10">
        <v>0.98937172202400003</v>
      </c>
      <c r="AR457" s="10">
        <v>0.98773909542000005</v>
      </c>
      <c r="AS457" s="11">
        <v>2.891381715684</v>
      </c>
      <c r="AT457" s="11">
        <v>3.2162744098800005</v>
      </c>
      <c r="AU457" s="11">
        <v>3.4546378940640001</v>
      </c>
      <c r="AV457" s="11">
        <v>2.9917882518300001</v>
      </c>
      <c r="AW457" s="29">
        <v>12.554082271458</v>
      </c>
      <c r="AX457" s="45">
        <f t="shared" si="105"/>
        <v>1.0461735226214999</v>
      </c>
      <c r="AY457" s="45">
        <f t="shared" si="106"/>
        <v>0.10393671372584924</v>
      </c>
    </row>
    <row r="458" spans="1:51" ht="15" customHeight="1">
      <c r="A458" s="385">
        <v>1912</v>
      </c>
      <c r="B458" s="23" t="s">
        <v>3</v>
      </c>
      <c r="C458" s="23" t="s">
        <v>781</v>
      </c>
      <c r="D458" s="23" t="s">
        <v>782</v>
      </c>
      <c r="E458" s="23" t="s">
        <v>1198</v>
      </c>
      <c r="F458" s="25" t="s">
        <v>923</v>
      </c>
      <c r="G458" s="24" t="s">
        <v>917</v>
      </c>
      <c r="H458" s="394">
        <v>250</v>
      </c>
      <c r="I458" s="23" t="s">
        <v>74</v>
      </c>
      <c r="J458" s="42" t="s">
        <v>998</v>
      </c>
      <c r="K458" s="13" t="str">
        <f t="shared" si="100"/>
        <v>011</v>
      </c>
      <c r="L458" s="6" t="s">
        <v>1004</v>
      </c>
      <c r="M458" s="13" t="s">
        <v>1026</v>
      </c>
      <c r="N458" s="13" t="s">
        <v>1027</v>
      </c>
      <c r="O458" s="3"/>
      <c r="P458" s="7" t="s">
        <v>1356</v>
      </c>
      <c r="Q458" s="7" t="s">
        <v>1591</v>
      </c>
      <c r="R458" s="7" t="s">
        <v>1356</v>
      </c>
      <c r="S458" s="7" t="str">
        <f t="shared" si="104"/>
        <v>Yes</v>
      </c>
      <c r="T458" s="306">
        <v>380</v>
      </c>
      <c r="U458" s="306">
        <v>20</v>
      </c>
      <c r="V458" s="306">
        <v>950</v>
      </c>
      <c r="W458" s="306">
        <v>950</v>
      </c>
      <c r="X458" s="8">
        <v>95</v>
      </c>
      <c r="Y458" s="16">
        <f t="shared" si="103"/>
        <v>37.401574803149607</v>
      </c>
      <c r="Z458" s="8">
        <v>92.5</v>
      </c>
      <c r="AA458" s="16">
        <f t="shared" si="101"/>
        <v>36.417322834645667</v>
      </c>
      <c r="AB458" s="16" t="str">
        <f t="shared" si="102"/>
        <v>N</v>
      </c>
      <c r="AC458" s="8">
        <v>113.8</v>
      </c>
      <c r="AD458" s="306">
        <v>10</v>
      </c>
      <c r="AE458" s="3"/>
      <c r="AF458" s="5" t="s">
        <v>988</v>
      </c>
      <c r="AG458" s="10">
        <v>0.16458355043200001</v>
      </c>
      <c r="AH458" s="10">
        <v>0.17382038234399999</v>
      </c>
      <c r="AI458" s="10">
        <v>0.15870556648800002</v>
      </c>
      <c r="AJ458" s="10">
        <v>0.17382038234399999</v>
      </c>
      <c r="AK458" s="10">
        <v>0.16458355043200001</v>
      </c>
      <c r="AL458" s="10">
        <v>0.21412655796000002</v>
      </c>
      <c r="AM458" s="10">
        <v>0.20069116608800003</v>
      </c>
      <c r="AN458" s="10">
        <v>0.20488972604800001</v>
      </c>
      <c r="AO458" s="10">
        <v>0.18809548620800001</v>
      </c>
      <c r="AP458" s="10">
        <v>0.17466009433600002</v>
      </c>
      <c r="AQ458" s="10">
        <v>0.169621822384</v>
      </c>
      <c r="AR458" s="10">
        <v>0.169621822384</v>
      </c>
      <c r="AS458" s="11">
        <v>0.49710949926400005</v>
      </c>
      <c r="AT458" s="11">
        <v>0.55253049073600002</v>
      </c>
      <c r="AU458" s="11">
        <v>0.593676378344</v>
      </c>
      <c r="AV458" s="11">
        <v>0.513903739104</v>
      </c>
      <c r="AW458" s="29">
        <v>2.1572201074480004</v>
      </c>
      <c r="AX458" s="45">
        <f t="shared" si="105"/>
        <v>0.17976834228733332</v>
      </c>
      <c r="AY458" s="45">
        <f t="shared" si="106"/>
        <v>1.7904360830120685E-2</v>
      </c>
    </row>
    <row r="459" spans="1:51" ht="15" customHeight="1">
      <c r="A459" s="385">
        <v>1913</v>
      </c>
      <c r="B459" s="23" t="s">
        <v>3</v>
      </c>
      <c r="C459" s="23" t="s">
        <v>781</v>
      </c>
      <c r="D459" s="23" t="s">
        <v>782</v>
      </c>
      <c r="E459" s="23" t="s">
        <v>1198</v>
      </c>
      <c r="F459" s="25" t="s">
        <v>923</v>
      </c>
      <c r="G459" s="24" t="s">
        <v>917</v>
      </c>
      <c r="H459" s="394">
        <v>330</v>
      </c>
      <c r="I459" s="23" t="s">
        <v>75</v>
      </c>
      <c r="J459" s="42" t="s">
        <v>998</v>
      </c>
      <c r="K459" s="13" t="str">
        <f t="shared" si="100"/>
        <v>011</v>
      </c>
      <c r="L459" s="6" t="s">
        <v>1004</v>
      </c>
      <c r="M459" s="13" t="s">
        <v>1026</v>
      </c>
      <c r="N459" s="13" t="s">
        <v>1027</v>
      </c>
      <c r="O459" s="3"/>
      <c r="P459" s="7" t="s">
        <v>1396</v>
      </c>
      <c r="Q459" s="7" t="s">
        <v>1590</v>
      </c>
      <c r="R459" s="7" t="s">
        <v>1519</v>
      </c>
      <c r="S459" s="7" t="str">
        <f t="shared" si="104"/>
        <v>No</v>
      </c>
      <c r="T459" s="306">
        <v>400</v>
      </c>
      <c r="U459" s="306">
        <v>21</v>
      </c>
      <c r="V459" s="306">
        <v>1310</v>
      </c>
      <c r="W459" s="306">
        <v>1303</v>
      </c>
      <c r="X459" s="8">
        <v>130.30000000000001</v>
      </c>
      <c r="Y459" s="16">
        <f t="shared" si="103"/>
        <v>51.2992125984252</v>
      </c>
      <c r="Z459" s="8">
        <v>127.7</v>
      </c>
      <c r="AA459" s="16">
        <f t="shared" si="101"/>
        <v>50.275590551181104</v>
      </c>
      <c r="AB459" s="16" t="str">
        <f t="shared" si="102"/>
        <v>N</v>
      </c>
      <c r="AC459" s="8">
        <v>73.8</v>
      </c>
      <c r="AD459" s="306">
        <v>7</v>
      </c>
      <c r="AE459" s="3"/>
      <c r="AF459" s="5" t="s">
        <v>988</v>
      </c>
      <c r="AG459" s="10">
        <v>0.52676445628799995</v>
      </c>
      <c r="AH459" s="10">
        <v>0.55742686493760008</v>
      </c>
      <c r="AI459" s="10">
        <v>0.50789528173440002</v>
      </c>
      <c r="AJ459" s="10">
        <v>0.55742686493760008</v>
      </c>
      <c r="AK459" s="10">
        <v>0.52833688750079999</v>
      </c>
      <c r="AL459" s="10">
        <v>0.68558000878080005</v>
      </c>
      <c r="AM459" s="10">
        <v>0.64391058164159998</v>
      </c>
      <c r="AN459" s="10">
        <v>0.65570381573760006</v>
      </c>
      <c r="AO459" s="10">
        <v>0.60224115450240012</v>
      </c>
      <c r="AP459" s="10">
        <v>0.5589992961504</v>
      </c>
      <c r="AQ459" s="10">
        <v>0.54484741523520008</v>
      </c>
      <c r="AR459" s="10">
        <v>0.54406119962880006</v>
      </c>
      <c r="AS459" s="11">
        <v>1.59208660296</v>
      </c>
      <c r="AT459" s="11">
        <v>1.7713437612192</v>
      </c>
      <c r="AU459" s="11">
        <v>1.9018555518816003</v>
      </c>
      <c r="AV459" s="11">
        <v>1.6479079110144002</v>
      </c>
      <c r="AW459" s="29">
        <v>6.9131938270752</v>
      </c>
      <c r="AX459" s="45">
        <f t="shared" si="105"/>
        <v>0.5760994855896</v>
      </c>
      <c r="AY459" s="45">
        <f t="shared" si="106"/>
        <v>5.7179529017568252E-2</v>
      </c>
    </row>
    <row r="460" spans="1:51" ht="15" customHeight="1">
      <c r="A460" s="385">
        <v>1918</v>
      </c>
      <c r="B460" s="23" t="s">
        <v>3</v>
      </c>
      <c r="C460" s="23" t="s">
        <v>769</v>
      </c>
      <c r="D460" s="23" t="s">
        <v>46</v>
      </c>
      <c r="E460" s="23" t="s">
        <v>1196</v>
      </c>
      <c r="F460" s="25" t="s">
        <v>923</v>
      </c>
      <c r="G460" s="24" t="s">
        <v>922</v>
      </c>
      <c r="H460" s="394">
        <v>200</v>
      </c>
      <c r="I460" s="23" t="s">
        <v>49</v>
      </c>
      <c r="J460" s="42" t="s">
        <v>998</v>
      </c>
      <c r="K460" s="13" t="str">
        <f t="shared" si="100"/>
        <v>011</v>
      </c>
      <c r="L460" s="6" t="s">
        <v>1004</v>
      </c>
      <c r="M460" s="13" t="s">
        <v>1026</v>
      </c>
      <c r="N460" s="13" t="s">
        <v>1027</v>
      </c>
      <c r="O460" s="3"/>
      <c r="P460" s="7" t="s">
        <v>1403</v>
      </c>
      <c r="Q460" s="7" t="s">
        <v>1590</v>
      </c>
      <c r="R460" s="7" t="s">
        <v>1550</v>
      </c>
      <c r="S460" s="7" t="str">
        <f t="shared" si="104"/>
        <v>No</v>
      </c>
      <c r="T460" s="306">
        <v>350</v>
      </c>
      <c r="U460" s="306">
        <v>18</v>
      </c>
      <c r="V460" s="306">
        <v>905</v>
      </c>
      <c r="W460" s="306">
        <v>873</v>
      </c>
      <c r="X460" s="8">
        <v>87.3</v>
      </c>
      <c r="Y460" s="16">
        <f t="shared" si="103"/>
        <v>34.370078740157481</v>
      </c>
      <c r="Z460" s="8">
        <v>87.3</v>
      </c>
      <c r="AA460" s="16">
        <f t="shared" si="101"/>
        <v>34.370078740157481</v>
      </c>
      <c r="AB460" s="16" t="str">
        <f t="shared" si="102"/>
        <v>Y</v>
      </c>
      <c r="AC460" s="8">
        <v>108</v>
      </c>
      <c r="AD460" s="306">
        <v>15</v>
      </c>
      <c r="AE460" s="3"/>
      <c r="AF460" s="5" t="s">
        <v>989</v>
      </c>
      <c r="AG460" s="10">
        <v>1.4926856197680001</v>
      </c>
      <c r="AH460" s="10">
        <v>1.5796971177120001</v>
      </c>
      <c r="AI460" s="10">
        <v>1.4393995086240001</v>
      </c>
      <c r="AJ460" s="10">
        <v>1.5796971177120001</v>
      </c>
      <c r="AK460" s="10">
        <v>1.4967326661840001</v>
      </c>
      <c r="AL460" s="10">
        <v>1.9425822796800001</v>
      </c>
      <c r="AM460" s="10">
        <v>1.8252179336159999</v>
      </c>
      <c r="AN460" s="10">
        <v>1.858943320416</v>
      </c>
      <c r="AO460" s="10">
        <v>1.7071790798160003</v>
      </c>
      <c r="AP460" s="10">
        <v>1.5837441641280001</v>
      </c>
      <c r="AQ460" s="10">
        <v>1.5439482077040001</v>
      </c>
      <c r="AR460" s="10">
        <v>1.5419246844960002</v>
      </c>
      <c r="AS460" s="11">
        <v>4.5117822461039996</v>
      </c>
      <c r="AT460" s="11">
        <v>5.0190120635760005</v>
      </c>
      <c r="AU460" s="11">
        <v>5.3913403338480004</v>
      </c>
      <c r="AV460" s="11">
        <v>4.6696170563280006</v>
      </c>
      <c r="AW460" s="29">
        <v>19.591751699856001</v>
      </c>
      <c r="AX460" s="45">
        <f t="shared" si="105"/>
        <v>1.632645974988</v>
      </c>
      <c r="AY460" s="45">
        <f t="shared" si="106"/>
        <v>0.16220409879736147</v>
      </c>
    </row>
    <row r="461" spans="1:51" ht="15" customHeight="1">
      <c r="A461" s="385">
        <v>1919</v>
      </c>
      <c r="B461" s="23" t="s">
        <v>3</v>
      </c>
      <c r="C461" s="23" t="s">
        <v>769</v>
      </c>
      <c r="D461" s="23" t="s">
        <v>46</v>
      </c>
      <c r="E461" s="23" t="s">
        <v>1196</v>
      </c>
      <c r="F461" s="25" t="s">
        <v>923</v>
      </c>
      <c r="G461" s="24" t="s">
        <v>914</v>
      </c>
      <c r="H461" s="394">
        <v>200</v>
      </c>
      <c r="I461" s="23" t="s">
        <v>48</v>
      </c>
      <c r="J461" s="42" t="s">
        <v>998</v>
      </c>
      <c r="K461" s="13" t="str">
        <f t="shared" si="100"/>
        <v>011</v>
      </c>
      <c r="L461" s="6" t="s">
        <v>1004</v>
      </c>
      <c r="M461" s="13" t="s">
        <v>1026</v>
      </c>
      <c r="N461" s="13" t="s">
        <v>1027</v>
      </c>
      <c r="O461" s="3"/>
      <c r="P461" s="7" t="s">
        <v>1382</v>
      </c>
      <c r="Q461" s="7" t="s">
        <v>1590</v>
      </c>
      <c r="R461" s="7" t="s">
        <v>1382</v>
      </c>
      <c r="S461" s="7" t="str">
        <f t="shared" si="104"/>
        <v>Yes</v>
      </c>
      <c r="T461" s="306">
        <v>400</v>
      </c>
      <c r="U461" s="306">
        <v>21</v>
      </c>
      <c r="V461" s="306">
        <v>925</v>
      </c>
      <c r="W461" s="306">
        <v>925</v>
      </c>
      <c r="X461" s="8">
        <v>92.5</v>
      </c>
      <c r="Y461" s="16">
        <f t="shared" si="103"/>
        <v>36.417322834645667</v>
      </c>
      <c r="Z461" s="8">
        <v>85.2</v>
      </c>
      <c r="AA461" s="16">
        <f t="shared" si="101"/>
        <v>33.54330708661417</v>
      </c>
      <c r="AB461" s="16" t="str">
        <f t="shared" si="102"/>
        <v>N</v>
      </c>
      <c r="AC461" s="8">
        <v>134.19999999999999</v>
      </c>
      <c r="AD461" s="306">
        <v>24</v>
      </c>
      <c r="AE461" s="3"/>
      <c r="AF461" s="5" t="s">
        <v>989</v>
      </c>
      <c r="AG461" s="10">
        <v>0.34710529392</v>
      </c>
      <c r="AH461" s="10">
        <v>0.36740384911999996</v>
      </c>
      <c r="AI461" s="10">
        <v>0.33492616079999998</v>
      </c>
      <c r="AJ461" s="10">
        <v>0.36740384911999996</v>
      </c>
      <c r="AK461" s="10">
        <v>0.34812022168000001</v>
      </c>
      <c r="AL461" s="10">
        <v>0.45164285319999997</v>
      </c>
      <c r="AM461" s="10">
        <v>0.42423980367999997</v>
      </c>
      <c r="AN461" s="10">
        <v>0.43235922575999997</v>
      </c>
      <c r="AO461" s="10">
        <v>0.39683675415999997</v>
      </c>
      <c r="AP461" s="10">
        <v>0.36841877687999997</v>
      </c>
      <c r="AQ461" s="10">
        <v>0.35928442703999997</v>
      </c>
      <c r="AR461" s="10">
        <v>0.35826949928000001</v>
      </c>
      <c r="AS461" s="11">
        <v>1.0494353038399999</v>
      </c>
      <c r="AT461" s="11">
        <v>1.167166924</v>
      </c>
      <c r="AU461" s="11">
        <v>1.2534357835999999</v>
      </c>
      <c r="AV461" s="11">
        <v>1.0859727031999999</v>
      </c>
      <c r="AW461" s="29">
        <v>4.5560107146399993</v>
      </c>
      <c r="AX461" s="45">
        <f t="shared" si="105"/>
        <v>0.37966755955333337</v>
      </c>
      <c r="AY461" s="45">
        <f t="shared" si="106"/>
        <v>3.7654325574164198E-2</v>
      </c>
    </row>
    <row r="462" spans="1:51" ht="15" customHeight="1">
      <c r="A462" s="385">
        <v>1920</v>
      </c>
      <c r="B462" s="23" t="s">
        <v>3</v>
      </c>
      <c r="C462" s="23" t="s">
        <v>712</v>
      </c>
      <c r="D462" s="23" t="s">
        <v>69</v>
      </c>
      <c r="E462" s="23" t="s">
        <v>1227</v>
      </c>
      <c r="F462" s="25" t="s">
        <v>923</v>
      </c>
      <c r="G462" s="24" t="s">
        <v>917</v>
      </c>
      <c r="H462" s="394">
        <v>65</v>
      </c>
      <c r="I462" s="23" t="s">
        <v>83</v>
      </c>
      <c r="J462" s="42" t="s">
        <v>999</v>
      </c>
      <c r="K462" s="13" t="str">
        <f t="shared" si="100"/>
        <v>010</v>
      </c>
      <c r="L462" s="6" t="s">
        <v>1004</v>
      </c>
      <c r="M462" s="13" t="s">
        <v>1029</v>
      </c>
      <c r="N462" s="13" t="s">
        <v>1027</v>
      </c>
      <c r="O462" s="3"/>
      <c r="P462" s="7" t="s">
        <v>1339</v>
      </c>
      <c r="Q462" s="7" t="s">
        <v>1591</v>
      </c>
      <c r="R462" s="7" t="s">
        <v>1339</v>
      </c>
      <c r="S462" s="7" t="str">
        <f t="shared" si="104"/>
        <v>Yes</v>
      </c>
      <c r="T462" s="306">
        <v>290</v>
      </c>
      <c r="U462" s="306">
        <v>14</v>
      </c>
      <c r="V462" s="306">
        <v>910</v>
      </c>
      <c r="W462" s="306">
        <v>910</v>
      </c>
      <c r="X462" s="8">
        <v>91</v>
      </c>
      <c r="Y462" s="16">
        <f t="shared" si="103"/>
        <v>35.826771653543304</v>
      </c>
      <c r="Z462" s="8">
        <v>89.8</v>
      </c>
      <c r="AA462" s="16">
        <f t="shared" si="101"/>
        <v>35.354330708661415</v>
      </c>
      <c r="AB462" s="16" t="str">
        <f t="shared" si="102"/>
        <v>N</v>
      </c>
      <c r="AC462" s="8">
        <v>64.400000000000006</v>
      </c>
      <c r="AD462" s="306">
        <v>16</v>
      </c>
      <c r="AE462" s="3"/>
      <c r="AF462" s="5" t="s">
        <v>989</v>
      </c>
      <c r="AG462" s="10">
        <v>25.349855707583686</v>
      </c>
      <c r="AH462" s="10">
        <v>26.823411470113449</v>
      </c>
      <c r="AI462" s="10">
        <v>24.446213329152162</v>
      </c>
      <c r="AJ462" s="10">
        <v>26.829733805594728</v>
      </c>
      <c r="AK462" s="10">
        <v>25.416240230137127</v>
      </c>
      <c r="AL462" s="10">
        <v>32.988140159752966</v>
      </c>
      <c r="AM462" s="10">
        <v>30.999314055498886</v>
      </c>
      <c r="AN462" s="10">
        <v>31.570582225771687</v>
      </c>
      <c r="AO462" s="10">
        <v>28.988811372451849</v>
      </c>
      <c r="AP462" s="10">
        <v>26.892053969624484</v>
      </c>
      <c r="AQ462" s="10">
        <v>26.218725240868164</v>
      </c>
      <c r="AR462" s="10">
        <v>26.181694418763531</v>
      </c>
      <c r="AS462" s="11">
        <v>76.6194805068493</v>
      </c>
      <c r="AT462" s="11">
        <v>85.234114195484821</v>
      </c>
      <c r="AU462" s="11">
        <v>91.558707653722422</v>
      </c>
      <c r="AV462" s="11">
        <v>79.292473629256179</v>
      </c>
      <c r="AW462" s="29">
        <v>332.70477598531272</v>
      </c>
      <c r="AX462" s="45">
        <f t="shared" si="105"/>
        <v>27.72539799877606</v>
      </c>
      <c r="AY462" s="45">
        <f t="shared" si="106"/>
        <v>2.7549697115153968</v>
      </c>
    </row>
    <row r="463" spans="1:51" ht="15" customHeight="1">
      <c r="A463" s="385">
        <v>1922</v>
      </c>
      <c r="B463" s="23" t="s">
        <v>3</v>
      </c>
      <c r="C463" s="23" t="s">
        <v>712</v>
      </c>
      <c r="D463" s="23" t="s">
        <v>69</v>
      </c>
      <c r="E463" s="23" t="s">
        <v>1227</v>
      </c>
      <c r="F463" s="25" t="s">
        <v>923</v>
      </c>
      <c r="G463" s="24" t="s">
        <v>921</v>
      </c>
      <c r="H463" s="394">
        <v>65</v>
      </c>
      <c r="I463" s="23" t="s">
        <v>86</v>
      </c>
      <c r="J463" s="42" t="s">
        <v>999</v>
      </c>
      <c r="K463" s="13" t="str">
        <f t="shared" si="100"/>
        <v>010</v>
      </c>
      <c r="L463" s="6" t="s">
        <v>1004</v>
      </c>
      <c r="M463" s="13" t="s">
        <v>1029</v>
      </c>
      <c r="N463" s="13" t="s">
        <v>1027</v>
      </c>
      <c r="O463" s="3"/>
      <c r="P463" s="7" t="s">
        <v>1339</v>
      </c>
      <c r="Q463" s="7" t="s">
        <v>1591</v>
      </c>
      <c r="R463" s="7" t="s">
        <v>1339</v>
      </c>
      <c r="S463" s="7" t="str">
        <f t="shared" si="104"/>
        <v>Yes</v>
      </c>
      <c r="T463" s="306">
        <v>290</v>
      </c>
      <c r="U463" s="306">
        <v>14</v>
      </c>
      <c r="V463" s="306">
        <v>910</v>
      </c>
      <c r="W463" s="306">
        <v>910</v>
      </c>
      <c r="X463" s="8">
        <v>91</v>
      </c>
      <c r="Y463" s="16">
        <f t="shared" si="103"/>
        <v>35.826771653543304</v>
      </c>
      <c r="Z463" s="8">
        <v>90.4</v>
      </c>
      <c r="AA463" s="16">
        <f t="shared" si="101"/>
        <v>35.590551181102363</v>
      </c>
      <c r="AB463" s="16" t="str">
        <f t="shared" si="102"/>
        <v>N</v>
      </c>
      <c r="AC463" s="8">
        <v>64.400000000000006</v>
      </c>
      <c r="AD463" s="306">
        <v>12</v>
      </c>
      <c r="AE463" s="3"/>
      <c r="AF463" s="5" t="s">
        <v>989</v>
      </c>
      <c r="AG463" s="10">
        <v>0.90458030732160022</v>
      </c>
      <c r="AH463" s="10">
        <v>0.95703484895200031</v>
      </c>
      <c r="AI463" s="10">
        <v>0.8722738677744003</v>
      </c>
      <c r="AJ463" s="10">
        <v>0.9573822300224003</v>
      </c>
      <c r="AK463" s="10">
        <v>0.90701197481440032</v>
      </c>
      <c r="AL463" s="10">
        <v>1.1769270665152003</v>
      </c>
      <c r="AM463" s="10">
        <v>1.1060613281536003</v>
      </c>
      <c r="AN463" s="10">
        <v>1.1265568113072002</v>
      </c>
      <c r="AO463" s="10">
        <v>1.0345008276512002</v>
      </c>
      <c r="AP463" s="10">
        <v>0.95946651644480019</v>
      </c>
      <c r="AQ463" s="10">
        <v>0.93549722258720025</v>
      </c>
      <c r="AR463" s="10">
        <v>0.93410769830560025</v>
      </c>
      <c r="AS463" s="11">
        <v>2.7338890240480009</v>
      </c>
      <c r="AT463" s="11">
        <v>3.0413212713520013</v>
      </c>
      <c r="AU463" s="11">
        <v>3.2671189671120011</v>
      </c>
      <c r="AV463" s="11">
        <v>2.8290714373376007</v>
      </c>
      <c r="AW463" s="29">
        <v>11.871400699849605</v>
      </c>
      <c r="AX463" s="45">
        <f t="shared" si="105"/>
        <v>0.98928339165413359</v>
      </c>
      <c r="AY463" s="45">
        <f t="shared" si="106"/>
        <v>9.82826528757101E-2</v>
      </c>
    </row>
    <row r="464" spans="1:51" ht="15" customHeight="1">
      <c r="A464" s="385">
        <v>1923</v>
      </c>
      <c r="B464" s="23" t="s">
        <v>3</v>
      </c>
      <c r="C464" s="23" t="s">
        <v>712</v>
      </c>
      <c r="D464" s="23" t="s">
        <v>69</v>
      </c>
      <c r="E464" s="23" t="s">
        <v>1227</v>
      </c>
      <c r="F464" s="25" t="s">
        <v>907</v>
      </c>
      <c r="G464" s="24" t="s">
        <v>918</v>
      </c>
      <c r="H464" s="394">
        <v>115</v>
      </c>
      <c r="I464" s="23" t="s">
        <v>79</v>
      </c>
      <c r="J464" s="42" t="s">
        <v>998</v>
      </c>
      <c r="K464" s="13" t="str">
        <f t="shared" si="100"/>
        <v>011</v>
      </c>
      <c r="L464" s="6" t="s">
        <v>1004</v>
      </c>
      <c r="M464" s="13" t="s">
        <v>1026</v>
      </c>
      <c r="N464" s="13" t="s">
        <v>1027</v>
      </c>
      <c r="O464" s="3"/>
      <c r="P464" s="7" t="s">
        <v>1353</v>
      </c>
      <c r="Q464" s="7" t="s">
        <v>1590</v>
      </c>
      <c r="R464" s="7" t="s">
        <v>1535</v>
      </c>
      <c r="S464" s="7" t="str">
        <f t="shared" si="104"/>
        <v>No</v>
      </c>
      <c r="T464" s="306">
        <v>320</v>
      </c>
      <c r="U464" s="306">
        <v>16</v>
      </c>
      <c r="V464" s="306">
        <v>730</v>
      </c>
      <c r="W464" s="306">
        <v>707</v>
      </c>
      <c r="X464" s="8">
        <v>70.7</v>
      </c>
      <c r="Y464" s="16">
        <f t="shared" si="103"/>
        <v>27.834645669291341</v>
      </c>
      <c r="Z464" s="8">
        <v>69.599999999999994</v>
      </c>
      <c r="AA464" s="16">
        <f t="shared" si="101"/>
        <v>27.401574803149604</v>
      </c>
      <c r="AB464" s="16" t="str">
        <f t="shared" si="102"/>
        <v>N</v>
      </c>
      <c r="AC464" s="8">
        <v>89.9</v>
      </c>
      <c r="AD464" s="306">
        <v>28</v>
      </c>
      <c r="AE464" s="3"/>
      <c r="AF464" s="5" t="s">
        <v>989</v>
      </c>
      <c r="AG464" s="10">
        <v>0.90795141405696</v>
      </c>
      <c r="AH464" s="10">
        <v>0.96074895507584002</v>
      </c>
      <c r="AI464" s="10">
        <v>0.87552457784063997</v>
      </c>
      <c r="AJ464" s="10">
        <v>0.96116468374527997</v>
      </c>
      <c r="AK464" s="10">
        <v>0.91044578607360005</v>
      </c>
      <c r="AL464" s="10">
        <v>1.1815008785484802</v>
      </c>
      <c r="AM464" s="10">
        <v>1.11041127607424</v>
      </c>
      <c r="AN464" s="10">
        <v>1.1307819808768</v>
      </c>
      <c r="AO464" s="10">
        <v>1.03849021626112</v>
      </c>
      <c r="AP464" s="10">
        <v>0.96324332709248006</v>
      </c>
      <c r="AQ464" s="10">
        <v>0.93913106426496007</v>
      </c>
      <c r="AR464" s="10">
        <v>0.93788387825663999</v>
      </c>
      <c r="AS464" s="11">
        <v>2.7442249469734401</v>
      </c>
      <c r="AT464" s="11">
        <v>3.0531113483673602</v>
      </c>
      <c r="AU464" s="11">
        <v>3.27968347321216</v>
      </c>
      <c r="AV464" s="11">
        <v>2.8402582696140803</v>
      </c>
      <c r="AW464" s="29">
        <v>11.917278038167041</v>
      </c>
      <c r="AX464" s="45">
        <f t="shared" si="105"/>
        <v>0.99310650318058669</v>
      </c>
      <c r="AY464" s="45">
        <f t="shared" si="106"/>
        <v>9.8672436905041516E-2</v>
      </c>
    </row>
    <row r="465" spans="1:51" ht="15" customHeight="1">
      <c r="A465" s="385">
        <v>1924</v>
      </c>
      <c r="B465" s="23" t="s">
        <v>3</v>
      </c>
      <c r="C465" s="23" t="s">
        <v>712</v>
      </c>
      <c r="D465" s="23" t="s">
        <v>69</v>
      </c>
      <c r="E465" s="23" t="s">
        <v>1227</v>
      </c>
      <c r="F465" s="25" t="s">
        <v>923</v>
      </c>
      <c r="G465" s="24" t="s">
        <v>917</v>
      </c>
      <c r="H465" s="394">
        <v>65</v>
      </c>
      <c r="I465" s="23" t="s">
        <v>84</v>
      </c>
      <c r="J465" s="42" t="s">
        <v>999</v>
      </c>
      <c r="K465" s="13" t="str">
        <f t="shared" si="100"/>
        <v>010</v>
      </c>
      <c r="L465" s="6" t="s">
        <v>1004</v>
      </c>
      <c r="M465" s="13" t="s">
        <v>1029</v>
      </c>
      <c r="N465" s="13" t="s">
        <v>1027</v>
      </c>
      <c r="O465" s="3"/>
      <c r="P465" s="7" t="s">
        <v>1562</v>
      </c>
      <c r="Q465" s="7" t="s">
        <v>1590</v>
      </c>
      <c r="R465" s="7" t="s">
        <v>1437</v>
      </c>
      <c r="S465" s="7" t="str">
        <f t="shared" si="104"/>
        <v>No</v>
      </c>
      <c r="T465" s="306">
        <v>290</v>
      </c>
      <c r="U465" s="306">
        <v>14</v>
      </c>
      <c r="V465" s="306">
        <v>1387</v>
      </c>
      <c r="W465" s="306">
        <v>1362</v>
      </c>
      <c r="X465" s="8">
        <v>136.19999999999999</v>
      </c>
      <c r="Y465" s="16">
        <f t="shared" si="103"/>
        <v>53.622047244094482</v>
      </c>
      <c r="Z465" s="8">
        <v>134.4</v>
      </c>
      <c r="AA465" s="16">
        <f t="shared" si="101"/>
        <v>52.913385826771652</v>
      </c>
      <c r="AB465" s="16" t="str">
        <f t="shared" si="102"/>
        <v>N</v>
      </c>
      <c r="AC465" s="8">
        <v>64.599999999999994</v>
      </c>
      <c r="AD465" s="306">
        <v>24</v>
      </c>
      <c r="AE465" s="3"/>
      <c r="AF465" s="5" t="s">
        <v>989</v>
      </c>
      <c r="AG465" s="10">
        <v>1.52759379848208</v>
      </c>
      <c r="AH465" s="10">
        <v>1.61625578064048</v>
      </c>
      <c r="AI465" s="10">
        <v>1.4733535270440001</v>
      </c>
      <c r="AJ465" s="10">
        <v>1.6167773217120001</v>
      </c>
      <c r="AK465" s="10">
        <v>1.53176612705424</v>
      </c>
      <c r="AL465" s="10">
        <v>1.9881145646342402</v>
      </c>
      <c r="AM465" s="10">
        <v>1.8681601181846401</v>
      </c>
      <c r="AN465" s="10">
        <v>1.9025818289049601</v>
      </c>
      <c r="AO465" s="10">
        <v>1.747162589592</v>
      </c>
      <c r="AP465" s="10">
        <v>1.62042810921264</v>
      </c>
      <c r="AQ465" s="10">
        <v>1.5802694467056002</v>
      </c>
      <c r="AR465" s="10">
        <v>1.5776617413480001</v>
      </c>
      <c r="AS465" s="11">
        <v>4.6172031061665599</v>
      </c>
      <c r="AT465" s="11">
        <v>5.1366580134004804</v>
      </c>
      <c r="AU465" s="11">
        <v>5.5179045366816002</v>
      </c>
      <c r="AV465" s="11">
        <v>4.7783592972662401</v>
      </c>
      <c r="AW465" s="29">
        <v>20.050124953514882</v>
      </c>
      <c r="AX465" s="45">
        <f t="shared" si="105"/>
        <v>1.6708437461262402</v>
      </c>
      <c r="AY465" s="45">
        <f t="shared" si="106"/>
        <v>0.16605543885240864</v>
      </c>
    </row>
    <row r="466" spans="1:51" ht="15" customHeight="1">
      <c r="A466" s="385">
        <v>1925</v>
      </c>
      <c r="B466" s="23" t="s">
        <v>3</v>
      </c>
      <c r="C466" s="23" t="s">
        <v>712</v>
      </c>
      <c r="D466" s="23" t="s">
        <v>69</v>
      </c>
      <c r="E466" s="23" t="s">
        <v>1227</v>
      </c>
      <c r="F466" s="25" t="s">
        <v>923</v>
      </c>
      <c r="G466" s="24" t="s">
        <v>1066</v>
      </c>
      <c r="H466" s="394">
        <v>65</v>
      </c>
      <c r="I466" s="23" t="s">
        <v>713</v>
      </c>
      <c r="J466" s="42" t="s">
        <v>999</v>
      </c>
      <c r="K466" s="13" t="str">
        <f t="shared" si="100"/>
        <v>010</v>
      </c>
      <c r="L466" s="6" t="s">
        <v>1004</v>
      </c>
      <c r="M466" s="13" t="s">
        <v>1029</v>
      </c>
      <c r="N466" s="13" t="s">
        <v>1027</v>
      </c>
      <c r="O466" s="3"/>
      <c r="P466" s="7" t="s">
        <v>1339</v>
      </c>
      <c r="Q466" s="7" t="s">
        <v>1591</v>
      </c>
      <c r="R466" s="7" t="s">
        <v>1339</v>
      </c>
      <c r="S466" s="7" t="str">
        <f t="shared" si="104"/>
        <v>Yes</v>
      </c>
      <c r="T466" s="306">
        <v>290</v>
      </c>
      <c r="U466" s="306">
        <v>14</v>
      </c>
      <c r="V466" s="306">
        <v>910</v>
      </c>
      <c r="W466" s="306">
        <v>910</v>
      </c>
      <c r="X466" s="8">
        <v>91</v>
      </c>
      <c r="Y466" s="16">
        <f t="shared" si="103"/>
        <v>35.826771653543304</v>
      </c>
      <c r="Z466" s="8">
        <v>90.8</v>
      </c>
      <c r="AA466" s="16">
        <f t="shared" si="101"/>
        <v>35.748031496062993</v>
      </c>
      <c r="AB466" s="16" t="str">
        <f t="shared" si="102"/>
        <v>N</v>
      </c>
      <c r="AC466" s="8">
        <v>64.8</v>
      </c>
      <c r="AD466" s="306">
        <v>8</v>
      </c>
      <c r="AE466" s="3"/>
      <c r="AF466" s="5" t="s">
        <v>989</v>
      </c>
      <c r="AG466" s="10">
        <v>0.42678677321280001</v>
      </c>
      <c r="AH466" s="10">
        <v>0.45160402210559997</v>
      </c>
      <c r="AI466" s="10">
        <v>0.41140706967359997</v>
      </c>
      <c r="AJ466" s="10">
        <v>0.45160402210559997</v>
      </c>
      <c r="AK466" s="10">
        <v>0.42783538936319998</v>
      </c>
      <c r="AL466" s="10">
        <v>0.55506748227840008</v>
      </c>
      <c r="AM466" s="10">
        <v>0.52186130418239995</v>
      </c>
      <c r="AN466" s="10">
        <v>0.53129884953600004</v>
      </c>
      <c r="AO466" s="10">
        <v>0.48795604865280001</v>
      </c>
      <c r="AP466" s="10">
        <v>0.45265263825600005</v>
      </c>
      <c r="AQ466" s="10">
        <v>0.44146739931840001</v>
      </c>
      <c r="AR466" s="10">
        <v>0.44076832188480003</v>
      </c>
      <c r="AS466" s="11">
        <v>1.2897978649919999</v>
      </c>
      <c r="AT466" s="11">
        <v>1.4345068937472001</v>
      </c>
      <c r="AU466" s="11">
        <v>1.5411162023712</v>
      </c>
      <c r="AV466" s="11">
        <v>1.3348883594592</v>
      </c>
      <c r="AW466" s="29">
        <v>5.6003093205696004</v>
      </c>
      <c r="AX466" s="45">
        <f t="shared" si="105"/>
        <v>0.46669244338079996</v>
      </c>
      <c r="AY466" s="45">
        <f t="shared" si="106"/>
        <v>4.63185462526709E-2</v>
      </c>
    </row>
    <row r="467" spans="1:51" ht="15" customHeight="1">
      <c r="A467" s="385">
        <v>1926</v>
      </c>
      <c r="B467" s="23" t="s">
        <v>3</v>
      </c>
      <c r="C467" s="23" t="s">
        <v>712</v>
      </c>
      <c r="D467" s="23" t="s">
        <v>69</v>
      </c>
      <c r="E467" s="23" t="s">
        <v>1227</v>
      </c>
      <c r="F467" s="25" t="s">
        <v>923</v>
      </c>
      <c r="G467" s="24" t="s">
        <v>914</v>
      </c>
      <c r="H467" s="394">
        <v>150</v>
      </c>
      <c r="I467" s="23" t="s">
        <v>82</v>
      </c>
      <c r="J467" s="42" t="s">
        <v>998</v>
      </c>
      <c r="K467" s="13" t="str">
        <f t="shared" si="100"/>
        <v>011</v>
      </c>
      <c r="L467" s="6" t="s">
        <v>1004</v>
      </c>
      <c r="M467" s="13" t="s">
        <v>1026</v>
      </c>
      <c r="N467" s="13" t="s">
        <v>1027</v>
      </c>
      <c r="O467" s="3"/>
      <c r="P467" s="7" t="s">
        <v>1353</v>
      </c>
      <c r="Q467" s="7" t="s">
        <v>1590</v>
      </c>
      <c r="R467" s="7" t="s">
        <v>1535</v>
      </c>
      <c r="S467" s="7" t="str">
        <f t="shared" si="104"/>
        <v>No</v>
      </c>
      <c r="T467" s="306">
        <v>320</v>
      </c>
      <c r="U467" s="306">
        <v>16</v>
      </c>
      <c r="V467" s="306">
        <v>730</v>
      </c>
      <c r="W467" s="306">
        <v>707</v>
      </c>
      <c r="X467" s="8">
        <v>70.7</v>
      </c>
      <c r="Y467" s="16">
        <f t="shared" si="103"/>
        <v>27.834645669291341</v>
      </c>
      <c r="Z467" s="8">
        <v>70.7</v>
      </c>
      <c r="AA467" s="16">
        <f t="shared" si="101"/>
        <v>27.834645669291341</v>
      </c>
      <c r="AB467" s="16" t="str">
        <f t="shared" si="102"/>
        <v>Y</v>
      </c>
      <c r="AC467" s="8">
        <v>83.8</v>
      </c>
      <c r="AD467" s="306">
        <v>14</v>
      </c>
      <c r="AE467" s="3"/>
      <c r="AF467" s="5" t="s">
        <v>989</v>
      </c>
      <c r="AG467" s="10">
        <v>0.32435437499136005</v>
      </c>
      <c r="AH467" s="10">
        <v>0.34334286289408</v>
      </c>
      <c r="AI467" s="10">
        <v>0.31272877015296002</v>
      </c>
      <c r="AJ467" s="10">
        <v>0.34334286289408</v>
      </c>
      <c r="AK467" s="10">
        <v>0.32512941531392003</v>
      </c>
      <c r="AL467" s="10">
        <v>0.42200945563392001</v>
      </c>
      <c r="AM467" s="10">
        <v>0.39682064515072002</v>
      </c>
      <c r="AN467" s="10">
        <v>0.40418352821504</v>
      </c>
      <c r="AO467" s="10">
        <v>0.37085679434495999</v>
      </c>
      <c r="AP467" s="10">
        <v>0.34411790321664004</v>
      </c>
      <c r="AQ467" s="10">
        <v>0.33559245966848</v>
      </c>
      <c r="AR467" s="10">
        <v>0.33520493950720004</v>
      </c>
      <c r="AS467" s="11">
        <v>0.98042600803839997</v>
      </c>
      <c r="AT467" s="11">
        <v>1.0904817338419202</v>
      </c>
      <c r="AU467" s="11">
        <v>1.1718609677107201</v>
      </c>
      <c r="AV467" s="11">
        <v>1.0149153023923201</v>
      </c>
      <c r="AW467" s="29">
        <v>4.2576840119833603</v>
      </c>
      <c r="AX467" s="45">
        <f t="shared" si="105"/>
        <v>0.35480700099861329</v>
      </c>
      <c r="AY467" s="45">
        <f t="shared" si="106"/>
        <v>3.5273221485824138E-2</v>
      </c>
    </row>
    <row r="468" spans="1:51" ht="15" customHeight="1">
      <c r="A468" s="385">
        <v>1927</v>
      </c>
      <c r="B468" s="23" t="s">
        <v>3</v>
      </c>
      <c r="C468" s="23" t="s">
        <v>712</v>
      </c>
      <c r="D468" s="23" t="s">
        <v>69</v>
      </c>
      <c r="E468" s="23" t="s">
        <v>1227</v>
      </c>
      <c r="F468" s="25" t="s">
        <v>923</v>
      </c>
      <c r="G468" s="24" t="s">
        <v>917</v>
      </c>
      <c r="H468" s="394">
        <v>65</v>
      </c>
      <c r="I468" s="23" t="s">
        <v>85</v>
      </c>
      <c r="J468" s="42" t="s">
        <v>999</v>
      </c>
      <c r="K468" s="13" t="str">
        <f t="shared" si="100"/>
        <v>010</v>
      </c>
      <c r="L468" s="6" t="s">
        <v>1004</v>
      </c>
      <c r="M468" s="13" t="s">
        <v>1029</v>
      </c>
      <c r="N468" s="13" t="s">
        <v>1027</v>
      </c>
      <c r="O468" s="3"/>
      <c r="P468" s="7" t="s">
        <v>1339</v>
      </c>
      <c r="Q468" s="7" t="s">
        <v>1591</v>
      </c>
      <c r="R468" s="7" t="s">
        <v>1339</v>
      </c>
      <c r="S468" s="7" t="str">
        <f t="shared" si="104"/>
        <v>Yes</v>
      </c>
      <c r="T468" s="306">
        <v>290</v>
      </c>
      <c r="U468" s="306">
        <v>14</v>
      </c>
      <c r="V468" s="306">
        <v>910</v>
      </c>
      <c r="W468" s="306">
        <v>910</v>
      </c>
      <c r="X468" s="8">
        <v>91</v>
      </c>
      <c r="Y468" s="16">
        <f t="shared" si="103"/>
        <v>35.826771653543304</v>
      </c>
      <c r="Z468" s="8">
        <v>89.8</v>
      </c>
      <c r="AA468" s="16">
        <f t="shared" si="101"/>
        <v>35.354330708661415</v>
      </c>
      <c r="AB468" s="16" t="str">
        <f t="shared" si="102"/>
        <v>N</v>
      </c>
      <c r="AC468" s="8">
        <v>64.400000000000006</v>
      </c>
      <c r="AD468" s="306">
        <v>16</v>
      </c>
      <c r="AE468" s="3"/>
      <c r="AF468" s="5" t="s">
        <v>989</v>
      </c>
      <c r="AG468" s="10">
        <v>1.5263924233376005</v>
      </c>
      <c r="AH468" s="10">
        <v>1.6149745962896005</v>
      </c>
      <c r="AI468" s="10">
        <v>1.4718535952848004</v>
      </c>
      <c r="AJ468" s="10">
        <v>1.6153219773600005</v>
      </c>
      <c r="AK468" s="10">
        <v>1.5302136151120003</v>
      </c>
      <c r="AL468" s="10">
        <v>1.9859775794768004</v>
      </c>
      <c r="AM468" s="10">
        <v>1.8664784912592005</v>
      </c>
      <c r="AN468" s="10">
        <v>1.9008692172288004</v>
      </c>
      <c r="AO468" s="10">
        <v>1.7452424976896006</v>
      </c>
      <c r="AP468" s="10">
        <v>1.6191431691344003</v>
      </c>
      <c r="AQ468" s="10">
        <v>1.5784995838976006</v>
      </c>
      <c r="AR468" s="10">
        <v>1.5764152974752004</v>
      </c>
      <c r="AS468" s="11">
        <v>4.6132206149120014</v>
      </c>
      <c r="AT468" s="11">
        <v>5.1315131719488019</v>
      </c>
      <c r="AU468" s="11">
        <v>5.5125902061776015</v>
      </c>
      <c r="AV468" s="11">
        <v>4.7740580505072012</v>
      </c>
      <c r="AW468" s="29">
        <v>20.031382043545605</v>
      </c>
      <c r="AX468" s="45">
        <f t="shared" si="105"/>
        <v>1.6692818369621338</v>
      </c>
      <c r="AY468" s="45">
        <f t="shared" si="106"/>
        <v>0.16584800171821226</v>
      </c>
    </row>
    <row r="469" spans="1:51" ht="15" customHeight="1">
      <c r="A469" s="385">
        <v>1928</v>
      </c>
      <c r="B469" s="23" t="s">
        <v>3</v>
      </c>
      <c r="C469" s="23" t="s">
        <v>712</v>
      </c>
      <c r="D469" s="23" t="s">
        <v>69</v>
      </c>
      <c r="E469" s="23" t="s">
        <v>1227</v>
      </c>
      <c r="F469" s="25" t="s">
        <v>923</v>
      </c>
      <c r="G469" s="24" t="s">
        <v>933</v>
      </c>
      <c r="H469" s="394">
        <v>65</v>
      </c>
      <c r="I469" s="23" t="s">
        <v>87</v>
      </c>
      <c r="J469" s="42" t="s">
        <v>999</v>
      </c>
      <c r="K469" s="13" t="str">
        <f t="shared" si="100"/>
        <v>010</v>
      </c>
      <c r="L469" s="6" t="s">
        <v>1004</v>
      </c>
      <c r="M469" s="13" t="s">
        <v>1029</v>
      </c>
      <c r="N469" s="13" t="s">
        <v>1027</v>
      </c>
      <c r="O469" s="3"/>
      <c r="P469" s="7" t="s">
        <v>1338</v>
      </c>
      <c r="Q469" s="7" t="s">
        <v>1590</v>
      </c>
      <c r="R469" s="7" t="s">
        <v>1338</v>
      </c>
      <c r="S469" s="7" t="str">
        <f t="shared" si="104"/>
        <v>Yes</v>
      </c>
      <c r="T469" s="306">
        <v>290</v>
      </c>
      <c r="U469" s="306">
        <v>14</v>
      </c>
      <c r="V469" s="306">
        <v>935</v>
      </c>
      <c r="W469" s="306">
        <v>935</v>
      </c>
      <c r="X469" s="8">
        <v>93.5</v>
      </c>
      <c r="Y469" s="16">
        <f t="shared" si="103"/>
        <v>36.811023622047244</v>
      </c>
      <c r="Z469" s="8">
        <v>93.5</v>
      </c>
      <c r="AA469" s="16">
        <f t="shared" si="101"/>
        <v>36.811023622047244</v>
      </c>
      <c r="AB469" s="16" t="str">
        <f t="shared" si="102"/>
        <v>Y</v>
      </c>
      <c r="AC469" s="8">
        <v>64.400000000000006</v>
      </c>
      <c r="AD469" s="306">
        <v>10</v>
      </c>
      <c r="AE469" s="3"/>
      <c r="AF469" s="5" t="s">
        <v>989</v>
      </c>
      <c r="AG469" s="10">
        <v>0.34871524275280003</v>
      </c>
      <c r="AH469" s="10">
        <v>0.36870301511120002</v>
      </c>
      <c r="AI469" s="10">
        <v>0.33622288502880004</v>
      </c>
      <c r="AJ469" s="10">
        <v>0.36905993961760003</v>
      </c>
      <c r="AK469" s="10">
        <v>0.3494290917656</v>
      </c>
      <c r="AL469" s="10">
        <v>0.45365104763440006</v>
      </c>
      <c r="AM469" s="10">
        <v>0.42616786064160006</v>
      </c>
      <c r="AN469" s="10">
        <v>0.43402019978240003</v>
      </c>
      <c r="AO469" s="10">
        <v>0.39868467364880006</v>
      </c>
      <c r="AP469" s="10">
        <v>0.3697737886304</v>
      </c>
      <c r="AQ469" s="10">
        <v>0.36049375146400003</v>
      </c>
      <c r="AR469" s="10">
        <v>0.36013682695760002</v>
      </c>
      <c r="AS469" s="11">
        <v>1.0536411428928001</v>
      </c>
      <c r="AT469" s="11">
        <v>1.1721400790176</v>
      </c>
      <c r="AU469" s="11">
        <v>1.2588727340728001</v>
      </c>
      <c r="AV469" s="11">
        <v>1.0904043670520001</v>
      </c>
      <c r="AW469" s="29">
        <v>4.5750583230351998</v>
      </c>
      <c r="AX469" s="45">
        <f t="shared" si="105"/>
        <v>0.38125486025293337</v>
      </c>
      <c r="AY469" s="45">
        <f t="shared" si="106"/>
        <v>3.785261480242131E-2</v>
      </c>
    </row>
    <row r="470" spans="1:51" ht="15" customHeight="1">
      <c r="A470" s="385">
        <v>1929</v>
      </c>
      <c r="B470" s="23" t="s">
        <v>3</v>
      </c>
      <c r="C470" s="23" t="s">
        <v>712</v>
      </c>
      <c r="D470" s="23" t="s">
        <v>69</v>
      </c>
      <c r="E470" s="23" t="s">
        <v>1227</v>
      </c>
      <c r="F470" s="25" t="s">
        <v>923</v>
      </c>
      <c r="G470" s="24" t="s">
        <v>920</v>
      </c>
      <c r="H470" s="394">
        <v>65</v>
      </c>
      <c r="I470" s="23" t="s">
        <v>88</v>
      </c>
      <c r="J470" s="42" t="s">
        <v>999</v>
      </c>
      <c r="K470" s="13" t="str">
        <f t="shared" si="100"/>
        <v>010</v>
      </c>
      <c r="L470" s="6" t="s">
        <v>1004</v>
      </c>
      <c r="M470" s="13" t="s">
        <v>1029</v>
      </c>
      <c r="N470" s="13" t="s">
        <v>1027</v>
      </c>
      <c r="O470" s="3"/>
      <c r="P470" s="7" t="s">
        <v>1339</v>
      </c>
      <c r="Q470" s="7" t="s">
        <v>1591</v>
      </c>
      <c r="R470" s="7" t="s">
        <v>1339</v>
      </c>
      <c r="S470" s="7" t="str">
        <f t="shared" si="104"/>
        <v>Yes</v>
      </c>
      <c r="T470" s="306">
        <v>290</v>
      </c>
      <c r="U470" s="306">
        <v>14</v>
      </c>
      <c r="V470" s="306">
        <v>910</v>
      </c>
      <c r="W470" s="306">
        <v>910</v>
      </c>
      <c r="X470" s="8">
        <v>91</v>
      </c>
      <c r="Y470" s="16">
        <f t="shared" si="103"/>
        <v>35.826771653543304</v>
      </c>
      <c r="Z470" s="8">
        <v>89.8</v>
      </c>
      <c r="AA470" s="16">
        <f t="shared" si="101"/>
        <v>35.354330708661415</v>
      </c>
      <c r="AB470" s="16" t="str">
        <f t="shared" si="102"/>
        <v>N</v>
      </c>
      <c r="AC470" s="8">
        <v>64.400000000000006</v>
      </c>
      <c r="AD470" s="306">
        <v>8</v>
      </c>
      <c r="AE470" s="3"/>
      <c r="AF470" s="5" t="s">
        <v>989</v>
      </c>
      <c r="AG470" s="10">
        <v>0.42415228695840013</v>
      </c>
      <c r="AH470" s="10">
        <v>0.44881634295680012</v>
      </c>
      <c r="AI470" s="10">
        <v>0.40886751986080011</v>
      </c>
      <c r="AJ470" s="10">
        <v>0.44881634295680012</v>
      </c>
      <c r="AK470" s="10">
        <v>0.42519443016960012</v>
      </c>
      <c r="AL470" s="10">
        <v>0.55164113979520024</v>
      </c>
      <c r="AM470" s="10">
        <v>0.5186399381072001</v>
      </c>
      <c r="AN470" s="10">
        <v>0.52801922700800008</v>
      </c>
      <c r="AO470" s="10">
        <v>0.48494397427840014</v>
      </c>
      <c r="AP470" s="10">
        <v>0.44985848616800012</v>
      </c>
      <c r="AQ470" s="10">
        <v>0.43874229191520014</v>
      </c>
      <c r="AR470" s="10">
        <v>0.43804752977440009</v>
      </c>
      <c r="AS470" s="11">
        <v>1.2818361497760002</v>
      </c>
      <c r="AT470" s="11">
        <v>1.4256519129216003</v>
      </c>
      <c r="AU470" s="11">
        <v>1.5316031393936003</v>
      </c>
      <c r="AV470" s="11">
        <v>1.3266483078576004</v>
      </c>
      <c r="AW470" s="29">
        <v>5.5657395099488012</v>
      </c>
      <c r="AX470" s="45">
        <f t="shared" si="105"/>
        <v>0.46381162582906682</v>
      </c>
      <c r="AY470" s="45">
        <f t="shared" si="106"/>
        <v>4.6032629300493927E-2</v>
      </c>
    </row>
    <row r="471" spans="1:51" ht="15" customHeight="1">
      <c r="A471" s="385">
        <v>1930</v>
      </c>
      <c r="B471" s="23" t="s">
        <v>3</v>
      </c>
      <c r="C471" s="23" t="s">
        <v>712</v>
      </c>
      <c r="D471" s="23" t="s">
        <v>69</v>
      </c>
      <c r="E471" s="23" t="s">
        <v>1227</v>
      </c>
      <c r="F471" s="25" t="s">
        <v>923</v>
      </c>
      <c r="G471" s="24" t="s">
        <v>922</v>
      </c>
      <c r="H471" s="394">
        <v>150</v>
      </c>
      <c r="I471" s="23" t="s">
        <v>80</v>
      </c>
      <c r="J471" s="42" t="s">
        <v>999</v>
      </c>
      <c r="K471" s="13" t="str">
        <f t="shared" si="100"/>
        <v>010</v>
      </c>
      <c r="L471" s="6" t="s">
        <v>1004</v>
      </c>
      <c r="M471" s="13" t="s">
        <v>1029</v>
      </c>
      <c r="N471" s="13" t="s">
        <v>1027</v>
      </c>
      <c r="O471" s="3"/>
      <c r="P471" s="7" t="s">
        <v>1438</v>
      </c>
      <c r="Q471" s="7" t="s">
        <v>1590</v>
      </c>
      <c r="R471" s="7" t="s">
        <v>1438</v>
      </c>
      <c r="S471" s="7" t="str">
        <f t="shared" si="104"/>
        <v>Yes</v>
      </c>
      <c r="T471" s="306">
        <v>290</v>
      </c>
      <c r="U471" s="306">
        <v>14</v>
      </c>
      <c r="V471" s="306">
        <v>1062</v>
      </c>
      <c r="W471" s="306">
        <v>1062</v>
      </c>
      <c r="X471" s="8">
        <v>106.2</v>
      </c>
      <c r="Y471" s="16">
        <f t="shared" si="103"/>
        <v>41.811023622047244</v>
      </c>
      <c r="Z471" s="8">
        <v>52.7</v>
      </c>
      <c r="AA471" s="16">
        <f t="shared" si="101"/>
        <v>20.748031496062993</v>
      </c>
      <c r="AB471" s="16" t="str">
        <f t="shared" si="102"/>
        <v>N</v>
      </c>
      <c r="AC471" s="8">
        <v>85</v>
      </c>
      <c r="AD471" s="306">
        <v>6</v>
      </c>
      <c r="AE471" s="3"/>
      <c r="AF471" s="5" t="s">
        <v>989</v>
      </c>
      <c r="AG471" s="10">
        <v>0.52277750960399993</v>
      </c>
      <c r="AH471" s="10">
        <v>0.55274223891599994</v>
      </c>
      <c r="AI471" s="10">
        <v>0.50404955378399996</v>
      </c>
      <c r="AJ471" s="10">
        <v>0.55327732336799995</v>
      </c>
      <c r="AK471" s="10">
        <v>0.52384767850799996</v>
      </c>
      <c r="AL471" s="10">
        <v>0.6800923384919999</v>
      </c>
      <c r="AM471" s="10">
        <v>0.63889083568799998</v>
      </c>
      <c r="AN471" s="10">
        <v>0.65066269363200002</v>
      </c>
      <c r="AO471" s="10">
        <v>0.59768933288399995</v>
      </c>
      <c r="AP471" s="10">
        <v>0.55434749227199998</v>
      </c>
      <c r="AQ471" s="10">
        <v>0.54043529652</v>
      </c>
      <c r="AR471" s="10">
        <v>0.53990021206799987</v>
      </c>
      <c r="AS471" s="11">
        <v>1.5795693023039998</v>
      </c>
      <c r="AT471" s="11">
        <v>1.7572173403679998</v>
      </c>
      <c r="AU471" s="11">
        <v>1.8872428622039998</v>
      </c>
      <c r="AV471" s="11">
        <v>1.63468300086</v>
      </c>
      <c r="AW471" s="29">
        <v>6.8587125057359994</v>
      </c>
      <c r="AX471" s="45">
        <f t="shared" si="105"/>
        <v>0.57155937547800006</v>
      </c>
      <c r="AY471" s="45">
        <f t="shared" si="106"/>
        <v>5.6746861829716867E-2</v>
      </c>
    </row>
    <row r="472" spans="1:51" ht="15" customHeight="1">
      <c r="A472" s="385">
        <v>1931</v>
      </c>
      <c r="B472" s="23" t="s">
        <v>3</v>
      </c>
      <c r="C472" s="23" t="s">
        <v>712</v>
      </c>
      <c r="D472" s="23" t="s">
        <v>69</v>
      </c>
      <c r="E472" s="23" t="s">
        <v>1227</v>
      </c>
      <c r="F472" s="25" t="s">
        <v>923</v>
      </c>
      <c r="G472" s="24" t="s">
        <v>922</v>
      </c>
      <c r="H472" s="394">
        <v>150</v>
      </c>
      <c r="I472" s="23" t="s">
        <v>81</v>
      </c>
      <c r="J472" s="42" t="s">
        <v>999</v>
      </c>
      <c r="K472" s="13" t="str">
        <f t="shared" ref="K472:K487" si="107">LEFT(J472,3)</f>
        <v>010</v>
      </c>
      <c r="L472" s="6" t="s">
        <v>1004</v>
      </c>
      <c r="M472" s="13" t="s">
        <v>1029</v>
      </c>
      <c r="N472" s="13" t="s">
        <v>1027</v>
      </c>
      <c r="O472" s="3"/>
      <c r="P472" s="7" t="s">
        <v>1433</v>
      </c>
      <c r="Q472" s="7" t="s">
        <v>1587</v>
      </c>
      <c r="R472" s="7" t="s">
        <v>1433</v>
      </c>
      <c r="S472" s="7" t="str">
        <f t="shared" si="104"/>
        <v>Yes</v>
      </c>
      <c r="T472" s="306">
        <v>290</v>
      </c>
      <c r="U472" s="306">
        <v>14</v>
      </c>
      <c r="V472" s="306">
        <v>828</v>
      </c>
      <c r="W472" s="306">
        <v>828</v>
      </c>
      <c r="X472" s="8">
        <v>82.8</v>
      </c>
      <c r="Y472" s="16">
        <f t="shared" si="103"/>
        <v>32.598425196850393</v>
      </c>
      <c r="Z472" s="8">
        <v>79</v>
      </c>
      <c r="AA472" s="16">
        <f t="shared" si="101"/>
        <v>31.102362204724407</v>
      </c>
      <c r="AB472" s="16" t="str">
        <f t="shared" si="102"/>
        <v>N</v>
      </c>
      <c r="AC472" s="8">
        <v>117</v>
      </c>
      <c r="AD472" s="306">
        <v>12</v>
      </c>
      <c r="AE472" s="3"/>
      <c r="AF472" s="5" t="s">
        <v>989</v>
      </c>
      <c r="AG472" s="10">
        <v>3.78999837216E-2</v>
      </c>
      <c r="AH472" s="10">
        <v>3.96227102544E-2</v>
      </c>
      <c r="AI472" s="10">
        <v>3.6177257188800001E-2</v>
      </c>
      <c r="AJ472" s="10">
        <v>3.96227102544E-2</v>
      </c>
      <c r="AK472" s="10">
        <v>3.78999837216E-2</v>
      </c>
      <c r="AL472" s="10">
        <v>4.8810585096000003E-2</v>
      </c>
      <c r="AM472" s="10">
        <v>4.5939374208000004E-2</v>
      </c>
      <c r="AN472" s="10">
        <v>4.7087858563199997E-2</v>
      </c>
      <c r="AO472" s="10">
        <v>4.3068163320000005E-2</v>
      </c>
      <c r="AP472" s="10">
        <v>4.0196952431999999E-2</v>
      </c>
      <c r="AQ472" s="10">
        <v>3.90484680768E-2</v>
      </c>
      <c r="AR472" s="10">
        <v>3.90484680768E-2</v>
      </c>
      <c r="AS472" s="11">
        <v>0.1136999511648</v>
      </c>
      <c r="AT472" s="11">
        <v>0.12633327907200001</v>
      </c>
      <c r="AU472" s="11">
        <v>0.13609539609120003</v>
      </c>
      <c r="AV472" s="11">
        <v>0.1182938885856</v>
      </c>
      <c r="AW472" s="29">
        <v>0.49442251491360001</v>
      </c>
      <c r="AX472" s="45">
        <f t="shared" si="105"/>
        <v>4.1201876242800001E-2</v>
      </c>
      <c r="AY472" s="45">
        <f t="shared" si="106"/>
        <v>4.0540403365789263E-3</v>
      </c>
    </row>
    <row r="473" spans="1:51" ht="15" customHeight="1">
      <c r="A473" s="385">
        <v>1932</v>
      </c>
      <c r="B473" s="23" t="s">
        <v>3</v>
      </c>
      <c r="C473" s="23" t="s">
        <v>712</v>
      </c>
      <c r="D473" s="23" t="s">
        <v>69</v>
      </c>
      <c r="E473" s="23" t="s">
        <v>1227</v>
      </c>
      <c r="F473" s="25" t="s">
        <v>923</v>
      </c>
      <c r="G473" s="24" t="s">
        <v>918</v>
      </c>
      <c r="H473" s="394">
        <v>150</v>
      </c>
      <c r="I473" s="23" t="s">
        <v>70</v>
      </c>
      <c r="J473" s="42" t="s">
        <v>999</v>
      </c>
      <c r="K473" s="13" t="str">
        <f t="shared" si="107"/>
        <v>010</v>
      </c>
      <c r="L473" s="6" t="s">
        <v>1004</v>
      </c>
      <c r="M473" s="13" t="s">
        <v>1029</v>
      </c>
      <c r="N473" s="13" t="s">
        <v>1027</v>
      </c>
      <c r="O473" s="3"/>
      <c r="P473" s="7" t="s">
        <v>1384</v>
      </c>
      <c r="Q473" s="7" t="s">
        <v>1590</v>
      </c>
      <c r="R473" s="7" t="s">
        <v>1384</v>
      </c>
      <c r="S473" s="7" t="str">
        <f t="shared" si="104"/>
        <v>Yes</v>
      </c>
      <c r="T473" s="306">
        <v>290</v>
      </c>
      <c r="U473" s="306">
        <v>14</v>
      </c>
      <c r="V473" s="306">
        <v>1405</v>
      </c>
      <c r="W473" s="306">
        <v>1405</v>
      </c>
      <c r="X473" s="8">
        <v>140.5</v>
      </c>
      <c r="Y473" s="16">
        <f t="shared" si="103"/>
        <v>55.314960629921259</v>
      </c>
      <c r="Z473" s="8">
        <v>70</v>
      </c>
      <c r="AA473" s="16">
        <f t="shared" si="101"/>
        <v>27.559055118110237</v>
      </c>
      <c r="AB473" s="16" t="str">
        <f t="shared" si="102"/>
        <v>N</v>
      </c>
      <c r="AC473" s="8">
        <v>85</v>
      </c>
      <c r="AD473" s="306">
        <v>12</v>
      </c>
      <c r="AE473" s="3"/>
      <c r="AF473" s="5" t="s">
        <v>989</v>
      </c>
      <c r="AG473" s="10">
        <v>2.3042263156499998</v>
      </c>
      <c r="AH473" s="10">
        <v>2.4380201017199998</v>
      </c>
      <c r="AI473" s="10">
        <v>2.2221094945699997</v>
      </c>
      <c r="AJ473" s="10">
        <v>2.4387280053500002</v>
      </c>
      <c r="AK473" s="10">
        <v>2.3098895446900003</v>
      </c>
      <c r="AL473" s="10">
        <v>2.99797187305</v>
      </c>
      <c r="AM473" s="10">
        <v>2.8174564473999997</v>
      </c>
      <c r="AN473" s="10">
        <v>2.8691334123899996</v>
      </c>
      <c r="AO473" s="10">
        <v>2.6348173108599999</v>
      </c>
      <c r="AP473" s="10">
        <v>2.4443912343899998</v>
      </c>
      <c r="AQ473" s="10">
        <v>2.3828036185800001</v>
      </c>
      <c r="AR473" s="10">
        <v>2.3792641004299999</v>
      </c>
      <c r="AS473" s="11">
        <v>6.9643559119399994</v>
      </c>
      <c r="AT473" s="11">
        <v>7.7465894230900005</v>
      </c>
      <c r="AU473" s="11">
        <v>8.3214071706499979</v>
      </c>
      <c r="AV473" s="11">
        <v>7.2064589534000003</v>
      </c>
      <c r="AW473" s="29">
        <v>30.238811459079997</v>
      </c>
      <c r="AX473" s="45">
        <f t="shared" si="105"/>
        <v>2.5199009549233331</v>
      </c>
      <c r="AY473" s="45">
        <f t="shared" si="106"/>
        <v>0.25029616868053461</v>
      </c>
    </row>
    <row r="474" spans="1:51" ht="15" customHeight="1">
      <c r="A474" s="385">
        <v>1933</v>
      </c>
      <c r="B474" s="23" t="s">
        <v>3</v>
      </c>
      <c r="C474" s="23" t="s">
        <v>712</v>
      </c>
      <c r="D474" s="23" t="s">
        <v>69</v>
      </c>
      <c r="E474" s="23" t="s">
        <v>1227</v>
      </c>
      <c r="F474" s="25" t="s">
        <v>923</v>
      </c>
      <c r="G474" s="24" t="s">
        <v>922</v>
      </c>
      <c r="H474" s="394">
        <v>200</v>
      </c>
      <c r="I474" s="23" t="s">
        <v>89</v>
      </c>
      <c r="J474" s="42" t="s">
        <v>999</v>
      </c>
      <c r="K474" s="13" t="str">
        <f t="shared" si="107"/>
        <v>010</v>
      </c>
      <c r="L474" s="6" t="s">
        <v>1004</v>
      </c>
      <c r="M474" s="13" t="s">
        <v>1029</v>
      </c>
      <c r="N474" s="13" t="s">
        <v>1027</v>
      </c>
      <c r="O474" s="3"/>
      <c r="P474" s="7" t="s">
        <v>1438</v>
      </c>
      <c r="Q474" s="7" t="s">
        <v>1590</v>
      </c>
      <c r="R474" s="7" t="s">
        <v>1438</v>
      </c>
      <c r="S474" s="7" t="str">
        <f t="shared" si="104"/>
        <v>Yes</v>
      </c>
      <c r="T474" s="306">
        <v>290</v>
      </c>
      <c r="U474" s="306">
        <v>14</v>
      </c>
      <c r="V474" s="306">
        <v>1062</v>
      </c>
      <c r="W474" s="306">
        <v>1062</v>
      </c>
      <c r="X474" s="8">
        <v>106.2</v>
      </c>
      <c r="Y474" s="16">
        <f t="shared" si="103"/>
        <v>41.811023622047244</v>
      </c>
      <c r="Z474" s="8">
        <v>53.1</v>
      </c>
      <c r="AA474" s="16">
        <f t="shared" si="101"/>
        <v>20.905511811023622</v>
      </c>
      <c r="AB474" s="16" t="str">
        <f t="shared" si="102"/>
        <v>N</v>
      </c>
      <c r="AC474" s="8">
        <v>93.1</v>
      </c>
      <c r="AD474" s="306">
        <v>6</v>
      </c>
      <c r="AE474" s="3"/>
      <c r="AF474" s="5" t="s">
        <v>989</v>
      </c>
      <c r="AG474" s="10">
        <v>0.11487067113311999</v>
      </c>
      <c r="AH474" s="10">
        <v>0.12131749451304</v>
      </c>
      <c r="AI474" s="10">
        <v>0.11076814716408</v>
      </c>
      <c r="AJ474" s="10">
        <v>0.12131749451304</v>
      </c>
      <c r="AK474" s="10">
        <v>0.11487067113311999</v>
      </c>
      <c r="AL474" s="10">
        <v>0.1494490874436</v>
      </c>
      <c r="AM474" s="10">
        <v>0.14007188980008001</v>
      </c>
      <c r="AN474" s="10">
        <v>0.14300226406368002</v>
      </c>
      <c r="AO474" s="10">
        <v>0.13128076700927999</v>
      </c>
      <c r="AP474" s="10">
        <v>0.12190356936576001</v>
      </c>
      <c r="AQ474" s="10">
        <v>0.11838712024943999</v>
      </c>
      <c r="AR474" s="10">
        <v>0.11838712024943999</v>
      </c>
      <c r="AS474" s="11">
        <v>0.34695631281023998</v>
      </c>
      <c r="AT474" s="11">
        <v>0.38563725308975999</v>
      </c>
      <c r="AU474" s="11">
        <v>0.41435492087303999</v>
      </c>
      <c r="AV474" s="11">
        <v>0.35867780986463998</v>
      </c>
      <c r="AW474" s="29">
        <v>1.5056262966376799</v>
      </c>
      <c r="AX474" s="45">
        <f t="shared" si="105"/>
        <v>0.12546885805313998</v>
      </c>
      <c r="AY474" s="45">
        <f t="shared" si="106"/>
        <v>1.2496303180768102E-2</v>
      </c>
    </row>
    <row r="475" spans="1:51" ht="15" customHeight="1">
      <c r="A475" s="385">
        <v>1934</v>
      </c>
      <c r="B475" s="23" t="s">
        <v>3</v>
      </c>
      <c r="C475" s="23" t="s">
        <v>712</v>
      </c>
      <c r="D475" s="23" t="s">
        <v>69</v>
      </c>
      <c r="E475" s="23" t="s">
        <v>1227</v>
      </c>
      <c r="F475" s="25" t="s">
        <v>923</v>
      </c>
      <c r="G475" s="24" t="s">
        <v>969</v>
      </c>
      <c r="H475" s="394">
        <v>130</v>
      </c>
      <c r="I475" s="23" t="s">
        <v>900</v>
      </c>
      <c r="J475" s="42" t="s">
        <v>999</v>
      </c>
      <c r="K475" s="13" t="str">
        <f t="shared" si="107"/>
        <v>010</v>
      </c>
      <c r="L475" s="6" t="s">
        <v>1004</v>
      </c>
      <c r="M475" s="13" t="s">
        <v>1029</v>
      </c>
      <c r="N475" s="13" t="s">
        <v>1027</v>
      </c>
      <c r="O475" s="3"/>
      <c r="P475" s="7" t="s">
        <v>1339</v>
      </c>
      <c r="Q475" s="7" t="s">
        <v>1591</v>
      </c>
      <c r="R475" s="7" t="s">
        <v>1339</v>
      </c>
      <c r="S475" s="7" t="str">
        <f t="shared" si="104"/>
        <v>Yes</v>
      </c>
      <c r="T475" s="306">
        <v>290</v>
      </c>
      <c r="U475" s="306">
        <v>14</v>
      </c>
      <c r="V475" s="306">
        <v>910</v>
      </c>
      <c r="W475" s="306">
        <v>910</v>
      </c>
      <c r="X475" s="8">
        <v>91</v>
      </c>
      <c r="Y475" s="16">
        <f t="shared" si="103"/>
        <v>35.826771653543304</v>
      </c>
      <c r="Z475" s="8">
        <v>86.7</v>
      </c>
      <c r="AA475" s="16">
        <f t="shared" si="101"/>
        <v>34.133858267716533</v>
      </c>
      <c r="AB475" s="16" t="str">
        <f t="shared" si="102"/>
        <v>N</v>
      </c>
      <c r="AC475" s="8">
        <v>117.2</v>
      </c>
      <c r="AD475" s="306">
        <v>20</v>
      </c>
      <c r="AE475" s="3"/>
      <c r="AF475" s="5" t="s">
        <v>989</v>
      </c>
      <c r="AG475" s="10">
        <v>1.8965711856E-2</v>
      </c>
      <c r="AH475" s="10">
        <v>1.9597902251199999E-2</v>
      </c>
      <c r="AI475" s="10">
        <v>1.8333521460800001E-2</v>
      </c>
      <c r="AJ475" s="10">
        <v>1.9597902251199999E-2</v>
      </c>
      <c r="AK475" s="10">
        <v>1.8965711856E-2</v>
      </c>
      <c r="AL475" s="10">
        <v>2.4655425412800001E-2</v>
      </c>
      <c r="AM475" s="10">
        <v>2.27588542272E-2</v>
      </c>
      <c r="AN475" s="10">
        <v>2.3391044622399999E-2</v>
      </c>
      <c r="AO475" s="10">
        <v>2.1494473436799999E-2</v>
      </c>
      <c r="AP475" s="10">
        <v>2.0230092646400001E-2</v>
      </c>
      <c r="AQ475" s="10">
        <v>1.9597902251199999E-2</v>
      </c>
      <c r="AR475" s="10">
        <v>1.9597902251199999E-2</v>
      </c>
      <c r="AS475" s="11">
        <v>5.6897135567999996E-2</v>
      </c>
      <c r="AT475" s="11">
        <v>6.3219039519999992E-2</v>
      </c>
      <c r="AU475" s="11">
        <v>6.7644372286399995E-2</v>
      </c>
      <c r="AV475" s="11">
        <v>5.9425897148799998E-2</v>
      </c>
      <c r="AW475" s="29">
        <v>0.24718644452319999</v>
      </c>
      <c r="AX475" s="45">
        <f t="shared" si="105"/>
        <v>2.0598870376933334E-2</v>
      </c>
      <c r="AY475" s="45">
        <f t="shared" si="106"/>
        <v>2.0074741216629878E-3</v>
      </c>
    </row>
    <row r="476" spans="1:51" ht="15" customHeight="1">
      <c r="A476" s="385">
        <v>1935</v>
      </c>
      <c r="B476" s="23" t="s">
        <v>3</v>
      </c>
      <c r="C476" s="23" t="s">
        <v>780</v>
      </c>
      <c r="D476" s="23" t="s">
        <v>861</v>
      </c>
      <c r="E476" s="23" t="s">
        <v>1224</v>
      </c>
      <c r="F476" s="25" t="s">
        <v>923</v>
      </c>
      <c r="G476" s="24" t="s">
        <v>922</v>
      </c>
      <c r="H476" s="394">
        <v>200</v>
      </c>
      <c r="I476" s="23" t="s">
        <v>73</v>
      </c>
      <c r="J476" s="42" t="s">
        <v>998</v>
      </c>
      <c r="K476" s="13" t="str">
        <f t="shared" si="107"/>
        <v>011</v>
      </c>
      <c r="L476" s="6" t="s">
        <v>1004</v>
      </c>
      <c r="M476" s="13" t="s">
        <v>1026</v>
      </c>
      <c r="N476" s="13" t="s">
        <v>1027</v>
      </c>
      <c r="O476" s="3"/>
      <c r="P476" s="7" t="s">
        <v>1378</v>
      </c>
      <c r="Q476" s="7" t="s">
        <v>1590</v>
      </c>
      <c r="R476" s="7" t="s">
        <v>1549</v>
      </c>
      <c r="S476" s="7" t="str">
        <f t="shared" si="104"/>
        <v>No</v>
      </c>
      <c r="T476" s="306">
        <v>380</v>
      </c>
      <c r="U476" s="306">
        <v>20</v>
      </c>
      <c r="V476" s="306">
        <v>914</v>
      </c>
      <c r="W476" s="306">
        <v>910</v>
      </c>
      <c r="X476" s="8">
        <v>91</v>
      </c>
      <c r="Y476" s="16">
        <f t="shared" si="103"/>
        <v>35.826771653543304</v>
      </c>
      <c r="Z476" s="8">
        <v>88.8</v>
      </c>
      <c r="AA476" s="16">
        <f t="shared" si="101"/>
        <v>34.960629921259844</v>
      </c>
      <c r="AB476" s="16" t="str">
        <f t="shared" si="102"/>
        <v>N</v>
      </c>
      <c r="AC476" s="8">
        <v>107.4</v>
      </c>
      <c r="AD476" s="306">
        <v>15</v>
      </c>
      <c r="AE476" s="3"/>
      <c r="AF476" s="5" t="s">
        <v>988</v>
      </c>
      <c r="AG476" s="10">
        <v>0.43497548771039996</v>
      </c>
      <c r="AH476" s="10">
        <v>0.46078555155359996</v>
      </c>
      <c r="AI476" s="10">
        <v>0.4197930972144</v>
      </c>
      <c r="AJ476" s="10">
        <v>0.46078555155359996</v>
      </c>
      <c r="AK476" s="10">
        <v>0.43649372675999998</v>
      </c>
      <c r="AL476" s="10">
        <v>0.56630316550079995</v>
      </c>
      <c r="AM476" s="10">
        <v>0.53214278688479999</v>
      </c>
      <c r="AN476" s="10">
        <v>0.54201134070719992</v>
      </c>
      <c r="AO476" s="10">
        <v>0.49722328874399996</v>
      </c>
      <c r="AP476" s="10">
        <v>0.46154467107840003</v>
      </c>
      <c r="AQ476" s="10">
        <v>0.45015787820639996</v>
      </c>
      <c r="AR476" s="10">
        <v>0.44939875868160001</v>
      </c>
      <c r="AS476" s="11">
        <v>1.3155541364783998</v>
      </c>
      <c r="AT476" s="11">
        <v>1.4635824438143998</v>
      </c>
      <c r="AU476" s="11">
        <v>1.5713774163359999</v>
      </c>
      <c r="AV476" s="11">
        <v>1.3611013079664001</v>
      </c>
      <c r="AW476" s="29">
        <v>5.7116153045952007</v>
      </c>
      <c r="AX476" s="45">
        <f t="shared" si="105"/>
        <v>0.47596794204959991</v>
      </c>
      <c r="AY476" s="45">
        <f t="shared" si="106"/>
        <v>4.7256472229747548E-2</v>
      </c>
    </row>
    <row r="477" spans="1:51" ht="15" customHeight="1">
      <c r="A477" s="385">
        <v>1937</v>
      </c>
      <c r="B477" s="23" t="s">
        <v>3</v>
      </c>
      <c r="C477" s="23" t="s">
        <v>1067</v>
      </c>
      <c r="D477" s="23" t="s">
        <v>1068</v>
      </c>
      <c r="E477" s="23" t="s">
        <v>1196</v>
      </c>
      <c r="F477" s="25" t="s">
        <v>923</v>
      </c>
      <c r="G477" s="24" t="s">
        <v>917</v>
      </c>
      <c r="H477" s="394">
        <v>330</v>
      </c>
      <c r="I477" s="23" t="s">
        <v>1069</v>
      </c>
      <c r="J477" s="42" t="s">
        <v>998</v>
      </c>
      <c r="K477" s="13" t="str">
        <f t="shared" si="107"/>
        <v>011</v>
      </c>
      <c r="L477" s="6" t="s">
        <v>1004</v>
      </c>
      <c r="M477" s="13" t="s">
        <v>1026</v>
      </c>
      <c r="N477" s="13" t="s">
        <v>1027</v>
      </c>
      <c r="O477" s="3"/>
      <c r="P477" s="7" t="s">
        <v>1431</v>
      </c>
      <c r="Q477" s="7" t="s">
        <v>1590</v>
      </c>
      <c r="R477" s="7" t="s">
        <v>1539</v>
      </c>
      <c r="S477" s="7" t="str">
        <f t="shared" si="104"/>
        <v>No</v>
      </c>
      <c r="T477" s="306">
        <v>400</v>
      </c>
      <c r="U477" s="306">
        <v>21</v>
      </c>
      <c r="V477" s="306">
        <v>1004</v>
      </c>
      <c r="W477" s="306">
        <v>1000</v>
      </c>
      <c r="X477" s="8">
        <v>100</v>
      </c>
      <c r="Y477" s="16">
        <f t="shared" si="103"/>
        <v>39.370078740157481</v>
      </c>
      <c r="Z477" s="8">
        <v>100</v>
      </c>
      <c r="AA477" s="16">
        <f t="shared" si="101"/>
        <v>39.370078740157481</v>
      </c>
      <c r="AB477" s="16" t="str">
        <f t="shared" si="102"/>
        <v>Y</v>
      </c>
      <c r="AC477" s="8">
        <v>100</v>
      </c>
      <c r="AD477" s="306">
        <v>10</v>
      </c>
      <c r="AE477" s="3"/>
      <c r="AF477" s="5" t="s">
        <v>989</v>
      </c>
      <c r="AG477" s="10">
        <v>0.25590879999999999</v>
      </c>
      <c r="AH477" s="10">
        <v>0.27062560000000002</v>
      </c>
      <c r="AI477" s="10">
        <v>0.2469152</v>
      </c>
      <c r="AJ477" s="10">
        <v>0.27062560000000002</v>
      </c>
      <c r="AK477" s="10">
        <v>0.25672640000000002</v>
      </c>
      <c r="AL477" s="10">
        <v>0.33276319999999998</v>
      </c>
      <c r="AM477" s="10">
        <v>0.3131408</v>
      </c>
      <c r="AN477" s="10">
        <v>0.31886399999999998</v>
      </c>
      <c r="AO477" s="10">
        <v>0.29270079999999998</v>
      </c>
      <c r="AP477" s="10">
        <v>0.2714432</v>
      </c>
      <c r="AQ477" s="10">
        <v>0.26490239999999998</v>
      </c>
      <c r="AR477" s="10">
        <v>0.26408480000000001</v>
      </c>
      <c r="AS477" s="11">
        <v>0.77344960000000007</v>
      </c>
      <c r="AT477" s="11">
        <v>0.86011520000000008</v>
      </c>
      <c r="AU477" s="11">
        <v>0.92470560000000002</v>
      </c>
      <c r="AV477" s="11">
        <v>0.80043039999999999</v>
      </c>
      <c r="AW477" s="29">
        <v>3.3587008000000003</v>
      </c>
      <c r="AX477" s="45">
        <f t="shared" si="105"/>
        <v>0.27989173333333334</v>
      </c>
      <c r="AY477" s="45">
        <f t="shared" si="106"/>
        <v>2.7799128689201529E-2</v>
      </c>
    </row>
    <row r="478" spans="1:51" ht="15" customHeight="1">
      <c r="A478" s="385">
        <v>1948</v>
      </c>
      <c r="B478" s="23" t="s">
        <v>3</v>
      </c>
      <c r="C478" s="23" t="s">
        <v>761</v>
      </c>
      <c r="D478" s="23" t="s">
        <v>862</v>
      </c>
      <c r="E478" s="23" t="s">
        <v>1196</v>
      </c>
      <c r="F478" s="25" t="s">
        <v>923</v>
      </c>
      <c r="G478" s="24" t="s">
        <v>917</v>
      </c>
      <c r="H478" s="394">
        <v>330</v>
      </c>
      <c r="I478" s="23" t="s">
        <v>13</v>
      </c>
      <c r="J478" s="42" t="s">
        <v>998</v>
      </c>
      <c r="K478" s="13" t="str">
        <f t="shared" si="107"/>
        <v>011</v>
      </c>
      <c r="L478" s="6" t="s">
        <v>1004</v>
      </c>
      <c r="M478" s="13" t="s">
        <v>1026</v>
      </c>
      <c r="N478" s="13" t="s">
        <v>1027</v>
      </c>
      <c r="O478" s="3"/>
      <c r="P478" s="7" t="s">
        <v>1356</v>
      </c>
      <c r="Q478" s="7" t="s">
        <v>1591</v>
      </c>
      <c r="R478" s="7" t="s">
        <v>1356</v>
      </c>
      <c r="S478" s="7" t="str">
        <f t="shared" si="104"/>
        <v>Yes</v>
      </c>
      <c r="T478" s="306">
        <v>380</v>
      </c>
      <c r="U478" s="306">
        <v>20</v>
      </c>
      <c r="V478" s="306">
        <v>950</v>
      </c>
      <c r="W478" s="306">
        <v>950</v>
      </c>
      <c r="X478" s="8">
        <v>95</v>
      </c>
      <c r="Y478" s="16">
        <f t="shared" si="103"/>
        <v>37.401574803149607</v>
      </c>
      <c r="Z478" s="8">
        <v>92.5</v>
      </c>
      <c r="AA478" s="16">
        <f t="shared" si="101"/>
        <v>36.417322834645667</v>
      </c>
      <c r="AB478" s="16" t="str">
        <f t="shared" si="102"/>
        <v>N</v>
      </c>
      <c r="AC478" s="8">
        <v>130.4</v>
      </c>
      <c r="AD478" s="306">
        <v>10</v>
      </c>
      <c r="AE478" s="3"/>
      <c r="AF478" s="5" t="s">
        <v>989</v>
      </c>
      <c r="AG478" s="10">
        <v>0.28192481564799998</v>
      </c>
      <c r="AH478" s="10">
        <v>0.29828222816</v>
      </c>
      <c r="AI478" s="10">
        <v>0.27230280828799996</v>
      </c>
      <c r="AJ478" s="10">
        <v>0.29828222816</v>
      </c>
      <c r="AK478" s="10">
        <v>0.28288701638399999</v>
      </c>
      <c r="AL478" s="10">
        <v>0.36756068115199997</v>
      </c>
      <c r="AM478" s="10">
        <v>0.34543006422399997</v>
      </c>
      <c r="AN478" s="10">
        <v>0.35120326863999995</v>
      </c>
      <c r="AO478" s="10">
        <v>0.32233724656000001</v>
      </c>
      <c r="AP478" s="10">
        <v>0.299244428896</v>
      </c>
      <c r="AQ478" s="10">
        <v>0.291546823008</v>
      </c>
      <c r="AR478" s="10">
        <v>0.291546823008</v>
      </c>
      <c r="AS478" s="11">
        <v>0.85250985209599994</v>
      </c>
      <c r="AT478" s="11">
        <v>0.94872992569600001</v>
      </c>
      <c r="AU478" s="11">
        <v>1.018970579424</v>
      </c>
      <c r="AV478" s="11">
        <v>0.882338074912</v>
      </c>
      <c r="AW478" s="29">
        <v>3.7025484321280002</v>
      </c>
      <c r="AX478" s="45">
        <f t="shared" si="105"/>
        <v>0.30854570267733328</v>
      </c>
      <c r="AY478" s="45">
        <f t="shared" si="106"/>
        <v>3.0761252135169427E-2</v>
      </c>
    </row>
    <row r="479" spans="1:51" ht="15" customHeight="1">
      <c r="A479" s="385">
        <v>1949</v>
      </c>
      <c r="B479" s="23" t="s">
        <v>3</v>
      </c>
      <c r="C479" s="23" t="s">
        <v>770</v>
      </c>
      <c r="D479" s="23" t="s">
        <v>51</v>
      </c>
      <c r="E479" s="23" t="s">
        <v>1196</v>
      </c>
      <c r="F479" s="25" t="s">
        <v>923</v>
      </c>
      <c r="G479" s="24" t="s">
        <v>917</v>
      </c>
      <c r="H479" s="394">
        <v>250</v>
      </c>
      <c r="I479" s="23" t="s">
        <v>47</v>
      </c>
      <c r="J479" s="42" t="s">
        <v>998</v>
      </c>
      <c r="K479" s="13" t="str">
        <f t="shared" si="107"/>
        <v>011</v>
      </c>
      <c r="L479" s="6" t="s">
        <v>1004</v>
      </c>
      <c r="M479" s="13" t="s">
        <v>1026</v>
      </c>
      <c r="N479" s="13" t="s">
        <v>1027</v>
      </c>
      <c r="O479" s="3"/>
      <c r="P479" s="7" t="s">
        <v>1336</v>
      </c>
      <c r="Q479" s="7" t="s">
        <v>1590</v>
      </c>
      <c r="R479" s="7" t="s">
        <v>1471</v>
      </c>
      <c r="S479" s="7" t="str">
        <f t="shared" si="104"/>
        <v>No</v>
      </c>
      <c r="T479" s="306">
        <v>350</v>
      </c>
      <c r="U479" s="306">
        <v>18</v>
      </c>
      <c r="V479" s="306">
        <v>988</v>
      </c>
      <c r="W479" s="306">
        <v>984</v>
      </c>
      <c r="X479" s="8">
        <v>98.4</v>
      </c>
      <c r="Y479" s="16">
        <f t="shared" si="103"/>
        <v>38.740157480314963</v>
      </c>
      <c r="Z479" s="8">
        <v>96.8</v>
      </c>
      <c r="AA479" s="16">
        <f t="shared" si="101"/>
        <v>38.110236220472437</v>
      </c>
      <c r="AB479" s="16" t="str">
        <f t="shared" si="102"/>
        <v>N</v>
      </c>
      <c r="AC479" s="8">
        <v>99</v>
      </c>
      <c r="AD479" s="306">
        <v>12</v>
      </c>
      <c r="AE479" s="3"/>
      <c r="AF479" s="5" t="s">
        <v>989</v>
      </c>
      <c r="AG479" s="10">
        <v>0.113596992432</v>
      </c>
      <c r="AH479" s="10">
        <v>0.120566133072</v>
      </c>
      <c r="AI479" s="10">
        <v>0.109415508048</v>
      </c>
      <c r="AJ479" s="10">
        <v>0.120566133072</v>
      </c>
      <c r="AK479" s="10">
        <v>0.11429390649600001</v>
      </c>
      <c r="AL479" s="10">
        <v>0.14774578156800003</v>
      </c>
      <c r="AM479" s="10">
        <v>0.13868589873600001</v>
      </c>
      <c r="AN479" s="10">
        <v>0.14147355499200001</v>
      </c>
      <c r="AO479" s="10">
        <v>0.13032292996800002</v>
      </c>
      <c r="AP479" s="10">
        <v>0.120566133072</v>
      </c>
      <c r="AQ479" s="10">
        <v>0.117778476816</v>
      </c>
      <c r="AR479" s="10">
        <v>0.117778476816</v>
      </c>
      <c r="AS479" s="11">
        <v>0.34357863355199997</v>
      </c>
      <c r="AT479" s="11">
        <v>0.38260582113600006</v>
      </c>
      <c r="AU479" s="11">
        <v>0.41048238369599999</v>
      </c>
      <c r="AV479" s="11">
        <v>0.356123086704</v>
      </c>
      <c r="AW479" s="29">
        <v>1.4927899250879999</v>
      </c>
      <c r="AX479" s="45">
        <f t="shared" si="105"/>
        <v>0.124399160424</v>
      </c>
      <c r="AY479" s="45">
        <f t="shared" si="106"/>
        <v>1.2250631277354975E-2</v>
      </c>
    </row>
    <row r="480" spans="1:51" ht="15" customHeight="1">
      <c r="A480" s="385">
        <v>1950</v>
      </c>
      <c r="B480" s="23" t="s">
        <v>3</v>
      </c>
      <c r="C480" s="23" t="s">
        <v>770</v>
      </c>
      <c r="D480" s="23" t="s">
        <v>51</v>
      </c>
      <c r="E480" s="23" t="s">
        <v>1196</v>
      </c>
      <c r="F480" s="25" t="s">
        <v>923</v>
      </c>
      <c r="G480" s="24" t="s">
        <v>914</v>
      </c>
      <c r="H480" s="394">
        <v>250</v>
      </c>
      <c r="I480" s="23" t="s">
        <v>52</v>
      </c>
      <c r="J480" s="42" t="s">
        <v>998</v>
      </c>
      <c r="K480" s="13" t="str">
        <f t="shared" si="107"/>
        <v>011</v>
      </c>
      <c r="L480" s="6" t="s">
        <v>1004</v>
      </c>
      <c r="M480" s="13" t="s">
        <v>1026</v>
      </c>
      <c r="N480" s="13" t="s">
        <v>1027</v>
      </c>
      <c r="O480" s="3"/>
      <c r="P480" s="7" t="s">
        <v>1336</v>
      </c>
      <c r="Q480" s="7" t="s">
        <v>1590</v>
      </c>
      <c r="R480" s="7" t="s">
        <v>1471</v>
      </c>
      <c r="S480" s="7" t="str">
        <f t="shared" si="104"/>
        <v>No</v>
      </c>
      <c r="T480" s="306">
        <v>350</v>
      </c>
      <c r="U480" s="306">
        <v>18</v>
      </c>
      <c r="V480" s="306">
        <v>988</v>
      </c>
      <c r="W480" s="306">
        <v>984</v>
      </c>
      <c r="X480" s="8">
        <v>98.4</v>
      </c>
      <c r="Y480" s="16">
        <f t="shared" si="103"/>
        <v>38.740157480314963</v>
      </c>
      <c r="Z480" s="8">
        <v>95.5</v>
      </c>
      <c r="AA480" s="16">
        <f t="shared" si="101"/>
        <v>37.598425196850393</v>
      </c>
      <c r="AB480" s="16" t="str">
        <f t="shared" si="102"/>
        <v>N</v>
      </c>
      <c r="AC480" s="8">
        <v>100</v>
      </c>
      <c r="AD480" s="306">
        <v>18</v>
      </c>
      <c r="AE480" s="3"/>
      <c r="AF480" s="5" t="s">
        <v>989</v>
      </c>
      <c r="AG480" s="10">
        <v>0.38224680480000001</v>
      </c>
      <c r="AH480" s="10">
        <v>0.40406936639999996</v>
      </c>
      <c r="AI480" s="10">
        <v>0.36887168639999995</v>
      </c>
      <c r="AJ480" s="10">
        <v>0.40477331999999999</v>
      </c>
      <c r="AK480" s="10">
        <v>0.38295075839999998</v>
      </c>
      <c r="AL480" s="10">
        <v>0.49699124159999997</v>
      </c>
      <c r="AM480" s="10">
        <v>0.46742519039999997</v>
      </c>
      <c r="AN480" s="10">
        <v>0.47587263359999998</v>
      </c>
      <c r="AO480" s="10">
        <v>0.4371551856</v>
      </c>
      <c r="AP480" s="10">
        <v>0.40547727359999997</v>
      </c>
      <c r="AQ480" s="10">
        <v>0.39491796959999997</v>
      </c>
      <c r="AR480" s="10">
        <v>0.39491796959999997</v>
      </c>
      <c r="AS480" s="11">
        <v>1.1551878575999999</v>
      </c>
      <c r="AT480" s="11">
        <v>1.2847153199999999</v>
      </c>
      <c r="AU480" s="11">
        <v>1.3804530096000001</v>
      </c>
      <c r="AV480" s="11">
        <v>1.1953132127999999</v>
      </c>
      <c r="AW480" s="29">
        <v>5.0156694000000002</v>
      </c>
      <c r="AX480" s="45">
        <f t="shared" si="105"/>
        <v>0.41797244999999994</v>
      </c>
      <c r="AY480" s="45">
        <f t="shared" si="106"/>
        <v>4.1462291182616323E-2</v>
      </c>
    </row>
    <row r="481" spans="1:51" ht="15" customHeight="1">
      <c r="A481" s="385">
        <v>1954</v>
      </c>
      <c r="B481" s="23" t="s">
        <v>3</v>
      </c>
      <c r="C481" s="23" t="s">
        <v>708</v>
      </c>
      <c r="D481" s="23" t="s">
        <v>714</v>
      </c>
      <c r="E481" s="23" t="s">
        <v>1227</v>
      </c>
      <c r="F481" s="25" t="s">
        <v>925</v>
      </c>
      <c r="G481" s="24" t="s">
        <v>914</v>
      </c>
      <c r="H481" s="394">
        <v>250</v>
      </c>
      <c r="I481" s="23" t="s">
        <v>7</v>
      </c>
      <c r="J481" s="42" t="s">
        <v>998</v>
      </c>
      <c r="K481" s="13" t="str">
        <f t="shared" si="107"/>
        <v>011</v>
      </c>
      <c r="L481" s="6" t="s">
        <v>1004</v>
      </c>
      <c r="M481" s="13" t="s">
        <v>1026</v>
      </c>
      <c r="N481" s="13" t="s">
        <v>1027</v>
      </c>
      <c r="O481" s="3"/>
      <c r="P481" s="7" t="s">
        <v>1388</v>
      </c>
      <c r="Q481" s="7" t="s">
        <v>1591</v>
      </c>
      <c r="R481" s="7" t="s">
        <v>1388</v>
      </c>
      <c r="S481" s="7" t="str">
        <f t="shared" si="104"/>
        <v>Yes</v>
      </c>
      <c r="T481" s="306">
        <v>320</v>
      </c>
      <c r="U481" s="306">
        <v>16</v>
      </c>
      <c r="V481" s="306">
        <v>955</v>
      </c>
      <c r="W481" s="306">
        <v>955</v>
      </c>
      <c r="X481" s="8">
        <v>95.5</v>
      </c>
      <c r="Y481" s="16">
        <f t="shared" si="103"/>
        <v>37.598425196850393</v>
      </c>
      <c r="Z481" s="8">
        <v>95.5</v>
      </c>
      <c r="AA481" s="16">
        <f t="shared" si="101"/>
        <v>37.598425196850393</v>
      </c>
      <c r="AB481" s="16" t="str">
        <f t="shared" si="102"/>
        <v>Y</v>
      </c>
      <c r="AC481" s="8">
        <v>107.4</v>
      </c>
      <c r="AD481" s="306">
        <v>10</v>
      </c>
      <c r="AE481" s="3"/>
      <c r="AF481" s="5" t="s">
        <v>989</v>
      </c>
      <c r="AG481" s="10">
        <v>127.90065866117838</v>
      </c>
      <c r="AH481" s="10">
        <v>135.33370629709864</v>
      </c>
      <c r="AI481" s="10">
        <v>123.34008281316559</v>
      </c>
      <c r="AJ481" s="10">
        <v>135.36756511778842</v>
      </c>
      <c r="AK481" s="10">
        <v>128.23579188637325</v>
      </c>
      <c r="AL481" s="10">
        <v>166.43683358054597</v>
      </c>
      <c r="AM481" s="10">
        <v>156.40425771125837</v>
      </c>
      <c r="AN481" s="10">
        <v>159.28502145525314</v>
      </c>
      <c r="AO481" s="10">
        <v>146.26043143113296</v>
      </c>
      <c r="AP481" s="10">
        <v>135.68058646008384</v>
      </c>
      <c r="AQ481" s="10">
        <v>132.2822664569737</v>
      </c>
      <c r="AR481" s="10">
        <v>132.09707943769078</v>
      </c>
      <c r="AS481" s="11">
        <v>386.57444777144258</v>
      </c>
      <c r="AT481" s="11">
        <v>430.04019058470766</v>
      </c>
      <c r="AU481" s="11">
        <v>461.94971059764441</v>
      </c>
      <c r="AV481" s="11">
        <v>400.0599323547483</v>
      </c>
      <c r="AW481" s="29">
        <v>1678.624281308543</v>
      </c>
      <c r="AX481" s="45">
        <f t="shared" si="105"/>
        <v>139.88535677571193</v>
      </c>
      <c r="AY481" s="45">
        <f t="shared" si="106"/>
        <v>13.899664220665953</v>
      </c>
    </row>
    <row r="482" spans="1:51" ht="15" customHeight="1">
      <c r="A482" s="385">
        <v>1957</v>
      </c>
      <c r="B482" s="23" t="s">
        <v>3</v>
      </c>
      <c r="C482" s="23" t="s">
        <v>708</v>
      </c>
      <c r="D482" s="23" t="s">
        <v>714</v>
      </c>
      <c r="E482" s="23" t="s">
        <v>1227</v>
      </c>
      <c r="F482" s="25" t="s">
        <v>923</v>
      </c>
      <c r="G482" s="24" t="s">
        <v>918</v>
      </c>
      <c r="H482" s="394">
        <v>250</v>
      </c>
      <c r="I482" s="23" t="s">
        <v>9</v>
      </c>
      <c r="J482" s="42" t="s">
        <v>998</v>
      </c>
      <c r="K482" s="13" t="str">
        <f t="shared" si="107"/>
        <v>011</v>
      </c>
      <c r="L482" s="6" t="s">
        <v>1004</v>
      </c>
      <c r="M482" s="13" t="s">
        <v>1026</v>
      </c>
      <c r="N482" s="13" t="s">
        <v>1027</v>
      </c>
      <c r="O482" s="3"/>
      <c r="P482" s="7" t="s">
        <v>1347</v>
      </c>
      <c r="Q482" s="7" t="s">
        <v>1590</v>
      </c>
      <c r="R482" s="7" t="s">
        <v>1347</v>
      </c>
      <c r="S482" s="7" t="str">
        <f t="shared" si="104"/>
        <v>Yes</v>
      </c>
      <c r="T482" s="306">
        <v>320</v>
      </c>
      <c r="U482" s="306">
        <v>16</v>
      </c>
      <c r="V482" s="306">
        <v>873</v>
      </c>
      <c r="W482" s="306">
        <v>873</v>
      </c>
      <c r="X482" s="8">
        <v>87.3</v>
      </c>
      <c r="Y482" s="16">
        <f t="shared" si="103"/>
        <v>34.370078740157481</v>
      </c>
      <c r="Z482" s="8">
        <v>87.1</v>
      </c>
      <c r="AA482" s="16">
        <f t="shared" si="101"/>
        <v>34.291338582677163</v>
      </c>
      <c r="AB482" s="16" t="str">
        <f t="shared" si="102"/>
        <v>N</v>
      </c>
      <c r="AC482" s="8">
        <v>127.9</v>
      </c>
      <c r="AD482" s="306">
        <v>15</v>
      </c>
      <c r="AE482" s="3"/>
      <c r="AF482" s="5" t="s">
        <v>989</v>
      </c>
      <c r="AG482" s="10">
        <v>36.124023103015681</v>
      </c>
      <c r="AH482" s="10">
        <v>38.223705015175682</v>
      </c>
      <c r="AI482" s="10">
        <v>34.836461638272006</v>
      </c>
      <c r="AJ482" s="10">
        <v>38.233199229039357</v>
      </c>
      <c r="AK482" s="10">
        <v>36.218965241652477</v>
      </c>
      <c r="AL482" s="10">
        <v>47.008774135653127</v>
      </c>
      <c r="AM482" s="10">
        <v>44.175116459416323</v>
      </c>
      <c r="AN482" s="10">
        <v>44.988697555119359</v>
      </c>
      <c r="AO482" s="10">
        <v>41.310054845015038</v>
      </c>
      <c r="AP482" s="10">
        <v>38.321568450385918</v>
      </c>
      <c r="AQ482" s="10">
        <v>37.361922526010886</v>
      </c>
      <c r="AR482" s="10">
        <v>37.309339187688956</v>
      </c>
      <c r="AS482" s="11">
        <v>109.18418975646335</v>
      </c>
      <c r="AT482" s="11">
        <v>121.46093860634495</v>
      </c>
      <c r="AU482" s="11">
        <v>130.47386885955072</v>
      </c>
      <c r="AV482" s="11">
        <v>112.99283016408575</v>
      </c>
      <c r="AW482" s="29">
        <v>474.1118273864447</v>
      </c>
      <c r="AX482" s="45">
        <f t="shared" si="105"/>
        <v>39.509318948870408</v>
      </c>
      <c r="AY482" s="45">
        <f t="shared" si="106"/>
        <v>3.9259421965023877</v>
      </c>
    </row>
    <row r="483" spans="1:51" ht="15" customHeight="1">
      <c r="A483" s="385">
        <v>1960</v>
      </c>
      <c r="B483" s="23" t="s">
        <v>3</v>
      </c>
      <c r="C483" s="23" t="s">
        <v>708</v>
      </c>
      <c r="D483" s="23" t="s">
        <v>714</v>
      </c>
      <c r="E483" s="23" t="s">
        <v>1227</v>
      </c>
      <c r="F483" s="25" t="s">
        <v>925</v>
      </c>
      <c r="G483" s="24" t="s">
        <v>914</v>
      </c>
      <c r="H483" s="394">
        <v>355</v>
      </c>
      <c r="I483" s="23" t="s">
        <v>715</v>
      </c>
      <c r="J483" s="42" t="s">
        <v>998</v>
      </c>
      <c r="K483" s="13" t="str">
        <f t="shared" si="107"/>
        <v>011</v>
      </c>
      <c r="L483" s="6" t="s">
        <v>1004</v>
      </c>
      <c r="M483" s="13" t="s">
        <v>1026</v>
      </c>
      <c r="N483" s="13" t="s">
        <v>1027</v>
      </c>
      <c r="O483" s="3"/>
      <c r="P483" s="7" t="s">
        <v>1336</v>
      </c>
      <c r="Q483" s="7" t="s">
        <v>1590</v>
      </c>
      <c r="R483" s="7" t="s">
        <v>1471</v>
      </c>
      <c r="S483" s="7" t="str">
        <f t="shared" si="104"/>
        <v>No</v>
      </c>
      <c r="T483" s="306">
        <v>350</v>
      </c>
      <c r="U483" s="306">
        <v>18</v>
      </c>
      <c r="V483" s="306">
        <v>988</v>
      </c>
      <c r="W483" s="306">
        <v>984</v>
      </c>
      <c r="X483" s="8">
        <v>98.4</v>
      </c>
      <c r="Y483" s="16">
        <f t="shared" si="103"/>
        <v>38.740157480314963</v>
      </c>
      <c r="Z483" s="8">
        <v>97.3</v>
      </c>
      <c r="AA483" s="16">
        <f t="shared" si="101"/>
        <v>38.30708661417323</v>
      </c>
      <c r="AB483" s="16" t="str">
        <f t="shared" si="102"/>
        <v>N</v>
      </c>
      <c r="AC483" s="8">
        <v>119.4</v>
      </c>
      <c r="AD483" s="306">
        <v>10</v>
      </c>
      <c r="AE483" s="3"/>
      <c r="AF483" s="5" t="s">
        <v>989</v>
      </c>
      <c r="AG483" s="10">
        <v>22.155282453225599</v>
      </c>
      <c r="AH483" s="10">
        <v>23.442960009974403</v>
      </c>
      <c r="AI483" s="10">
        <v>21.365193090729601</v>
      </c>
      <c r="AJ483" s="10">
        <v>23.448843654163198</v>
      </c>
      <c r="AK483" s="10">
        <v>22.213278374515198</v>
      </c>
      <c r="AL483" s="10">
        <v>28.830697045718399</v>
      </c>
      <c r="AM483" s="10">
        <v>27.092500448227202</v>
      </c>
      <c r="AN483" s="10">
        <v>27.591769683676798</v>
      </c>
      <c r="AO483" s="10">
        <v>25.3358123975712</v>
      </c>
      <c r="AP483" s="10">
        <v>23.502636972460802</v>
      </c>
      <c r="AQ483" s="10">
        <v>22.914272553580801</v>
      </c>
      <c r="AR483" s="10">
        <v>22.8823327708416</v>
      </c>
      <c r="AS483" s="11">
        <v>66.9634355539296</v>
      </c>
      <c r="AT483" s="11">
        <v>74.492819074396792</v>
      </c>
      <c r="AU483" s="11">
        <v>80.020082529475204</v>
      </c>
      <c r="AV483" s="11">
        <v>69.299242296883207</v>
      </c>
      <c r="AW483" s="29">
        <v>290.77557945468482</v>
      </c>
      <c r="AX483" s="45">
        <f t="shared" si="105"/>
        <v>24.2312982878904</v>
      </c>
      <c r="AY483" s="45">
        <f t="shared" si="106"/>
        <v>2.4077412242380927</v>
      </c>
    </row>
    <row r="484" spans="1:51" ht="15" customHeight="1">
      <c r="A484" s="385">
        <v>1962</v>
      </c>
      <c r="B484" s="23" t="s">
        <v>3</v>
      </c>
      <c r="C484" s="23" t="s">
        <v>708</v>
      </c>
      <c r="D484" s="23" t="s">
        <v>714</v>
      </c>
      <c r="E484" s="23" t="s">
        <v>1227</v>
      </c>
      <c r="F484" s="25" t="s">
        <v>925</v>
      </c>
      <c r="G484" s="24" t="s">
        <v>917</v>
      </c>
      <c r="H484" s="394">
        <v>355</v>
      </c>
      <c r="I484" s="23" t="s">
        <v>863</v>
      </c>
      <c r="J484" s="42" t="s">
        <v>998</v>
      </c>
      <c r="K484" s="13" t="str">
        <f t="shared" si="107"/>
        <v>011</v>
      </c>
      <c r="L484" s="6" t="s">
        <v>1004</v>
      </c>
      <c r="M484" s="13" t="s">
        <v>1026</v>
      </c>
      <c r="N484" s="13" t="s">
        <v>1027</v>
      </c>
      <c r="O484" s="3"/>
      <c r="P484" s="7" t="s">
        <v>1377</v>
      </c>
      <c r="Q484" s="7" t="s">
        <v>1591</v>
      </c>
      <c r="R484" s="7" t="s">
        <v>1377</v>
      </c>
      <c r="S484" s="7" t="str">
        <f t="shared" si="104"/>
        <v>Yes</v>
      </c>
      <c r="T484" s="306">
        <v>350</v>
      </c>
      <c r="U484" s="306">
        <v>18</v>
      </c>
      <c r="V484" s="306">
        <v>1020</v>
      </c>
      <c r="W484" s="306">
        <v>1020</v>
      </c>
      <c r="X484" s="8">
        <v>102</v>
      </c>
      <c r="Y484" s="16">
        <f t="shared" si="103"/>
        <v>40.15748031496063</v>
      </c>
      <c r="Z484" s="8">
        <v>101.8</v>
      </c>
      <c r="AA484" s="16">
        <f t="shared" si="101"/>
        <v>40.078740157480311</v>
      </c>
      <c r="AB484" s="16" t="str">
        <f t="shared" si="102"/>
        <v>N</v>
      </c>
      <c r="AC484" s="8">
        <v>119.4</v>
      </c>
      <c r="AD484" s="306">
        <v>8</v>
      </c>
      <c r="AE484" s="3"/>
      <c r="AF484" s="5" t="s">
        <v>989</v>
      </c>
      <c r="AG484" s="10">
        <v>3.4023146295600006</v>
      </c>
      <c r="AH484" s="10">
        <v>3.6000932264640007</v>
      </c>
      <c r="AI484" s="10">
        <v>3.2812079116320003</v>
      </c>
      <c r="AJ484" s="10">
        <v>3.6009644978160007</v>
      </c>
      <c r="AK484" s="10">
        <v>3.4118986144320003</v>
      </c>
      <c r="AL484" s="10">
        <v>4.427801010864</v>
      </c>
      <c r="AM484" s="10">
        <v>4.1611919771520007</v>
      </c>
      <c r="AN484" s="10">
        <v>4.2378638561280013</v>
      </c>
      <c r="AO484" s="10">
        <v>3.8910978580320004</v>
      </c>
      <c r="AP484" s="10">
        <v>3.6096772113360007</v>
      </c>
      <c r="AQ484" s="10">
        <v>3.5190649907280003</v>
      </c>
      <c r="AR484" s="10">
        <v>3.5147086339680005</v>
      </c>
      <c r="AS484" s="11">
        <v>10.283615767656002</v>
      </c>
      <c r="AT484" s="11">
        <v>11.440664123112001</v>
      </c>
      <c r="AU484" s="11">
        <v>12.290153691312003</v>
      </c>
      <c r="AV484" s="11">
        <v>10.643450836032002</v>
      </c>
      <c r="AW484" s="29">
        <v>44.657884418112005</v>
      </c>
      <c r="AX484" s="45">
        <f t="shared" si="105"/>
        <v>3.7214903681759997</v>
      </c>
      <c r="AY484" s="45">
        <f t="shared" si="106"/>
        <v>0.36985132255525688</v>
      </c>
    </row>
    <row r="485" spans="1:51" ht="15" customHeight="1">
      <c r="A485" s="385">
        <v>1963</v>
      </c>
      <c r="B485" s="23" t="s">
        <v>3</v>
      </c>
      <c r="C485" s="23" t="s">
        <v>708</v>
      </c>
      <c r="D485" s="23" t="s">
        <v>714</v>
      </c>
      <c r="E485" s="23" t="s">
        <v>1227</v>
      </c>
      <c r="F485" s="25" t="s">
        <v>925</v>
      </c>
      <c r="G485" s="24" t="s">
        <v>917</v>
      </c>
      <c r="H485" s="394">
        <v>250</v>
      </c>
      <c r="I485" s="23" t="s">
        <v>10</v>
      </c>
      <c r="J485" s="42" t="s">
        <v>998</v>
      </c>
      <c r="K485" s="13" t="str">
        <f t="shared" si="107"/>
        <v>011</v>
      </c>
      <c r="L485" s="6" t="s">
        <v>1004</v>
      </c>
      <c r="M485" s="13" t="s">
        <v>1026</v>
      </c>
      <c r="N485" s="13" t="s">
        <v>1027</v>
      </c>
      <c r="O485" s="3"/>
      <c r="P485" s="7" t="s">
        <v>1413</v>
      </c>
      <c r="Q485" s="7" t="s">
        <v>1591</v>
      </c>
      <c r="R485" s="7" t="s">
        <v>1413</v>
      </c>
      <c r="S485" s="7" t="str">
        <f t="shared" si="104"/>
        <v>Yes</v>
      </c>
      <c r="T485" s="306">
        <v>320</v>
      </c>
      <c r="U485" s="306">
        <v>16</v>
      </c>
      <c r="V485" s="306">
        <v>978</v>
      </c>
      <c r="W485" s="306">
        <v>978</v>
      </c>
      <c r="X485" s="8">
        <v>97.8</v>
      </c>
      <c r="Y485" s="16">
        <f t="shared" si="103"/>
        <v>38.503937007874015</v>
      </c>
      <c r="Z485" s="8">
        <v>97.8</v>
      </c>
      <c r="AA485" s="16">
        <f t="shared" si="101"/>
        <v>38.503937007874015</v>
      </c>
      <c r="AB485" s="16" t="str">
        <f t="shared" si="102"/>
        <v>Y</v>
      </c>
      <c r="AC485" s="8">
        <v>107.6</v>
      </c>
      <c r="AD485" s="306">
        <v>8</v>
      </c>
      <c r="AE485" s="3"/>
      <c r="AF485" s="5" t="s">
        <v>989</v>
      </c>
      <c r="AG485" s="10">
        <v>53.756753132543999</v>
      </c>
      <c r="AH485" s="10">
        <v>56.880977235855362</v>
      </c>
      <c r="AI485" s="10">
        <v>51.839818977945605</v>
      </c>
      <c r="AJ485" s="10">
        <v>56.894743369820155</v>
      </c>
      <c r="AK485" s="10">
        <v>53.897167698984958</v>
      </c>
      <c r="AL485" s="10">
        <v>69.953298048829438</v>
      </c>
      <c r="AM485" s="10">
        <v>65.736731215411211</v>
      </c>
      <c r="AN485" s="10">
        <v>66.947462697615364</v>
      </c>
      <c r="AO485" s="10">
        <v>61.473359526512638</v>
      </c>
      <c r="AP485" s="10">
        <v>57.026209949184</v>
      </c>
      <c r="AQ485" s="10">
        <v>55.597973550336</v>
      </c>
      <c r="AR485" s="10">
        <v>55.520194893434883</v>
      </c>
      <c r="AS485" s="11">
        <v>162.47754934634497</v>
      </c>
      <c r="AT485" s="11">
        <v>180.74520911763454</v>
      </c>
      <c r="AU485" s="11">
        <v>194.15755343953921</v>
      </c>
      <c r="AV485" s="11">
        <v>168.14437839295488</v>
      </c>
      <c r="AW485" s="29">
        <v>705.52469029647364</v>
      </c>
      <c r="AX485" s="45">
        <f t="shared" si="105"/>
        <v>58.793724191372803</v>
      </c>
      <c r="AY485" s="45">
        <f t="shared" si="106"/>
        <v>5.8420662978894615</v>
      </c>
    </row>
    <row r="486" spans="1:51" ht="15" customHeight="1">
      <c r="A486" s="385">
        <v>1964</v>
      </c>
      <c r="B486" s="23" t="s">
        <v>3</v>
      </c>
      <c r="C486" s="23" t="s">
        <v>708</v>
      </c>
      <c r="D486" s="23" t="s">
        <v>714</v>
      </c>
      <c r="E486" s="23" t="s">
        <v>1227</v>
      </c>
      <c r="F486" s="25" t="s">
        <v>925</v>
      </c>
      <c r="G486" s="24" t="s">
        <v>917</v>
      </c>
      <c r="H486" s="394">
        <v>250</v>
      </c>
      <c r="I486" s="23" t="s">
        <v>11</v>
      </c>
      <c r="J486" s="42" t="s">
        <v>998</v>
      </c>
      <c r="K486" s="13" t="str">
        <f t="shared" si="107"/>
        <v>011</v>
      </c>
      <c r="L486" s="6" t="s">
        <v>1004</v>
      </c>
      <c r="M486" s="13" t="s">
        <v>1026</v>
      </c>
      <c r="N486" s="13" t="s">
        <v>1027</v>
      </c>
      <c r="O486" s="3"/>
      <c r="P486" s="7" t="s">
        <v>1395</v>
      </c>
      <c r="Q486" s="7" t="s">
        <v>1590</v>
      </c>
      <c r="R486" s="7" t="s">
        <v>1395</v>
      </c>
      <c r="S486" s="7" t="str">
        <f t="shared" si="104"/>
        <v>Yes</v>
      </c>
      <c r="T486" s="306">
        <v>320</v>
      </c>
      <c r="U486" s="306">
        <v>16</v>
      </c>
      <c r="V486" s="306">
        <v>890</v>
      </c>
      <c r="W486" s="306">
        <v>890</v>
      </c>
      <c r="X486" s="8">
        <v>89</v>
      </c>
      <c r="Y486" s="16">
        <f t="shared" si="103"/>
        <v>35.039370078740156</v>
      </c>
      <c r="Z486" s="8">
        <v>88.8</v>
      </c>
      <c r="AA486" s="16">
        <f t="shared" si="101"/>
        <v>34.960629921259844</v>
      </c>
      <c r="AB486" s="16" t="str">
        <f t="shared" si="102"/>
        <v>N</v>
      </c>
      <c r="AC486" s="8">
        <v>116.9</v>
      </c>
      <c r="AD486" s="306">
        <v>6</v>
      </c>
      <c r="AE486" s="3"/>
      <c r="AF486" s="5" t="s">
        <v>989</v>
      </c>
      <c r="AG486" s="10">
        <v>39.86095366176</v>
      </c>
      <c r="AH486" s="10">
        <v>42.177414374771196</v>
      </c>
      <c r="AI486" s="10">
        <v>38.4400459153536</v>
      </c>
      <c r="AJ486" s="10">
        <v>42.188302556735998</v>
      </c>
      <c r="AK486" s="10">
        <v>39.965071901798396</v>
      </c>
      <c r="AL486" s="10">
        <v>51.871298880307194</v>
      </c>
      <c r="AM486" s="10">
        <v>48.744349122291197</v>
      </c>
      <c r="AN486" s="10">
        <v>49.641943623014399</v>
      </c>
      <c r="AO486" s="10">
        <v>45.582693284262398</v>
      </c>
      <c r="AP486" s="10">
        <v>42.285615683046395</v>
      </c>
      <c r="AQ486" s="10">
        <v>41.226739986969598</v>
      </c>
      <c r="AR486" s="10">
        <v>41.168896520281592</v>
      </c>
      <c r="AS486" s="11">
        <v>120.47841395188479</v>
      </c>
      <c r="AT486" s="11">
        <v>134.02467333884158</v>
      </c>
      <c r="AU486" s="11">
        <v>143.96898602956799</v>
      </c>
      <c r="AV486" s="11">
        <v>124.68125219029758</v>
      </c>
      <c r="AW486" s="29">
        <v>523.15332551059191</v>
      </c>
      <c r="AX486" s="45">
        <f t="shared" si="105"/>
        <v>43.596110459216</v>
      </c>
      <c r="AY486" s="45">
        <f t="shared" si="106"/>
        <v>4.3319096750225174</v>
      </c>
    </row>
    <row r="487" spans="1:51" ht="15" customHeight="1">
      <c r="A487" s="385">
        <v>1965</v>
      </c>
      <c r="B487" s="23" t="s">
        <v>3</v>
      </c>
      <c r="C487" s="23" t="s">
        <v>708</v>
      </c>
      <c r="D487" s="23" t="s">
        <v>714</v>
      </c>
      <c r="E487" s="23" t="s">
        <v>1227</v>
      </c>
      <c r="F487" s="25" t="s">
        <v>925</v>
      </c>
      <c r="G487" s="24" t="s">
        <v>917</v>
      </c>
      <c r="H487" s="394">
        <v>185</v>
      </c>
      <c r="I487" s="23" t="s">
        <v>12</v>
      </c>
      <c r="J487" s="42" t="s">
        <v>998</v>
      </c>
      <c r="K487" s="13" t="str">
        <f t="shared" si="107"/>
        <v>011</v>
      </c>
      <c r="L487" s="6" t="s">
        <v>1004</v>
      </c>
      <c r="M487" s="13" t="s">
        <v>1026</v>
      </c>
      <c r="N487" s="13" t="s">
        <v>1027</v>
      </c>
      <c r="O487" s="3"/>
      <c r="P487" s="7" t="s">
        <v>1379</v>
      </c>
      <c r="Q487" s="7" t="s">
        <v>1590</v>
      </c>
      <c r="R487" s="7" t="s">
        <v>1379</v>
      </c>
      <c r="S487" s="7" t="str">
        <f t="shared" si="104"/>
        <v>Yes</v>
      </c>
      <c r="T487" s="306">
        <v>320</v>
      </c>
      <c r="U487" s="306">
        <v>16</v>
      </c>
      <c r="V487" s="306">
        <v>845</v>
      </c>
      <c r="W487" s="306">
        <v>845</v>
      </c>
      <c r="X487" s="8">
        <v>84.5</v>
      </c>
      <c r="Y487" s="16">
        <f t="shared" si="103"/>
        <v>33.267716535433074</v>
      </c>
      <c r="Z487" s="8">
        <v>84.3</v>
      </c>
      <c r="AA487" s="16">
        <f t="shared" si="101"/>
        <v>33.188976377952756</v>
      </c>
      <c r="AB487" s="16" t="str">
        <f t="shared" si="102"/>
        <v>N</v>
      </c>
      <c r="AC487" s="8">
        <v>108.1</v>
      </c>
      <c r="AD487" s="306">
        <v>6</v>
      </c>
      <c r="AE487" s="3"/>
      <c r="AF487" s="5" t="s">
        <v>989</v>
      </c>
      <c r="AG487" s="10">
        <v>60.660136235462403</v>
      </c>
      <c r="AH487" s="10">
        <v>64.185783724608001</v>
      </c>
      <c r="AI487" s="10">
        <v>58.497906399296006</v>
      </c>
      <c r="AJ487" s="10">
        <v>64.20191530945921</v>
      </c>
      <c r="AK487" s="10">
        <v>60.819659685657605</v>
      </c>
      <c r="AL487" s="10">
        <v>78.937221871872012</v>
      </c>
      <c r="AM487" s="10">
        <v>74.179001806873615</v>
      </c>
      <c r="AN487" s="10">
        <v>75.54540679038081</v>
      </c>
      <c r="AO487" s="10">
        <v>69.368204724582398</v>
      </c>
      <c r="AP487" s="10">
        <v>64.350086903648005</v>
      </c>
      <c r="AQ487" s="10">
        <v>62.738720816844804</v>
      </c>
      <c r="AR487" s="10">
        <v>62.650893299321602</v>
      </c>
      <c r="AS487" s="11">
        <v>183.3438263593664</v>
      </c>
      <c r="AT487" s="11">
        <v>203.95879686698885</v>
      </c>
      <c r="AU487" s="11">
        <v>219.09261332183681</v>
      </c>
      <c r="AV487" s="11">
        <v>189.73970101981442</v>
      </c>
      <c r="AW487" s="29">
        <v>796.13493756800654</v>
      </c>
      <c r="AX487" s="45">
        <f t="shared" si="105"/>
        <v>66.344578130667202</v>
      </c>
      <c r="AY487" s="45">
        <f t="shared" si="106"/>
        <v>6.5922351319808516</v>
      </c>
    </row>
    <row r="488" spans="1:51" ht="15" customHeight="1">
      <c r="A488" s="385">
        <v>1981</v>
      </c>
      <c r="B488" s="23" t="s">
        <v>3</v>
      </c>
      <c r="C488" s="23" t="s">
        <v>764</v>
      </c>
      <c r="D488" s="23" t="s">
        <v>17</v>
      </c>
      <c r="E488" s="23" t="s">
        <v>1196</v>
      </c>
      <c r="F488" s="25" t="s">
        <v>903</v>
      </c>
      <c r="G488" s="24" t="s">
        <v>914</v>
      </c>
      <c r="H488" s="394">
        <v>500</v>
      </c>
      <c r="I488" s="23" t="s">
        <v>18</v>
      </c>
      <c r="J488" s="42" t="s">
        <v>998</v>
      </c>
      <c r="K488" s="13" t="str">
        <f t="shared" ref="K488:K509" si="108">LEFT(J488,3)</f>
        <v>011</v>
      </c>
      <c r="L488" s="6" t="s">
        <v>1004</v>
      </c>
      <c r="M488" s="13" t="s">
        <v>1026</v>
      </c>
      <c r="N488" s="13" t="s">
        <v>1027</v>
      </c>
      <c r="O488" s="3"/>
      <c r="P488" s="7" t="s">
        <v>1345</v>
      </c>
      <c r="Q488" s="7" t="s">
        <v>1591</v>
      </c>
      <c r="R488" s="7" t="s">
        <v>1551</v>
      </c>
      <c r="S488" s="7" t="str">
        <f t="shared" si="104"/>
        <v>No</v>
      </c>
      <c r="T488" s="306">
        <v>350</v>
      </c>
      <c r="U488" s="306">
        <v>18</v>
      </c>
      <c r="V488" s="306">
        <v>1365</v>
      </c>
      <c r="W488" s="306">
        <v>1299</v>
      </c>
      <c r="X488" s="8">
        <v>129.9</v>
      </c>
      <c r="Y488" s="16">
        <f t="shared" si="103"/>
        <v>51.14173228346457</v>
      </c>
      <c r="Z488" s="8">
        <v>129.9</v>
      </c>
      <c r="AA488" s="16">
        <f t="shared" si="101"/>
        <v>51.14173228346457</v>
      </c>
      <c r="AB488" s="16" t="str">
        <f t="shared" si="102"/>
        <v>Y</v>
      </c>
      <c r="AC488" s="8">
        <v>98.8</v>
      </c>
      <c r="AD488" s="306">
        <v>4</v>
      </c>
      <c r="AE488" s="3"/>
      <c r="AF488" s="5" t="s">
        <v>988</v>
      </c>
      <c r="AG488" s="10">
        <v>4.6789074067008007</v>
      </c>
      <c r="AH488" s="10">
        <v>4.9506806783616</v>
      </c>
      <c r="AI488" s="10">
        <v>4.5118035707472002</v>
      </c>
      <c r="AJ488" s="10">
        <v>4.9515988313063994</v>
      </c>
      <c r="AK488" s="10">
        <v>4.6908433949832</v>
      </c>
      <c r="AL488" s="10">
        <v>6.0882721769688004</v>
      </c>
      <c r="AM488" s="10">
        <v>5.7210109990487998</v>
      </c>
      <c r="AN488" s="10">
        <v>5.8265985877007997</v>
      </c>
      <c r="AO488" s="10">
        <v>5.3500772093496005</v>
      </c>
      <c r="AP488" s="10">
        <v>4.9635348195888005</v>
      </c>
      <c r="AQ488" s="10">
        <v>4.8386660190959994</v>
      </c>
      <c r="AR488" s="10">
        <v>4.8322389484824004</v>
      </c>
      <c r="AS488" s="11">
        <v>14.141391655809603</v>
      </c>
      <c r="AT488" s="11">
        <v>15.7307144032584</v>
      </c>
      <c r="AU488" s="11">
        <v>16.897686796099201</v>
      </c>
      <c r="AV488" s="11">
        <v>14.634439787167201</v>
      </c>
      <c r="AW488" s="29">
        <v>61.404232642334406</v>
      </c>
      <c r="AX488" s="45">
        <f t="shared" si="105"/>
        <v>5.1170193868612008</v>
      </c>
      <c r="AY488" s="45">
        <f t="shared" si="106"/>
        <v>0.50838257265973075</v>
      </c>
    </row>
    <row r="489" spans="1:51" ht="15" customHeight="1">
      <c r="A489" s="385">
        <v>1982</v>
      </c>
      <c r="B489" s="23" t="s">
        <v>3</v>
      </c>
      <c r="C489" s="23" t="s">
        <v>764</v>
      </c>
      <c r="D489" s="23" t="s">
        <v>17</v>
      </c>
      <c r="E489" s="23" t="s">
        <v>1196</v>
      </c>
      <c r="F489" s="25" t="s">
        <v>903</v>
      </c>
      <c r="G489" s="24" t="s">
        <v>917</v>
      </c>
      <c r="H489" s="394">
        <v>330</v>
      </c>
      <c r="I489" s="23" t="s">
        <v>533</v>
      </c>
      <c r="J489" s="42" t="s">
        <v>998</v>
      </c>
      <c r="K489" s="13" t="str">
        <f t="shared" si="108"/>
        <v>011</v>
      </c>
      <c r="L489" s="6" t="s">
        <v>1004</v>
      </c>
      <c r="M489" s="13" t="s">
        <v>1026</v>
      </c>
      <c r="N489" s="13" t="s">
        <v>1027</v>
      </c>
      <c r="O489" s="3"/>
      <c r="P489" s="7" t="s">
        <v>1419</v>
      </c>
      <c r="Q489" s="7" t="s">
        <v>1591</v>
      </c>
      <c r="R489" s="7" t="s">
        <v>1419</v>
      </c>
      <c r="S489" s="7" t="str">
        <f t="shared" si="104"/>
        <v>Yes</v>
      </c>
      <c r="T489" s="306">
        <v>350</v>
      </c>
      <c r="U489" s="306">
        <v>18</v>
      </c>
      <c r="V489" s="306">
        <v>1106</v>
      </c>
      <c r="W489" s="306">
        <v>1106</v>
      </c>
      <c r="X489" s="8">
        <v>110.6</v>
      </c>
      <c r="Y489" s="16">
        <f t="shared" si="103"/>
        <v>43.54330708661417</v>
      </c>
      <c r="Z489" s="8">
        <v>109.5</v>
      </c>
      <c r="AA489" s="16">
        <f t="shared" si="101"/>
        <v>43.110236220472437</v>
      </c>
      <c r="AB489" s="16" t="str">
        <f t="shared" si="102"/>
        <v>N</v>
      </c>
      <c r="AC489" s="8">
        <v>114.9</v>
      </c>
      <c r="AD489" s="306">
        <v>4</v>
      </c>
      <c r="AE489" s="3"/>
      <c r="AF489" s="5" t="s">
        <v>988</v>
      </c>
      <c r="AG489" s="10">
        <v>0.32455799185320006</v>
      </c>
      <c r="AH489" s="10">
        <v>0.34364963843280005</v>
      </c>
      <c r="AI489" s="10">
        <v>0.31273935349440002</v>
      </c>
      <c r="AJ489" s="10">
        <v>0.34364963843280005</v>
      </c>
      <c r="AK489" s="10">
        <v>0.32546711788080007</v>
      </c>
      <c r="AL489" s="10">
        <v>0.42274360283400003</v>
      </c>
      <c r="AM489" s="10">
        <v>0.39728807406120004</v>
      </c>
      <c r="AN489" s="10">
        <v>0.404561082282</v>
      </c>
      <c r="AO489" s="10">
        <v>0.37092341926080002</v>
      </c>
      <c r="AP489" s="10">
        <v>0.34455876446040001</v>
      </c>
      <c r="AQ489" s="10">
        <v>0.33546750418440002</v>
      </c>
      <c r="AR489" s="10">
        <v>0.33546750418440002</v>
      </c>
      <c r="AS489" s="11">
        <v>0.98094698378040013</v>
      </c>
      <c r="AT489" s="11">
        <v>1.0918603591476002</v>
      </c>
      <c r="AU489" s="11">
        <v>1.1727725756039999</v>
      </c>
      <c r="AV489" s="11">
        <v>1.0154937728291999</v>
      </c>
      <c r="AW489" s="29">
        <v>4.2610736913612</v>
      </c>
      <c r="AX489" s="45">
        <f t="shared" si="105"/>
        <v>0.35508947428010007</v>
      </c>
      <c r="AY489" s="45">
        <f t="shared" si="106"/>
        <v>3.5421903666336373E-2</v>
      </c>
    </row>
    <row r="490" spans="1:51" ht="15" customHeight="1">
      <c r="A490" s="385">
        <v>1985</v>
      </c>
      <c r="B490" s="23" t="s">
        <v>3</v>
      </c>
      <c r="C490" s="23" t="s">
        <v>764</v>
      </c>
      <c r="D490" s="23" t="s">
        <v>17</v>
      </c>
      <c r="E490" s="23" t="s">
        <v>1196</v>
      </c>
      <c r="F490" s="25" t="s">
        <v>906</v>
      </c>
      <c r="G490" s="24" t="s">
        <v>917</v>
      </c>
      <c r="H490" s="394">
        <v>250</v>
      </c>
      <c r="I490" s="23" t="s">
        <v>1070</v>
      </c>
      <c r="J490" s="42" t="s">
        <v>998</v>
      </c>
      <c r="K490" s="13" t="str">
        <f t="shared" si="108"/>
        <v>011</v>
      </c>
      <c r="L490" s="6" t="s">
        <v>1004</v>
      </c>
      <c r="M490" s="13" t="s">
        <v>1026</v>
      </c>
      <c r="N490" s="13" t="s">
        <v>1027</v>
      </c>
      <c r="O490" s="3"/>
      <c r="P490" s="7" t="s">
        <v>1377</v>
      </c>
      <c r="Q490" s="7" t="s">
        <v>1591</v>
      </c>
      <c r="R490" s="7" t="s">
        <v>1377</v>
      </c>
      <c r="S490" s="7" t="str">
        <f t="shared" si="104"/>
        <v>Yes</v>
      </c>
      <c r="T490" s="306">
        <v>350</v>
      </c>
      <c r="U490" s="306">
        <v>18</v>
      </c>
      <c r="V490" s="306">
        <v>1020</v>
      </c>
      <c r="W490" s="306">
        <v>1020</v>
      </c>
      <c r="X490" s="8">
        <v>102</v>
      </c>
      <c r="Y490" s="16">
        <f t="shared" si="103"/>
        <v>40.15748031496063</v>
      </c>
      <c r="Z490" s="8">
        <v>102</v>
      </c>
      <c r="AA490" s="16">
        <f t="shared" si="101"/>
        <v>40.15748031496063</v>
      </c>
      <c r="AB490" s="16" t="str">
        <f t="shared" si="102"/>
        <v>Y</v>
      </c>
      <c r="AC490" s="8">
        <v>91.7</v>
      </c>
      <c r="AD490" s="306">
        <v>4</v>
      </c>
      <c r="AE490" s="3"/>
      <c r="AF490" s="5" t="s">
        <v>989</v>
      </c>
      <c r="AG490" s="10">
        <v>2.0462369576880004</v>
      </c>
      <c r="AH490" s="10">
        <v>2.1646751334600007</v>
      </c>
      <c r="AI490" s="10">
        <v>1.9733004539640002</v>
      </c>
      <c r="AJ490" s="10">
        <v>2.1653442756960004</v>
      </c>
      <c r="AK490" s="10">
        <v>2.051590095576</v>
      </c>
      <c r="AL490" s="10">
        <v>2.6625169570440006</v>
      </c>
      <c r="AM490" s="10">
        <v>2.5019228204040003</v>
      </c>
      <c r="AN490" s="10">
        <v>2.5480936346880001</v>
      </c>
      <c r="AO490" s="10">
        <v>2.3399903992920001</v>
      </c>
      <c r="AP490" s="10">
        <v>2.170697413584</v>
      </c>
      <c r="AQ490" s="10">
        <v>2.1158277502320004</v>
      </c>
      <c r="AR490" s="10">
        <v>2.1131511812880004</v>
      </c>
      <c r="AS490" s="11">
        <v>6.1842125451120022</v>
      </c>
      <c r="AT490" s="11">
        <v>6.8794513283160006</v>
      </c>
      <c r="AU490" s="11">
        <v>7.3900068543840014</v>
      </c>
      <c r="AV490" s="11">
        <v>6.399676345104</v>
      </c>
      <c r="AW490" s="29">
        <v>26.853347072916002</v>
      </c>
      <c r="AX490" s="45">
        <f t="shared" si="105"/>
        <v>2.2377789227430003</v>
      </c>
      <c r="AY490" s="45">
        <f t="shared" si="106"/>
        <v>0.22232558034155131</v>
      </c>
    </row>
    <row r="491" spans="1:51" ht="15" customHeight="1">
      <c r="A491" s="385">
        <v>1986</v>
      </c>
      <c r="B491" s="23" t="s">
        <v>3</v>
      </c>
      <c r="C491" s="23" t="s">
        <v>764</v>
      </c>
      <c r="D491" s="23" t="s">
        <v>17</v>
      </c>
      <c r="E491" s="23" t="s">
        <v>1196</v>
      </c>
      <c r="F491" s="25" t="s">
        <v>906</v>
      </c>
      <c r="G491" s="24" t="s">
        <v>917</v>
      </c>
      <c r="H491" s="394">
        <v>330</v>
      </c>
      <c r="I491" s="23" t="s">
        <v>1071</v>
      </c>
      <c r="J491" s="42" t="s">
        <v>998</v>
      </c>
      <c r="K491" s="13" t="str">
        <f t="shared" si="108"/>
        <v>011</v>
      </c>
      <c r="L491" s="6" t="s">
        <v>1004</v>
      </c>
      <c r="M491" s="13" t="s">
        <v>1026</v>
      </c>
      <c r="N491" s="13" t="s">
        <v>1027</v>
      </c>
      <c r="O491" s="3"/>
      <c r="P491" s="7" t="s">
        <v>1416</v>
      </c>
      <c r="Q491" s="7" t="s">
        <v>1589</v>
      </c>
      <c r="R491" s="7" t="s">
        <v>1416</v>
      </c>
      <c r="S491" s="7" t="str">
        <f t="shared" si="104"/>
        <v>Yes</v>
      </c>
      <c r="T491" s="306">
        <v>380</v>
      </c>
      <c r="U491" s="306">
        <v>20</v>
      </c>
      <c r="V491" s="306">
        <v>785</v>
      </c>
      <c r="W491" s="306">
        <v>785</v>
      </c>
      <c r="X491" s="8">
        <v>78.5</v>
      </c>
      <c r="Y491" s="16">
        <f t="shared" si="103"/>
        <v>30.905511811023622</v>
      </c>
      <c r="Z491" s="8">
        <v>74</v>
      </c>
      <c r="AA491" s="16">
        <f t="shared" si="101"/>
        <v>29.133858267716533</v>
      </c>
      <c r="AB491" s="16" t="str">
        <f t="shared" si="102"/>
        <v>N</v>
      </c>
      <c r="AC491" s="8">
        <v>127.8</v>
      </c>
      <c r="AD491" s="306">
        <v>4</v>
      </c>
      <c r="AE491" s="3"/>
      <c r="AF491" s="5" t="s">
        <v>989</v>
      </c>
      <c r="AG491" s="10">
        <v>4.367577455388</v>
      </c>
      <c r="AH491" s="10">
        <v>4.6216060460135999</v>
      </c>
      <c r="AI491" s="10">
        <v>4.2125109230736006</v>
      </c>
      <c r="AJ491" s="10">
        <v>4.6231645036248006</v>
      </c>
      <c r="AK491" s="10">
        <v>4.3792658874720001</v>
      </c>
      <c r="AL491" s="10">
        <v>5.6836949080463999</v>
      </c>
      <c r="AM491" s="10">
        <v>5.3408342335824006</v>
      </c>
      <c r="AN491" s="10">
        <v>5.4397962918936003</v>
      </c>
      <c r="AO491" s="10">
        <v>4.994856643896</v>
      </c>
      <c r="AP491" s="10">
        <v>4.6332944780976</v>
      </c>
      <c r="AQ491" s="10">
        <v>4.5171893860632002</v>
      </c>
      <c r="AR491" s="10">
        <v>4.5109555556184002</v>
      </c>
      <c r="AS491" s="11">
        <v>13.2016944244752</v>
      </c>
      <c r="AT491" s="11">
        <v>14.686125299143201</v>
      </c>
      <c r="AU491" s="11">
        <v>15.775487169372001</v>
      </c>
      <c r="AV491" s="11">
        <v>13.661439419779201</v>
      </c>
      <c r="AW491" s="29">
        <v>57.324746312769598</v>
      </c>
      <c r="AX491" s="45">
        <f t="shared" si="105"/>
        <v>4.7770621927308001</v>
      </c>
      <c r="AY491" s="45">
        <f t="shared" si="106"/>
        <v>0.47462687510962009</v>
      </c>
    </row>
    <row r="492" spans="1:51" ht="15" customHeight="1">
      <c r="A492" s="385">
        <v>1991</v>
      </c>
      <c r="B492" s="23" t="s">
        <v>3</v>
      </c>
      <c r="C492" s="23" t="s">
        <v>708</v>
      </c>
      <c r="D492" s="23" t="s">
        <v>718</v>
      </c>
      <c r="E492" s="23" t="s">
        <v>1195</v>
      </c>
      <c r="F492" s="25" t="s">
        <v>924</v>
      </c>
      <c r="G492" s="24" t="s">
        <v>914</v>
      </c>
      <c r="H492" s="394">
        <v>250</v>
      </c>
      <c r="I492" s="23" t="s">
        <v>4</v>
      </c>
      <c r="J492" s="42" t="s">
        <v>998</v>
      </c>
      <c r="K492" s="13" t="str">
        <f t="shared" si="108"/>
        <v>011</v>
      </c>
      <c r="L492" s="6" t="s">
        <v>1004</v>
      </c>
      <c r="M492" s="13" t="s">
        <v>1026</v>
      </c>
      <c r="N492" s="13" t="s">
        <v>1027</v>
      </c>
      <c r="O492" s="3"/>
      <c r="P492" s="7" t="s">
        <v>1344</v>
      </c>
      <c r="Q492" s="7" t="s">
        <v>1590</v>
      </c>
      <c r="R492" s="7" t="s">
        <v>1344</v>
      </c>
      <c r="S492" s="7" t="str">
        <f t="shared" si="104"/>
        <v>Yes</v>
      </c>
      <c r="T492" s="306">
        <v>320</v>
      </c>
      <c r="U492" s="306">
        <v>16</v>
      </c>
      <c r="V492" s="306">
        <v>1357</v>
      </c>
      <c r="W492" s="306">
        <v>1357</v>
      </c>
      <c r="X492" s="8">
        <v>135.69999999999999</v>
      </c>
      <c r="Y492" s="16">
        <f t="shared" si="103"/>
        <v>53.425196850393696</v>
      </c>
      <c r="Z492" s="8">
        <v>131.5</v>
      </c>
      <c r="AA492" s="16">
        <f t="shared" si="101"/>
        <v>51.771653543307089</v>
      </c>
      <c r="AB492" s="16" t="str">
        <f t="shared" si="102"/>
        <v>N</v>
      </c>
      <c r="AC492" s="8">
        <v>102.2</v>
      </c>
      <c r="AD492" s="306">
        <v>14</v>
      </c>
      <c r="AE492" s="3"/>
      <c r="AF492" s="5" t="s">
        <v>989</v>
      </c>
      <c r="AG492" s="10">
        <v>4.2262416302668795</v>
      </c>
      <c r="AH492" s="10">
        <v>4.4720693790975998</v>
      </c>
      <c r="AI492" s="10">
        <v>4.0756607951897594</v>
      </c>
      <c r="AJ492" s="10">
        <v>4.4729764925619193</v>
      </c>
      <c r="AK492" s="10">
        <v>4.2371269918387195</v>
      </c>
      <c r="AL492" s="10">
        <v>5.4998289341721591</v>
      </c>
      <c r="AM492" s="10">
        <v>5.1678254062310396</v>
      </c>
      <c r="AN492" s="10">
        <v>5.2630723199846399</v>
      </c>
      <c r="AO492" s="10">
        <v>4.8331005378969598</v>
      </c>
      <c r="AP492" s="10">
        <v>4.4829547406694399</v>
      </c>
      <c r="AQ492" s="10">
        <v>4.37137978455808</v>
      </c>
      <c r="AR492" s="10">
        <v>4.3650299903078391</v>
      </c>
      <c r="AS492" s="11">
        <v>12.77397180455424</v>
      </c>
      <c r="AT492" s="11">
        <v>14.209932418572798</v>
      </c>
      <c r="AU492" s="11">
        <v>15.26399826411264</v>
      </c>
      <c r="AV492" s="11">
        <v>13.219364515535359</v>
      </c>
      <c r="AW492" s="29">
        <v>55.467267002775039</v>
      </c>
      <c r="AX492" s="45">
        <f t="shared" si="105"/>
        <v>4.6222722502312523</v>
      </c>
      <c r="AY492" s="45">
        <f t="shared" si="106"/>
        <v>0.45926310388276165</v>
      </c>
    </row>
    <row r="493" spans="1:51" ht="15" customHeight="1">
      <c r="A493" s="385">
        <v>1996</v>
      </c>
      <c r="B493" s="23" t="s">
        <v>3</v>
      </c>
      <c r="C493" s="23" t="s">
        <v>719</v>
      </c>
      <c r="D493" s="23" t="s">
        <v>324</v>
      </c>
      <c r="E493" s="23" t="s">
        <v>1204</v>
      </c>
      <c r="F493" s="25" t="s">
        <v>923</v>
      </c>
      <c r="G493" s="24" t="s">
        <v>922</v>
      </c>
      <c r="H493" s="394">
        <v>187</v>
      </c>
      <c r="I493" s="23" t="s">
        <v>328</v>
      </c>
      <c r="J493" s="42" t="s">
        <v>998</v>
      </c>
      <c r="K493" s="13" t="str">
        <f t="shared" si="108"/>
        <v>011</v>
      </c>
      <c r="L493" s="6" t="s">
        <v>1004</v>
      </c>
      <c r="M493" s="13" t="s">
        <v>1026</v>
      </c>
      <c r="N493" s="13" t="s">
        <v>1027</v>
      </c>
      <c r="O493" s="3"/>
      <c r="P493" s="7" t="s">
        <v>1435</v>
      </c>
      <c r="Q493" s="7" t="s">
        <v>1590</v>
      </c>
      <c r="R493" s="7" t="s">
        <v>1548</v>
      </c>
      <c r="S493" s="7" t="str">
        <f t="shared" si="104"/>
        <v>No</v>
      </c>
      <c r="T493" s="306">
        <v>320</v>
      </c>
      <c r="U493" s="306">
        <v>16</v>
      </c>
      <c r="V493" s="306">
        <v>1200</v>
      </c>
      <c r="W493" s="306">
        <v>1194</v>
      </c>
      <c r="X493" s="8">
        <v>119.4</v>
      </c>
      <c r="Y493" s="16">
        <f t="shared" si="103"/>
        <v>47.00787401574803</v>
      </c>
      <c r="Z493" s="8">
        <v>59.7</v>
      </c>
      <c r="AA493" s="16">
        <f t="shared" si="101"/>
        <v>23.503937007874015</v>
      </c>
      <c r="AB493" s="16" t="str">
        <f t="shared" si="102"/>
        <v>N</v>
      </c>
      <c r="AC493" s="8">
        <v>69.900000000000006</v>
      </c>
      <c r="AD493" s="306">
        <v>6</v>
      </c>
      <c r="AE493" s="3"/>
      <c r="AF493" s="5" t="s">
        <v>989</v>
      </c>
      <c r="AG493" s="10">
        <v>2.4871162653388801</v>
      </c>
      <c r="AH493" s="10">
        <v>2.6317795248460802</v>
      </c>
      <c r="AI493" s="10">
        <v>2.3986806123571203</v>
      </c>
      <c r="AJ493" s="10">
        <v>2.6323254239385601</v>
      </c>
      <c r="AK493" s="10">
        <v>2.4936670544486401</v>
      </c>
      <c r="AL493" s="10">
        <v>3.2366357193139201</v>
      </c>
      <c r="AM493" s="10">
        <v>3.0417497432985598</v>
      </c>
      <c r="AN493" s="10">
        <v>3.0974314507315199</v>
      </c>
      <c r="AO493" s="10">
        <v>2.8441342718208</v>
      </c>
      <c r="AP493" s="10">
        <v>2.6383303139558398</v>
      </c>
      <c r="AQ493" s="10">
        <v>2.5722765237657601</v>
      </c>
      <c r="AR493" s="10">
        <v>2.5690011292108799</v>
      </c>
      <c r="AS493" s="11">
        <v>7.5175764025420806</v>
      </c>
      <c r="AT493" s="11">
        <v>8.3626281977011203</v>
      </c>
      <c r="AU493" s="11">
        <v>8.9833154658508789</v>
      </c>
      <c r="AV493" s="11">
        <v>7.7796079669324794</v>
      </c>
      <c r="AW493" s="29">
        <v>32.643128033026557</v>
      </c>
      <c r="AX493" s="45">
        <f t="shared" si="105"/>
        <v>2.7202606694188805</v>
      </c>
      <c r="AY493" s="45">
        <f t="shared" si="106"/>
        <v>0.27031437192858448</v>
      </c>
    </row>
    <row r="494" spans="1:51" ht="15" customHeight="1">
      <c r="A494" s="385">
        <v>1997</v>
      </c>
      <c r="B494" s="23" t="s">
        <v>3</v>
      </c>
      <c r="C494" s="23" t="s">
        <v>719</v>
      </c>
      <c r="D494" s="23" t="s">
        <v>324</v>
      </c>
      <c r="E494" s="23" t="s">
        <v>1204</v>
      </c>
      <c r="F494" s="25" t="s">
        <v>923</v>
      </c>
      <c r="G494" s="24" t="s">
        <v>917</v>
      </c>
      <c r="H494" s="394">
        <v>125</v>
      </c>
      <c r="I494" s="23" t="s">
        <v>326</v>
      </c>
      <c r="J494" s="42" t="s">
        <v>998</v>
      </c>
      <c r="K494" s="13" t="str">
        <f t="shared" si="108"/>
        <v>011</v>
      </c>
      <c r="L494" s="6" t="s">
        <v>1004</v>
      </c>
      <c r="M494" s="13" t="s">
        <v>1026</v>
      </c>
      <c r="N494" s="13" t="s">
        <v>1027</v>
      </c>
      <c r="O494" s="3"/>
      <c r="P494" s="7" t="s">
        <v>1385</v>
      </c>
      <c r="Q494" s="7" t="s">
        <v>1590</v>
      </c>
      <c r="R494" s="7" t="s">
        <v>1491</v>
      </c>
      <c r="S494" s="7" t="str">
        <f t="shared" si="104"/>
        <v>No</v>
      </c>
      <c r="T494" s="306">
        <v>320</v>
      </c>
      <c r="U494" s="306">
        <v>16</v>
      </c>
      <c r="V494" s="306">
        <v>905</v>
      </c>
      <c r="W494" s="306">
        <v>902</v>
      </c>
      <c r="X494" s="8">
        <v>90.2</v>
      </c>
      <c r="Y494" s="16">
        <f t="shared" si="103"/>
        <v>35.511811023622045</v>
      </c>
      <c r="Z494" s="8">
        <v>89</v>
      </c>
      <c r="AA494" s="16">
        <f t="shared" si="101"/>
        <v>35.039370078740156</v>
      </c>
      <c r="AB494" s="16" t="str">
        <f t="shared" si="102"/>
        <v>N</v>
      </c>
      <c r="AC494" s="8">
        <v>137.80000000000001</v>
      </c>
      <c r="AD494" s="306">
        <v>15</v>
      </c>
      <c r="AE494" s="3"/>
      <c r="AF494" s="5" t="s">
        <v>989</v>
      </c>
      <c r="AG494" s="10">
        <v>0.59267164948992002</v>
      </c>
      <c r="AH494" s="10">
        <v>0.62763033389056011</v>
      </c>
      <c r="AI494" s="10">
        <v>0.57153384031744003</v>
      </c>
      <c r="AJ494" s="10">
        <v>0.62763033389056011</v>
      </c>
      <c r="AK494" s="10">
        <v>0.59429763481088005</v>
      </c>
      <c r="AL494" s="10">
        <v>0.77153003479552007</v>
      </c>
      <c r="AM494" s="10">
        <v>0.72518945314816008</v>
      </c>
      <c r="AN494" s="10">
        <v>0.73819733571584001</v>
      </c>
      <c r="AO494" s="10">
        <v>0.67803587884032002</v>
      </c>
      <c r="AP494" s="10">
        <v>0.62925631921152014</v>
      </c>
      <c r="AQ494" s="10">
        <v>0.61299646600192004</v>
      </c>
      <c r="AR494" s="10">
        <v>0.61218347334143997</v>
      </c>
      <c r="AS494" s="11">
        <v>1.7918358236979204</v>
      </c>
      <c r="AT494" s="11">
        <v>1.9934580034969602</v>
      </c>
      <c r="AU494" s="11">
        <v>2.1414226677043202</v>
      </c>
      <c r="AV494" s="11">
        <v>1.8544362585548801</v>
      </c>
      <c r="AW494" s="29">
        <v>7.7811527534540819</v>
      </c>
      <c r="AX494" s="45">
        <f t="shared" si="105"/>
        <v>0.64842939612117345</v>
      </c>
      <c r="AY494" s="45">
        <f t="shared" si="106"/>
        <v>6.448034873419925E-2</v>
      </c>
    </row>
    <row r="495" spans="1:51" ht="15" customHeight="1">
      <c r="A495" s="385">
        <v>1998</v>
      </c>
      <c r="B495" s="23" t="s">
        <v>3</v>
      </c>
      <c r="C495" s="23" t="s">
        <v>719</v>
      </c>
      <c r="D495" s="23" t="s">
        <v>324</v>
      </c>
      <c r="E495" s="23" t="s">
        <v>1204</v>
      </c>
      <c r="F495" s="25" t="s">
        <v>906</v>
      </c>
      <c r="G495" s="24" t="s">
        <v>914</v>
      </c>
      <c r="H495" s="394">
        <v>187</v>
      </c>
      <c r="I495" s="23" t="s">
        <v>327</v>
      </c>
      <c r="J495" s="42" t="s">
        <v>998</v>
      </c>
      <c r="K495" s="13" t="str">
        <f t="shared" si="108"/>
        <v>011</v>
      </c>
      <c r="L495" s="6" t="s">
        <v>1004</v>
      </c>
      <c r="M495" s="13" t="s">
        <v>1026</v>
      </c>
      <c r="N495" s="13" t="s">
        <v>1027</v>
      </c>
      <c r="O495" s="3"/>
      <c r="P495" s="7" t="s">
        <v>1397</v>
      </c>
      <c r="Q495" s="7" t="s">
        <v>1591</v>
      </c>
      <c r="R495" s="7" t="s">
        <v>1397</v>
      </c>
      <c r="S495" s="7" t="str">
        <f t="shared" si="104"/>
        <v>Yes</v>
      </c>
      <c r="T495" s="306">
        <v>350</v>
      </c>
      <c r="U495" s="306">
        <v>18</v>
      </c>
      <c r="V495" s="306">
        <v>1545</v>
      </c>
      <c r="W495" s="306">
        <v>1545</v>
      </c>
      <c r="X495" s="8">
        <v>154.5</v>
      </c>
      <c r="Y495" s="16">
        <f t="shared" si="103"/>
        <v>60.826771653543304</v>
      </c>
      <c r="Z495" s="8">
        <v>154.5</v>
      </c>
      <c r="AA495" s="16">
        <f t="shared" si="101"/>
        <v>60.826771653543304</v>
      </c>
      <c r="AB495" s="16" t="str">
        <f t="shared" si="102"/>
        <v>Y</v>
      </c>
      <c r="AC495" s="8">
        <v>62.5</v>
      </c>
      <c r="AD495" s="306">
        <v>6</v>
      </c>
      <c r="AE495" s="3"/>
      <c r="AF495" s="5" t="s">
        <v>988</v>
      </c>
      <c r="AG495" s="10">
        <v>5.6321586431249999</v>
      </c>
      <c r="AH495" s="10">
        <v>5.9596016943750003</v>
      </c>
      <c r="AI495" s="10">
        <v>5.4311334787499996</v>
      </c>
      <c r="AJ495" s="10">
        <v>5.9609833106250001</v>
      </c>
      <c r="AK495" s="10">
        <v>5.6466656137499998</v>
      </c>
      <c r="AL495" s="10">
        <v>7.3287833981250001</v>
      </c>
      <c r="AM495" s="10">
        <v>6.8873570062499994</v>
      </c>
      <c r="AN495" s="10">
        <v>7.0144657012500007</v>
      </c>
      <c r="AO495" s="10">
        <v>6.4404041493749995</v>
      </c>
      <c r="AP495" s="10">
        <v>5.9747994731249996</v>
      </c>
      <c r="AQ495" s="10">
        <v>5.8248941100000007</v>
      </c>
      <c r="AR495" s="10">
        <v>5.8172952206250006</v>
      </c>
      <c r="AS495" s="11">
        <v>17.022893816250001</v>
      </c>
      <c r="AT495" s="11">
        <v>18.9364323225</v>
      </c>
      <c r="AU495" s="11">
        <v>20.342226856874998</v>
      </c>
      <c r="AV495" s="11">
        <v>17.616988803750001</v>
      </c>
      <c r="AW495" s="29">
        <v>73.918541799375006</v>
      </c>
      <c r="AX495" s="45">
        <f t="shared" si="105"/>
        <v>6.1598784832812505</v>
      </c>
      <c r="AY495" s="45">
        <f t="shared" si="106"/>
        <v>0.61207729522516385</v>
      </c>
    </row>
    <row r="496" spans="1:51" ht="15" customHeight="1">
      <c r="A496" s="385">
        <v>2005</v>
      </c>
      <c r="B496" s="23" t="s">
        <v>3</v>
      </c>
      <c r="C496" s="23" t="s">
        <v>798</v>
      </c>
      <c r="D496" s="23" t="s">
        <v>864</v>
      </c>
      <c r="E496" s="23" t="s">
        <v>1204</v>
      </c>
      <c r="F496" s="25" t="s">
        <v>923</v>
      </c>
      <c r="G496" s="24" t="s">
        <v>922</v>
      </c>
      <c r="H496" s="394">
        <v>330</v>
      </c>
      <c r="I496" s="23" t="s">
        <v>313</v>
      </c>
      <c r="J496" s="42" t="s">
        <v>998</v>
      </c>
      <c r="K496" s="13" t="str">
        <f t="shared" si="108"/>
        <v>011</v>
      </c>
      <c r="L496" s="6" t="s">
        <v>1004</v>
      </c>
      <c r="M496" s="13" t="s">
        <v>1026</v>
      </c>
      <c r="N496" s="13" t="s">
        <v>1027</v>
      </c>
      <c r="O496" s="3"/>
      <c r="P496" s="7" t="s">
        <v>1333</v>
      </c>
      <c r="Q496" s="7" t="s">
        <v>1590</v>
      </c>
      <c r="R496" s="7" t="s">
        <v>1333</v>
      </c>
      <c r="S496" s="7" t="str">
        <f t="shared" si="104"/>
        <v>Yes</v>
      </c>
      <c r="T496" s="306">
        <v>320</v>
      </c>
      <c r="U496" s="306">
        <v>16</v>
      </c>
      <c r="V496" s="306">
        <v>917</v>
      </c>
      <c r="W496" s="306">
        <v>917</v>
      </c>
      <c r="X496" s="8">
        <v>91.7</v>
      </c>
      <c r="Y496" s="16">
        <f t="shared" si="103"/>
        <v>36.102362204724407</v>
      </c>
      <c r="Z496" s="8">
        <v>91.5</v>
      </c>
      <c r="AA496" s="16">
        <f t="shared" si="101"/>
        <v>36.023622047244096</v>
      </c>
      <c r="AB496" s="16" t="str">
        <f t="shared" si="102"/>
        <v>N</v>
      </c>
      <c r="AC496" s="8">
        <v>110</v>
      </c>
      <c r="AD496" s="306">
        <v>10</v>
      </c>
      <c r="AE496" s="3"/>
      <c r="AF496" s="5" t="s">
        <v>989</v>
      </c>
      <c r="AG496" s="10">
        <v>10.820895904896</v>
      </c>
      <c r="AH496" s="10">
        <v>11.449657187584</v>
      </c>
      <c r="AI496" s="10">
        <v>10.435589935232001</v>
      </c>
      <c r="AJ496" s="10">
        <v>11.452956040064</v>
      </c>
      <c r="AK496" s="10">
        <v>10.849266036224</v>
      </c>
      <c r="AL496" s="10">
        <v>14.081481696128</v>
      </c>
      <c r="AM496" s="10">
        <v>13.232357067776</v>
      </c>
      <c r="AN496" s="10">
        <v>13.476472151295999</v>
      </c>
      <c r="AO496" s="10">
        <v>12.374655422976002</v>
      </c>
      <c r="AP496" s="10">
        <v>11.479346859904</v>
      </c>
      <c r="AQ496" s="10">
        <v>11.191686923648001</v>
      </c>
      <c r="AR496" s="10">
        <v>11.175852431744001</v>
      </c>
      <c r="AS496" s="11">
        <v>32.706143027712002</v>
      </c>
      <c r="AT496" s="11">
        <v>36.383703772415998</v>
      </c>
      <c r="AU496" s="11">
        <v>39.083484642048006</v>
      </c>
      <c r="AV496" s="11">
        <v>33.846886215296003</v>
      </c>
      <c r="AW496" s="29">
        <v>142.02021765747202</v>
      </c>
      <c r="AX496" s="45">
        <f t="shared" si="105"/>
        <v>11.835018138122665</v>
      </c>
      <c r="AY496" s="45">
        <f t="shared" si="106"/>
        <v>1.1759961244065464</v>
      </c>
    </row>
    <row r="497" spans="1:51" ht="15" customHeight="1">
      <c r="A497" s="385">
        <v>2006</v>
      </c>
      <c r="B497" s="23" t="s">
        <v>3</v>
      </c>
      <c r="C497" s="23" t="s">
        <v>720</v>
      </c>
      <c r="D497" s="23" t="s">
        <v>721</v>
      </c>
      <c r="E497" s="23" t="s">
        <v>1204</v>
      </c>
      <c r="F497" s="25" t="s">
        <v>923</v>
      </c>
      <c r="G497" s="24" t="s">
        <v>922</v>
      </c>
      <c r="H497" s="394">
        <v>200</v>
      </c>
      <c r="I497" s="23" t="s">
        <v>350</v>
      </c>
      <c r="J497" s="42" t="s">
        <v>999</v>
      </c>
      <c r="K497" s="13" t="str">
        <f t="shared" si="108"/>
        <v>010</v>
      </c>
      <c r="L497" s="6" t="s">
        <v>1004</v>
      </c>
      <c r="M497" s="13" t="s">
        <v>1029</v>
      </c>
      <c r="N497" s="13" t="s">
        <v>1027</v>
      </c>
      <c r="O497" s="3"/>
      <c r="P497" s="7" t="s">
        <v>1384</v>
      </c>
      <c r="Q497" s="7" t="s">
        <v>1590</v>
      </c>
      <c r="R497" s="7" t="s">
        <v>1384</v>
      </c>
      <c r="S497" s="7" t="str">
        <f t="shared" si="104"/>
        <v>Yes</v>
      </c>
      <c r="T497" s="306">
        <v>290</v>
      </c>
      <c r="U497" s="306">
        <v>14</v>
      </c>
      <c r="V497" s="306">
        <v>1405</v>
      </c>
      <c r="W497" s="306">
        <v>1405</v>
      </c>
      <c r="X497" s="8">
        <v>140.5</v>
      </c>
      <c r="Y497" s="16">
        <f t="shared" si="103"/>
        <v>55.314960629921259</v>
      </c>
      <c r="Z497" s="8">
        <v>138.5</v>
      </c>
      <c r="AA497" s="16">
        <f t="shared" si="101"/>
        <v>54.527559055118111</v>
      </c>
      <c r="AB497" s="16" t="str">
        <f t="shared" si="102"/>
        <v>N</v>
      </c>
      <c r="AC497" s="8">
        <v>89.9</v>
      </c>
      <c r="AD497" s="306">
        <v>18</v>
      </c>
      <c r="AE497" s="3"/>
      <c r="AF497" s="5" t="s">
        <v>989</v>
      </c>
      <c r="AG497" s="10">
        <v>1.6247054570740003</v>
      </c>
      <c r="AH497" s="10">
        <v>1.7190431932912003</v>
      </c>
      <c r="AI497" s="10">
        <v>1.5670546182746001</v>
      </c>
      <c r="AJ497" s="10">
        <v>1.7197919054834001</v>
      </c>
      <c r="AK497" s="10">
        <v>1.6291977302272003</v>
      </c>
      <c r="AL497" s="10">
        <v>2.1143632307728004</v>
      </c>
      <c r="AM497" s="10">
        <v>1.9863334459066002</v>
      </c>
      <c r="AN497" s="10">
        <v>2.0230203433244003</v>
      </c>
      <c r="AO497" s="10">
        <v>1.8575549488482004</v>
      </c>
      <c r="AP497" s="10">
        <v>1.7235354664444003</v>
      </c>
      <c r="AQ497" s="10">
        <v>1.6801101592968004</v>
      </c>
      <c r="AR497" s="10">
        <v>1.6778640227202002</v>
      </c>
      <c r="AS497" s="11">
        <v>4.9108032686398007</v>
      </c>
      <c r="AT497" s="11">
        <v>5.463352866483401</v>
      </c>
      <c r="AU497" s="11">
        <v>5.8669087380792009</v>
      </c>
      <c r="AV497" s="11">
        <v>5.0815096484614006</v>
      </c>
      <c r="AW497" s="29">
        <v>21.322574521663803</v>
      </c>
      <c r="AX497" s="45">
        <f t="shared" si="105"/>
        <v>1.7768812101386502</v>
      </c>
      <c r="AY497" s="45">
        <f t="shared" si="106"/>
        <v>0.17644761777149653</v>
      </c>
    </row>
    <row r="498" spans="1:51" ht="15" customHeight="1">
      <c r="A498" s="385">
        <v>2007</v>
      </c>
      <c r="B498" s="23" t="s">
        <v>3</v>
      </c>
      <c r="C498" s="23" t="s">
        <v>720</v>
      </c>
      <c r="D498" s="23" t="s">
        <v>721</v>
      </c>
      <c r="E498" s="23" t="s">
        <v>1204</v>
      </c>
      <c r="F498" s="25" t="s">
        <v>923</v>
      </c>
      <c r="G498" s="24" t="s">
        <v>922</v>
      </c>
      <c r="H498" s="394">
        <v>400</v>
      </c>
      <c r="I498" s="23" t="s">
        <v>351</v>
      </c>
      <c r="J498" s="42" t="s">
        <v>999</v>
      </c>
      <c r="K498" s="13" t="str">
        <f t="shared" si="108"/>
        <v>010</v>
      </c>
      <c r="L498" s="6" t="s">
        <v>1004</v>
      </c>
      <c r="M498" s="13" t="s">
        <v>1029</v>
      </c>
      <c r="N498" s="13" t="s">
        <v>1027</v>
      </c>
      <c r="O498" s="3"/>
      <c r="P498" s="7" t="s">
        <v>1562</v>
      </c>
      <c r="Q498" s="7" t="s">
        <v>1590</v>
      </c>
      <c r="R498" s="7" t="s">
        <v>1437</v>
      </c>
      <c r="S498" s="7" t="str">
        <f t="shared" si="104"/>
        <v>No</v>
      </c>
      <c r="T498" s="306">
        <v>290</v>
      </c>
      <c r="U498" s="306">
        <v>14</v>
      </c>
      <c r="V498" s="306">
        <v>1387</v>
      </c>
      <c r="W498" s="306">
        <v>1362</v>
      </c>
      <c r="X498" s="8">
        <v>136.19999999999999</v>
      </c>
      <c r="Y498" s="16">
        <f t="shared" si="103"/>
        <v>53.622047244094482</v>
      </c>
      <c r="Z498" s="8">
        <v>134.80000000000001</v>
      </c>
      <c r="AA498" s="16">
        <f t="shared" si="101"/>
        <v>53.070866141732289</v>
      </c>
      <c r="AB498" s="16" t="str">
        <f t="shared" si="102"/>
        <v>N</v>
      </c>
      <c r="AC498" s="8">
        <v>80.599999999999994</v>
      </c>
      <c r="AD498" s="306">
        <v>12</v>
      </c>
      <c r="AE498" s="3"/>
      <c r="AF498" s="5" t="s">
        <v>989</v>
      </c>
      <c r="AG498" s="10">
        <v>1.0593645584121598</v>
      </c>
      <c r="AH498" s="10">
        <v>1.1205317994998401</v>
      </c>
      <c r="AI498" s="10">
        <v>1.0216230692303998</v>
      </c>
      <c r="AJ498" s="10">
        <v>1.1211825148305601</v>
      </c>
      <c r="AK498" s="10">
        <v>1.0619674197350397</v>
      </c>
      <c r="AL498" s="10">
        <v>1.3782150704649598</v>
      </c>
      <c r="AM498" s="10">
        <v>1.2949235081327999</v>
      </c>
      <c r="AN498" s="10">
        <v>1.3189999753694399</v>
      </c>
      <c r="AO498" s="10">
        <v>1.2109812304699199</v>
      </c>
      <c r="AP498" s="10">
        <v>1.1237853761534398</v>
      </c>
      <c r="AQ498" s="10">
        <v>1.0951539016017597</v>
      </c>
      <c r="AR498" s="10">
        <v>1.0938524709403199</v>
      </c>
      <c r="AS498" s="11">
        <v>3.2015194271423999</v>
      </c>
      <c r="AT498" s="11">
        <v>3.5613650050305594</v>
      </c>
      <c r="AU498" s="11">
        <v>3.8249047139721597</v>
      </c>
      <c r="AV498" s="11">
        <v>3.3127917486955196</v>
      </c>
      <c r="AW498" s="29">
        <v>13.90058089484064</v>
      </c>
      <c r="AX498" s="45">
        <f t="shared" si="105"/>
        <v>1.1583817412367199</v>
      </c>
      <c r="AY498" s="45">
        <f t="shared" si="106"/>
        <v>0.11501518628812912</v>
      </c>
    </row>
    <row r="499" spans="1:51" ht="15" customHeight="1">
      <c r="A499" s="385">
        <v>2008</v>
      </c>
      <c r="B499" s="23" t="s">
        <v>3</v>
      </c>
      <c r="C499" s="23" t="s">
        <v>804</v>
      </c>
      <c r="D499" s="23" t="s">
        <v>352</v>
      </c>
      <c r="E499" s="23" t="s">
        <v>1204</v>
      </c>
      <c r="F499" s="25" t="s">
        <v>923</v>
      </c>
      <c r="G499" s="24" t="s">
        <v>918</v>
      </c>
      <c r="H499" s="394">
        <v>300</v>
      </c>
      <c r="I499" s="23" t="s">
        <v>353</v>
      </c>
      <c r="J499" s="42" t="s">
        <v>999</v>
      </c>
      <c r="K499" s="13" t="str">
        <f t="shared" si="108"/>
        <v>010</v>
      </c>
      <c r="L499" s="6" t="s">
        <v>1004</v>
      </c>
      <c r="M499" s="13" t="s">
        <v>1029</v>
      </c>
      <c r="N499" s="13" t="s">
        <v>1027</v>
      </c>
      <c r="O499" s="3"/>
      <c r="P499" s="7" t="s">
        <v>1340</v>
      </c>
      <c r="Q499" s="7" t="s">
        <v>1591</v>
      </c>
      <c r="R499" s="7" t="s">
        <v>1544</v>
      </c>
      <c r="S499" s="7" t="str">
        <f t="shared" si="104"/>
        <v>No</v>
      </c>
      <c r="T499" s="306">
        <v>290</v>
      </c>
      <c r="U499" s="306">
        <v>14</v>
      </c>
      <c r="V499" s="306">
        <v>977</v>
      </c>
      <c r="W499" s="306">
        <v>976</v>
      </c>
      <c r="X499" s="8">
        <v>97.6</v>
      </c>
      <c r="Y499" s="16">
        <f t="shared" si="103"/>
        <v>38.425196850393696</v>
      </c>
      <c r="Z499" s="8">
        <v>95.8</v>
      </c>
      <c r="AA499" s="16">
        <f t="shared" si="101"/>
        <v>37.716535433070867</v>
      </c>
      <c r="AB499" s="16" t="str">
        <f t="shared" si="102"/>
        <v>N</v>
      </c>
      <c r="AC499" s="8">
        <v>128.19999999999999</v>
      </c>
      <c r="AD499" s="306">
        <v>21</v>
      </c>
      <c r="AE499" s="3"/>
      <c r="AF499" s="5" t="s">
        <v>989</v>
      </c>
      <c r="AG499" s="10">
        <v>2.0692879820928001</v>
      </c>
      <c r="AH499" s="10">
        <v>2.1894401875046401</v>
      </c>
      <c r="AI499" s="10">
        <v>1.9951199540607998</v>
      </c>
      <c r="AJ499" s="10">
        <v>2.1901818677849598</v>
      </c>
      <c r="AK499" s="10">
        <v>2.07447974405504</v>
      </c>
      <c r="AL499" s="10">
        <v>2.6922994175615997</v>
      </c>
      <c r="AM499" s="10">
        <v>2.5298714361715198</v>
      </c>
      <c r="AN499" s="10">
        <v>2.5765972938316799</v>
      </c>
      <c r="AO499" s="10">
        <v>2.3659600942208003</v>
      </c>
      <c r="AP499" s="10">
        <v>2.1946319494668796</v>
      </c>
      <c r="AQ499" s="10">
        <v>2.1397476087232001</v>
      </c>
      <c r="AR499" s="10">
        <v>2.1367808876019199</v>
      </c>
      <c r="AS499" s="11">
        <v>6.2538481236582397</v>
      </c>
      <c r="AT499" s="11">
        <v>6.9569610294015991</v>
      </c>
      <c r="AU499" s="11">
        <v>7.472428824224</v>
      </c>
      <c r="AV499" s="11">
        <v>6.4711604457919991</v>
      </c>
      <c r="AW499" s="29">
        <v>27.154398423075836</v>
      </c>
      <c r="AX499" s="45">
        <f t="shared" si="105"/>
        <v>2.26286653525632</v>
      </c>
      <c r="AY499" s="45">
        <f t="shared" si="106"/>
        <v>0.22478196872897274</v>
      </c>
    </row>
    <row r="500" spans="1:51" ht="15" customHeight="1">
      <c r="A500" s="385">
        <v>2009</v>
      </c>
      <c r="B500" s="23" t="s">
        <v>3</v>
      </c>
      <c r="C500" s="23" t="s">
        <v>804</v>
      </c>
      <c r="D500" s="23" t="s">
        <v>352</v>
      </c>
      <c r="E500" s="23" t="s">
        <v>1204</v>
      </c>
      <c r="F500" s="25" t="s">
        <v>923</v>
      </c>
      <c r="G500" s="24" t="s">
        <v>922</v>
      </c>
      <c r="H500" s="394">
        <v>300</v>
      </c>
      <c r="I500" s="23" t="s">
        <v>354</v>
      </c>
      <c r="J500" s="42" t="s">
        <v>999</v>
      </c>
      <c r="K500" s="13" t="str">
        <f t="shared" si="108"/>
        <v>010</v>
      </c>
      <c r="L500" s="6" t="s">
        <v>1004</v>
      </c>
      <c r="M500" s="13" t="s">
        <v>1029</v>
      </c>
      <c r="N500" s="13" t="s">
        <v>1027</v>
      </c>
      <c r="O500" s="3"/>
      <c r="P500" s="7" t="s">
        <v>1433</v>
      </c>
      <c r="Q500" s="7" t="s">
        <v>1587</v>
      </c>
      <c r="R500" s="7" t="s">
        <v>1433</v>
      </c>
      <c r="S500" s="7" t="str">
        <f t="shared" si="104"/>
        <v>Yes</v>
      </c>
      <c r="T500" s="306">
        <v>290</v>
      </c>
      <c r="U500" s="306">
        <v>14</v>
      </c>
      <c r="V500" s="306">
        <v>828</v>
      </c>
      <c r="W500" s="306">
        <v>828</v>
      </c>
      <c r="X500" s="8">
        <v>82.8</v>
      </c>
      <c r="Y500" s="16">
        <f t="shared" si="103"/>
        <v>32.598425196850393</v>
      </c>
      <c r="Z500" s="8">
        <v>82.4</v>
      </c>
      <c r="AA500" s="16">
        <f t="shared" si="101"/>
        <v>32.440944881889763</v>
      </c>
      <c r="AB500" s="16" t="str">
        <f t="shared" si="102"/>
        <v>N</v>
      </c>
      <c r="AC500" s="8">
        <v>128.19999999999999</v>
      </c>
      <c r="AD500" s="306">
        <v>12</v>
      </c>
      <c r="AE500" s="3"/>
      <c r="AF500" s="5" t="s">
        <v>989</v>
      </c>
      <c r="AG500" s="10">
        <v>2.0480862609648001</v>
      </c>
      <c r="AH500" s="10">
        <v>2.1670073986982397</v>
      </c>
      <c r="AI500" s="10">
        <v>1.97509762616544</v>
      </c>
      <c r="AJ500" s="10">
        <v>2.1676366110671998</v>
      </c>
      <c r="AK500" s="10">
        <v>2.0531199599164798</v>
      </c>
      <c r="AL500" s="10">
        <v>2.6647143825456001</v>
      </c>
      <c r="AM500" s="10">
        <v>2.5042652284608002</v>
      </c>
      <c r="AN500" s="10">
        <v>2.55019773139488</v>
      </c>
      <c r="AO500" s="10">
        <v>2.3419284372691198</v>
      </c>
      <c r="AP500" s="10">
        <v>2.1726703100188796</v>
      </c>
      <c r="AQ500" s="10">
        <v>2.1179288339193598</v>
      </c>
      <c r="AR500" s="10">
        <v>2.1147827720745598</v>
      </c>
      <c r="AS500" s="11">
        <v>6.1901912858284804</v>
      </c>
      <c r="AT500" s="11">
        <v>6.8854709535292802</v>
      </c>
      <c r="AU500" s="11">
        <v>7.3963913971248001</v>
      </c>
      <c r="AV500" s="11">
        <v>6.4053819160127992</v>
      </c>
      <c r="AW500" s="29">
        <v>26.877435552495363</v>
      </c>
      <c r="AX500" s="45">
        <f t="shared" si="105"/>
        <v>2.2397862960412804</v>
      </c>
      <c r="AY500" s="45">
        <f t="shared" si="106"/>
        <v>0.2224730013562595</v>
      </c>
    </row>
    <row r="501" spans="1:51" ht="15" customHeight="1">
      <c r="A501" s="385">
        <v>2010</v>
      </c>
      <c r="B501" s="23" t="s">
        <v>3</v>
      </c>
      <c r="C501" s="23" t="s">
        <v>722</v>
      </c>
      <c r="D501" s="23" t="s">
        <v>723</v>
      </c>
      <c r="E501" s="23" t="s">
        <v>1204</v>
      </c>
      <c r="F501" s="25" t="s">
        <v>923</v>
      </c>
      <c r="G501" s="24" t="s">
        <v>914</v>
      </c>
      <c r="H501" s="394">
        <v>125</v>
      </c>
      <c r="I501" s="23" t="s">
        <v>337</v>
      </c>
      <c r="J501" s="42" t="s">
        <v>999</v>
      </c>
      <c r="K501" s="13" t="str">
        <f t="shared" si="108"/>
        <v>010</v>
      </c>
      <c r="L501" s="6" t="s">
        <v>1004</v>
      </c>
      <c r="M501" s="13" t="s">
        <v>1029</v>
      </c>
      <c r="N501" s="13" t="s">
        <v>1027</v>
      </c>
      <c r="O501" s="3"/>
      <c r="P501" s="7" t="s">
        <v>1562</v>
      </c>
      <c r="Q501" s="7" t="s">
        <v>1590</v>
      </c>
      <c r="R501" s="7" t="s">
        <v>1384</v>
      </c>
      <c r="S501" s="7" t="str">
        <f t="shared" si="104"/>
        <v>No</v>
      </c>
      <c r="T501" s="306">
        <v>290</v>
      </c>
      <c r="U501" s="306">
        <v>14</v>
      </c>
      <c r="V501" s="306">
        <v>1387</v>
      </c>
      <c r="W501" s="306">
        <v>1387</v>
      </c>
      <c r="X501" s="8">
        <v>138.69999999999999</v>
      </c>
      <c r="Y501" s="16">
        <f t="shared" si="103"/>
        <v>54.606299212598422</v>
      </c>
      <c r="Z501" s="8">
        <v>140.5</v>
      </c>
      <c r="AA501" s="16">
        <f t="shared" si="101"/>
        <v>55.314960629921259</v>
      </c>
      <c r="AB501" s="16" t="str">
        <f t="shared" si="102"/>
        <v>N</v>
      </c>
      <c r="AC501" s="8">
        <v>86.8</v>
      </c>
      <c r="AD501" s="306">
        <v>20</v>
      </c>
      <c r="AE501" s="3"/>
      <c r="AF501" s="5" t="s">
        <v>990</v>
      </c>
      <c r="AG501" s="10">
        <v>5.6458062824239992</v>
      </c>
      <c r="AH501" s="10">
        <v>5.9740003992255994</v>
      </c>
      <c r="AI501" s="10">
        <v>5.4448416029727991</v>
      </c>
      <c r="AJ501" s="10">
        <v>5.9754461882863996</v>
      </c>
      <c r="AK501" s="10">
        <v>5.6609870675623997</v>
      </c>
      <c r="AL501" s="10">
        <v>7.3475000069855998</v>
      </c>
      <c r="AM501" s="10">
        <v>6.9043656598503995</v>
      </c>
      <c r="AN501" s="10">
        <v>7.0315950972007997</v>
      </c>
      <c r="AO501" s="10">
        <v>6.4568939455327996</v>
      </c>
      <c r="AP501" s="10">
        <v>5.9891811843639999</v>
      </c>
      <c r="AQ501" s="10">
        <v>5.8395420165712002</v>
      </c>
      <c r="AR501" s="10">
        <v>5.8315901767367997</v>
      </c>
      <c r="AS501" s="11">
        <v>17.0646482846224</v>
      </c>
      <c r="AT501" s="11">
        <v>18.983933262834398</v>
      </c>
      <c r="AU501" s="11">
        <v>20.392854702583996</v>
      </c>
      <c r="AV501" s="11">
        <v>17.660313377672001</v>
      </c>
      <c r="AW501" s="29">
        <v>74.101749627712792</v>
      </c>
      <c r="AX501" s="45">
        <f t="shared" si="105"/>
        <v>6.175145802309399</v>
      </c>
      <c r="AY501" s="45">
        <f t="shared" si="106"/>
        <v>0.6136737188438729</v>
      </c>
    </row>
    <row r="502" spans="1:51" ht="15" customHeight="1">
      <c r="A502" s="385">
        <v>2012</v>
      </c>
      <c r="B502" s="23" t="s">
        <v>3</v>
      </c>
      <c r="C502" s="23" t="s">
        <v>722</v>
      </c>
      <c r="D502" s="23" t="s">
        <v>723</v>
      </c>
      <c r="E502" s="23" t="s">
        <v>1204</v>
      </c>
      <c r="F502" s="25" t="s">
        <v>923</v>
      </c>
      <c r="G502" s="24" t="s">
        <v>918</v>
      </c>
      <c r="H502" s="394">
        <v>125</v>
      </c>
      <c r="I502" s="23" t="s">
        <v>336</v>
      </c>
      <c r="J502" s="42" t="s">
        <v>999</v>
      </c>
      <c r="K502" s="13" t="str">
        <f t="shared" si="108"/>
        <v>010</v>
      </c>
      <c r="L502" s="6" t="s">
        <v>1004</v>
      </c>
      <c r="M502" s="13" t="s">
        <v>1029</v>
      </c>
      <c r="N502" s="13" t="s">
        <v>1027</v>
      </c>
      <c r="O502" s="3"/>
      <c r="P502" s="7" t="s">
        <v>1340</v>
      </c>
      <c r="Q502" s="7" t="s">
        <v>1591</v>
      </c>
      <c r="R502" s="7" t="s">
        <v>1544</v>
      </c>
      <c r="S502" s="7" t="str">
        <f t="shared" si="104"/>
        <v>No</v>
      </c>
      <c r="T502" s="306">
        <v>290</v>
      </c>
      <c r="U502" s="306">
        <v>14</v>
      </c>
      <c r="V502" s="306">
        <v>977</v>
      </c>
      <c r="W502" s="306">
        <v>976</v>
      </c>
      <c r="X502" s="8">
        <v>97.6</v>
      </c>
      <c r="Y502" s="16">
        <f t="shared" si="103"/>
        <v>38.425196850393696</v>
      </c>
      <c r="Z502" s="8">
        <v>97.6</v>
      </c>
      <c r="AA502" s="16">
        <f t="shared" si="101"/>
        <v>38.425196850393696</v>
      </c>
      <c r="AB502" s="16" t="str">
        <f t="shared" si="102"/>
        <v>Y</v>
      </c>
      <c r="AC502" s="8">
        <v>139.30000000000001</v>
      </c>
      <c r="AD502" s="306">
        <v>35</v>
      </c>
      <c r="AE502" s="3"/>
      <c r="AF502" s="5" t="s">
        <v>990</v>
      </c>
      <c r="AG502" s="10">
        <v>71.931995628133762</v>
      </c>
      <c r="AH502" s="10">
        <v>76.112186104209925</v>
      </c>
      <c r="AI502" s="10">
        <v>69.36762969505601</v>
      </c>
      <c r="AJ502" s="10">
        <v>76.13152764487424</v>
      </c>
      <c r="AK502" s="10">
        <v>72.120575649610885</v>
      </c>
      <c r="AL502" s="10">
        <v>93.604997840031999</v>
      </c>
      <c r="AM502" s="10">
        <v>87.962103351216641</v>
      </c>
      <c r="AN502" s="10">
        <v>89.582763279381112</v>
      </c>
      <c r="AO502" s="10">
        <v>82.257960650297605</v>
      </c>
      <c r="AP502" s="10">
        <v>76.30721330590849</v>
      </c>
      <c r="AQ502" s="10">
        <v>74.396430267779195</v>
      </c>
      <c r="AR502" s="10">
        <v>74.2916635891808</v>
      </c>
      <c r="AS502" s="11">
        <v>217.4118114273997</v>
      </c>
      <c r="AT502" s="11">
        <v>241.85710113451711</v>
      </c>
      <c r="AU502" s="11">
        <v>259.80282728089537</v>
      </c>
      <c r="AV502" s="11">
        <v>224.99530716286847</v>
      </c>
      <c r="AW502" s="29">
        <v>944.06704700568059</v>
      </c>
      <c r="AX502" s="45">
        <f t="shared" si="105"/>
        <v>78.672253917140054</v>
      </c>
      <c r="AY502" s="45">
        <f t="shared" si="106"/>
        <v>7.8171789059513985</v>
      </c>
    </row>
    <row r="503" spans="1:51" ht="15" customHeight="1">
      <c r="A503" s="385">
        <v>2014</v>
      </c>
      <c r="B503" s="23" t="s">
        <v>3</v>
      </c>
      <c r="C503" s="23" t="s">
        <v>722</v>
      </c>
      <c r="D503" s="23" t="s">
        <v>723</v>
      </c>
      <c r="E503" s="23" t="s">
        <v>1204</v>
      </c>
      <c r="F503" s="25" t="s">
        <v>923</v>
      </c>
      <c r="G503" s="24" t="s">
        <v>918</v>
      </c>
      <c r="H503" s="394">
        <v>125</v>
      </c>
      <c r="I503" s="23" t="s">
        <v>1072</v>
      </c>
      <c r="J503" s="42" t="s">
        <v>999</v>
      </c>
      <c r="K503" s="13" t="str">
        <f t="shared" si="108"/>
        <v>010</v>
      </c>
      <c r="L503" s="6" t="s">
        <v>1004</v>
      </c>
      <c r="M503" s="13" t="s">
        <v>1029</v>
      </c>
      <c r="N503" s="13" t="s">
        <v>1027</v>
      </c>
      <c r="O503" s="3"/>
      <c r="P503" s="7" t="s">
        <v>1340</v>
      </c>
      <c r="Q503" s="7" t="s">
        <v>1591</v>
      </c>
      <c r="R503" s="7" t="s">
        <v>1544</v>
      </c>
      <c r="S503" s="7" t="str">
        <f t="shared" si="104"/>
        <v>No</v>
      </c>
      <c r="T503" s="306">
        <v>290</v>
      </c>
      <c r="U503" s="306">
        <v>14</v>
      </c>
      <c r="V503" s="306">
        <v>977</v>
      </c>
      <c r="W503" s="306">
        <v>976</v>
      </c>
      <c r="X503" s="8">
        <v>97.6</v>
      </c>
      <c r="Y503" s="16">
        <f t="shared" si="103"/>
        <v>38.425196850393696</v>
      </c>
      <c r="Z503" s="8">
        <v>97.6</v>
      </c>
      <c r="AA503" s="16">
        <f t="shared" si="101"/>
        <v>38.425196850393696</v>
      </c>
      <c r="AB503" s="16" t="str">
        <f t="shared" si="102"/>
        <v>Y</v>
      </c>
      <c r="AC503" s="8">
        <v>139.30000000000001</v>
      </c>
      <c r="AD503" s="306">
        <v>35</v>
      </c>
      <c r="AE503" s="3"/>
      <c r="AF503" s="5" t="s">
        <v>990</v>
      </c>
      <c r="AG503" s="10">
        <v>4.0464114864812801</v>
      </c>
      <c r="AH503" s="10">
        <v>4.2817335645638401</v>
      </c>
      <c r="AI503" s="10">
        <v>3.9021558290265603</v>
      </c>
      <c r="AJ503" s="10">
        <v>4.2825394620915205</v>
      </c>
      <c r="AK503" s="10">
        <v>4.0568881543411202</v>
      </c>
      <c r="AL503" s="10">
        <v>5.2657344458611206</v>
      </c>
      <c r="AM503" s="10">
        <v>4.9482108199552011</v>
      </c>
      <c r="AN503" s="10">
        <v>5.0392772405830399</v>
      </c>
      <c r="AO503" s="10">
        <v>4.6274636039385602</v>
      </c>
      <c r="AP503" s="10">
        <v>4.2930161299513596</v>
      </c>
      <c r="AQ503" s="10">
        <v>4.1850258612422406</v>
      </c>
      <c r="AR503" s="10">
        <v>4.17938457854848</v>
      </c>
      <c r="AS503" s="11">
        <v>12.230300880071679</v>
      </c>
      <c r="AT503" s="11">
        <v>13.605162062293761</v>
      </c>
      <c r="AU503" s="11">
        <v>14.6149516644768</v>
      </c>
      <c r="AV503" s="11">
        <v>12.657426569742078</v>
      </c>
      <c r="AW503" s="29">
        <v>53.107841176584316</v>
      </c>
      <c r="AX503" s="45">
        <f t="shared" si="105"/>
        <v>4.4256534313820266</v>
      </c>
      <c r="AY503" s="45">
        <f t="shared" si="106"/>
        <v>0.43975851302841251</v>
      </c>
    </row>
    <row r="504" spans="1:51" ht="15" customHeight="1">
      <c r="A504" s="385">
        <v>2016</v>
      </c>
      <c r="B504" s="23" t="s">
        <v>3</v>
      </c>
      <c r="C504" s="23" t="s">
        <v>722</v>
      </c>
      <c r="D504" s="23" t="s">
        <v>723</v>
      </c>
      <c r="E504" s="23" t="s">
        <v>1204</v>
      </c>
      <c r="F504" s="25" t="s">
        <v>923</v>
      </c>
      <c r="G504" s="24" t="s">
        <v>918</v>
      </c>
      <c r="H504" s="394">
        <v>100</v>
      </c>
      <c r="I504" s="23" t="s">
        <v>901</v>
      </c>
      <c r="J504" s="42" t="s">
        <v>999</v>
      </c>
      <c r="K504" s="13" t="str">
        <f t="shared" si="108"/>
        <v>010</v>
      </c>
      <c r="L504" s="6" t="s">
        <v>1004</v>
      </c>
      <c r="M504" s="13" t="s">
        <v>1029</v>
      </c>
      <c r="N504" s="13" t="s">
        <v>1027</v>
      </c>
      <c r="O504" s="3"/>
      <c r="P504" s="7" t="s">
        <v>1340</v>
      </c>
      <c r="Q504" s="7" t="s">
        <v>1591</v>
      </c>
      <c r="R504" s="7" t="s">
        <v>1544</v>
      </c>
      <c r="S504" s="7" t="str">
        <f t="shared" si="104"/>
        <v>No</v>
      </c>
      <c r="T504" s="306">
        <v>290</v>
      </c>
      <c r="U504" s="306">
        <v>14</v>
      </c>
      <c r="V504" s="306">
        <v>977</v>
      </c>
      <c r="W504" s="306">
        <v>976</v>
      </c>
      <c r="X504" s="8">
        <v>97.6</v>
      </c>
      <c r="Y504" s="16">
        <f t="shared" si="103"/>
        <v>38.425196850393696</v>
      </c>
      <c r="Z504" s="8">
        <v>97.6</v>
      </c>
      <c r="AA504" s="16">
        <f t="shared" ref="AA504:AA567" si="109">Z504/2.54</f>
        <v>38.425196850393696</v>
      </c>
      <c r="AB504" s="16" t="str">
        <f t="shared" ref="AB504:AB567" si="110">IF(Y504=AA504, "Y", "N")</f>
        <v>Y</v>
      </c>
      <c r="AC504" s="8">
        <v>131.30000000000001</v>
      </c>
      <c r="AD504" s="306">
        <v>35</v>
      </c>
      <c r="AE504" s="3"/>
      <c r="AF504" s="5" t="s">
        <v>990</v>
      </c>
      <c r="AG504" s="10">
        <v>1.44098932659136</v>
      </c>
      <c r="AH504" s="10">
        <v>1.5245469575481601</v>
      </c>
      <c r="AI504" s="10">
        <v>1.3900951331904001</v>
      </c>
      <c r="AJ504" s="10">
        <v>1.5253065723750403</v>
      </c>
      <c r="AK504" s="10">
        <v>1.4447874007257602</v>
      </c>
      <c r="AL504" s="10">
        <v>1.8754890075667201</v>
      </c>
      <c r="AM504" s="10">
        <v>1.7623063983616001</v>
      </c>
      <c r="AN504" s="10">
        <v>1.7949698359174402</v>
      </c>
      <c r="AO504" s="10">
        <v>1.6476045595027202</v>
      </c>
      <c r="AP504" s="10">
        <v>1.5291046465094402</v>
      </c>
      <c r="AQ504" s="10">
        <v>1.4903642903385599</v>
      </c>
      <c r="AR504" s="10">
        <v>1.4880854458579202</v>
      </c>
      <c r="AS504" s="11">
        <v>4.3556314173299207</v>
      </c>
      <c r="AT504" s="11">
        <v>4.8455829806675208</v>
      </c>
      <c r="AU504" s="11">
        <v>5.2048807937817605</v>
      </c>
      <c r="AV504" s="11">
        <v>4.5075543827059201</v>
      </c>
      <c r="AW504" s="29">
        <v>18.91364957448512</v>
      </c>
      <c r="AX504" s="45">
        <f t="shared" si="105"/>
        <v>1.5761374645404267</v>
      </c>
      <c r="AY504" s="45">
        <f t="shared" si="106"/>
        <v>0.15665904481773446</v>
      </c>
    </row>
    <row r="505" spans="1:51" ht="15" customHeight="1">
      <c r="A505" s="385">
        <v>2017</v>
      </c>
      <c r="B505" s="23" t="s">
        <v>3</v>
      </c>
      <c r="C505" s="23" t="s">
        <v>722</v>
      </c>
      <c r="D505" s="23" t="s">
        <v>723</v>
      </c>
      <c r="E505" s="23" t="s">
        <v>1204</v>
      </c>
      <c r="F505" s="25" t="s">
        <v>923</v>
      </c>
      <c r="G505" s="24" t="s">
        <v>921</v>
      </c>
      <c r="H505" s="394">
        <v>125</v>
      </c>
      <c r="I505" s="23" t="s">
        <v>338</v>
      </c>
      <c r="J505" s="42" t="s">
        <v>999</v>
      </c>
      <c r="K505" s="13" t="str">
        <f t="shared" si="108"/>
        <v>010</v>
      </c>
      <c r="L505" s="6" t="s">
        <v>1004</v>
      </c>
      <c r="M505" s="13" t="s">
        <v>1029</v>
      </c>
      <c r="N505" s="13" t="s">
        <v>1027</v>
      </c>
      <c r="O505" s="3"/>
      <c r="P505" s="7" t="s">
        <v>1562</v>
      </c>
      <c r="Q505" s="7" t="s">
        <v>1590</v>
      </c>
      <c r="R505" s="7" t="s">
        <v>1384</v>
      </c>
      <c r="S505" s="7" t="str">
        <f t="shared" si="104"/>
        <v>No</v>
      </c>
      <c r="T505" s="306">
        <v>290</v>
      </c>
      <c r="U505" s="306">
        <v>14</v>
      </c>
      <c r="V505" s="306">
        <v>1387</v>
      </c>
      <c r="W505" s="306">
        <v>1387</v>
      </c>
      <c r="X505" s="8">
        <v>138.69999999999999</v>
      </c>
      <c r="Y505" s="16">
        <f t="shared" si="103"/>
        <v>54.606299212598422</v>
      </c>
      <c r="Z505" s="8">
        <v>138.30000000000001</v>
      </c>
      <c r="AA505" s="16">
        <f t="shared" si="109"/>
        <v>54.4488188976378</v>
      </c>
      <c r="AB505" s="16" t="str">
        <f t="shared" si="110"/>
        <v>N</v>
      </c>
      <c r="AC505" s="8">
        <v>86.8</v>
      </c>
      <c r="AD505" s="306">
        <v>10</v>
      </c>
      <c r="AE505" s="3"/>
      <c r="AF505" s="5" t="s">
        <v>990</v>
      </c>
      <c r="AG505" s="10">
        <v>21.172135006355198</v>
      </c>
      <c r="AH505" s="10">
        <v>22.402501497095997</v>
      </c>
      <c r="AI505" s="10">
        <v>20.417433116617598</v>
      </c>
      <c r="AJ505" s="10">
        <v>22.408284653339198</v>
      </c>
      <c r="AK505" s="10">
        <v>21.227074990665596</v>
      </c>
      <c r="AL505" s="10">
        <v>27.550956342604799</v>
      </c>
      <c r="AM505" s="10">
        <v>25.890467606275998</v>
      </c>
      <c r="AN505" s="10">
        <v>26.366855101809598</v>
      </c>
      <c r="AO505" s="10">
        <v>24.211183612156798</v>
      </c>
      <c r="AP505" s="10">
        <v>22.459610164997599</v>
      </c>
      <c r="AQ505" s="10">
        <v>21.8971982203464</v>
      </c>
      <c r="AR505" s="10">
        <v>21.866836650069601</v>
      </c>
      <c r="AS505" s="11">
        <v>63.99206962006879</v>
      </c>
      <c r="AT505" s="11">
        <v>71.1863159866096</v>
      </c>
      <c r="AU505" s="11">
        <v>76.468506320242398</v>
      </c>
      <c r="AV505" s="11">
        <v>66.223645035413597</v>
      </c>
      <c r="AW505" s="29">
        <v>277.87053696233437</v>
      </c>
      <c r="AX505" s="45">
        <f t="shared" si="105"/>
        <v>23.15587808019453</v>
      </c>
      <c r="AY505" s="45">
        <f t="shared" si="106"/>
        <v>2.3008002320033754</v>
      </c>
    </row>
    <row r="506" spans="1:51" ht="15" customHeight="1">
      <c r="A506" s="385">
        <v>2020</v>
      </c>
      <c r="B506" s="23" t="s">
        <v>3</v>
      </c>
      <c r="C506" s="23" t="s">
        <v>724</v>
      </c>
      <c r="D506" s="23" t="s">
        <v>725</v>
      </c>
      <c r="E506" s="23" t="s">
        <v>1204</v>
      </c>
      <c r="F506" s="25" t="s">
        <v>923</v>
      </c>
      <c r="G506" s="24" t="s">
        <v>933</v>
      </c>
      <c r="H506" s="394">
        <v>100</v>
      </c>
      <c r="I506" s="23" t="s">
        <v>317</v>
      </c>
      <c r="J506" s="42" t="s">
        <v>999</v>
      </c>
      <c r="K506" s="13" t="str">
        <f t="shared" si="108"/>
        <v>010</v>
      </c>
      <c r="L506" s="6" t="s">
        <v>1004</v>
      </c>
      <c r="M506" s="13" t="s">
        <v>1029</v>
      </c>
      <c r="N506" s="13" t="s">
        <v>1027</v>
      </c>
      <c r="O506" s="3"/>
      <c r="P506" s="7" t="s">
        <v>1439</v>
      </c>
      <c r="Q506" s="7" t="s">
        <v>1589</v>
      </c>
      <c r="R506" s="7" t="s">
        <v>1439</v>
      </c>
      <c r="S506" s="7" t="str">
        <f t="shared" si="104"/>
        <v>Yes</v>
      </c>
      <c r="T506" s="306">
        <v>330</v>
      </c>
      <c r="U506" s="306">
        <v>16</v>
      </c>
      <c r="V506" s="306">
        <v>1335</v>
      </c>
      <c r="W506" s="306">
        <v>1335</v>
      </c>
      <c r="X506" s="8">
        <v>133.5</v>
      </c>
      <c r="Y506" s="16">
        <f t="shared" si="103"/>
        <v>52.559055118110237</v>
      </c>
      <c r="Z506" s="8">
        <v>133.69999999999999</v>
      </c>
      <c r="AA506" s="16">
        <f t="shared" si="109"/>
        <v>52.637795275590548</v>
      </c>
      <c r="AB506" s="16" t="str">
        <f t="shared" si="110"/>
        <v>N</v>
      </c>
      <c r="AC506" s="8">
        <v>74</v>
      </c>
      <c r="AD506" s="306">
        <v>10</v>
      </c>
      <c r="AE506" s="3"/>
      <c r="AF506" s="5" t="s">
        <v>989</v>
      </c>
      <c r="AG506" s="10">
        <v>20.817033541920001</v>
      </c>
      <c r="AH506" s="10">
        <v>22.027140229248001</v>
      </c>
      <c r="AI506" s="10">
        <v>20.074710386808</v>
      </c>
      <c r="AJ506" s="10">
        <v>22.032471095712001</v>
      </c>
      <c r="AK506" s="10">
        <v>20.871674923176002</v>
      </c>
      <c r="AL506" s="10">
        <v>27.089464295124003</v>
      </c>
      <c r="AM506" s="10">
        <v>25.456220082216003</v>
      </c>
      <c r="AN506" s="10">
        <v>25.925336331048001</v>
      </c>
      <c r="AO506" s="10">
        <v>23.805650553300001</v>
      </c>
      <c r="AP506" s="10">
        <v>22.083114327120001</v>
      </c>
      <c r="AQ506" s="10">
        <v>21.530036931480002</v>
      </c>
      <c r="AR506" s="10">
        <v>21.500050807619999</v>
      </c>
      <c r="AS506" s="11">
        <v>62.918884157976002</v>
      </c>
      <c r="AT506" s="11">
        <v>69.993610314012003</v>
      </c>
      <c r="AU506" s="11">
        <v>75.187206966564005</v>
      </c>
      <c r="AV506" s="11">
        <v>65.113202066219998</v>
      </c>
      <c r="AW506" s="29">
        <v>273.21290350477204</v>
      </c>
      <c r="AX506" s="45">
        <f t="shared" si="105"/>
        <v>22.767741958730998</v>
      </c>
      <c r="AY506" s="45">
        <f t="shared" si="106"/>
        <v>2.2623879453714832</v>
      </c>
    </row>
    <row r="507" spans="1:51" ht="15" customHeight="1">
      <c r="A507" s="385">
        <v>2021</v>
      </c>
      <c r="B507" s="23" t="s">
        <v>3</v>
      </c>
      <c r="C507" s="23" t="s">
        <v>724</v>
      </c>
      <c r="D507" s="23" t="s">
        <v>725</v>
      </c>
      <c r="E507" s="23" t="s">
        <v>1204</v>
      </c>
      <c r="F507" s="25" t="s">
        <v>923</v>
      </c>
      <c r="G507" s="24" t="s">
        <v>917</v>
      </c>
      <c r="H507" s="394">
        <v>100</v>
      </c>
      <c r="I507" s="23" t="s">
        <v>314</v>
      </c>
      <c r="J507" s="42" t="s">
        <v>998</v>
      </c>
      <c r="K507" s="13" t="str">
        <f t="shared" si="108"/>
        <v>011</v>
      </c>
      <c r="L507" s="6" t="s">
        <v>1004</v>
      </c>
      <c r="M507" s="13" t="s">
        <v>1026</v>
      </c>
      <c r="N507" s="13" t="s">
        <v>1027</v>
      </c>
      <c r="O507" s="3"/>
      <c r="P507" s="7" t="s">
        <v>1347</v>
      </c>
      <c r="Q507" s="7" t="s">
        <v>1590</v>
      </c>
      <c r="R507" s="7" t="s">
        <v>1347</v>
      </c>
      <c r="S507" s="7" t="str">
        <f t="shared" si="104"/>
        <v>Yes</v>
      </c>
      <c r="T507" s="306">
        <v>320</v>
      </c>
      <c r="U507" s="306">
        <v>16</v>
      </c>
      <c r="V507" s="306">
        <v>873</v>
      </c>
      <c r="W507" s="306">
        <v>873</v>
      </c>
      <c r="X507" s="8">
        <v>87.3</v>
      </c>
      <c r="Y507" s="16">
        <f t="shared" si="103"/>
        <v>34.370078740157481</v>
      </c>
      <c r="Z507" s="8">
        <v>84.8</v>
      </c>
      <c r="AA507" s="16">
        <f t="shared" si="109"/>
        <v>33.385826771653541</v>
      </c>
      <c r="AB507" s="16" t="str">
        <f t="shared" si="110"/>
        <v>N</v>
      </c>
      <c r="AC507" s="8">
        <v>108.9</v>
      </c>
      <c r="AD507" s="306">
        <v>18</v>
      </c>
      <c r="AE507" s="3"/>
      <c r="AF507" s="5" t="s">
        <v>989</v>
      </c>
      <c r="AG507" s="10">
        <v>1.6192502513510403</v>
      </c>
      <c r="AH507" s="10">
        <v>1.7131468673088004</v>
      </c>
      <c r="AI507" s="10">
        <v>1.5614198852313603</v>
      </c>
      <c r="AJ507" s="10">
        <v>1.7137686992025605</v>
      </c>
      <c r="AK507" s="10">
        <v>1.6236030746073602</v>
      </c>
      <c r="AL507" s="10">
        <v>2.1067664560588804</v>
      </c>
      <c r="AM507" s="10">
        <v>1.9799127497318405</v>
      </c>
      <c r="AN507" s="10">
        <v>2.0166008314636805</v>
      </c>
      <c r="AO507" s="10">
        <v>1.8518153796172805</v>
      </c>
      <c r="AP507" s="10">
        <v>1.7174996905651203</v>
      </c>
      <c r="AQ507" s="10">
        <v>1.6745932898956806</v>
      </c>
      <c r="AR507" s="10">
        <v>1.6721059623206402</v>
      </c>
      <c r="AS507" s="11">
        <v>4.8938170038912006</v>
      </c>
      <c r="AT507" s="11">
        <v>5.444138229868801</v>
      </c>
      <c r="AU507" s="11">
        <v>5.8483289608128022</v>
      </c>
      <c r="AV507" s="11">
        <v>5.0641989427814416</v>
      </c>
      <c r="AW507" s="29">
        <v>21.250483137354248</v>
      </c>
      <c r="AX507" s="45">
        <f t="shared" si="105"/>
        <v>1.77087359477952</v>
      </c>
      <c r="AY507" s="45">
        <f t="shared" si="106"/>
        <v>0.17593154425797275</v>
      </c>
    </row>
    <row r="508" spans="1:51" ht="15" customHeight="1">
      <c r="A508" s="385">
        <v>2024</v>
      </c>
      <c r="B508" s="23" t="s">
        <v>3</v>
      </c>
      <c r="C508" s="23" t="s">
        <v>724</v>
      </c>
      <c r="D508" s="23" t="s">
        <v>725</v>
      </c>
      <c r="E508" s="23" t="s">
        <v>1204</v>
      </c>
      <c r="F508" s="25" t="s">
        <v>923</v>
      </c>
      <c r="G508" s="24" t="s">
        <v>917</v>
      </c>
      <c r="H508" s="394">
        <v>125</v>
      </c>
      <c r="I508" s="23" t="s">
        <v>1014</v>
      </c>
      <c r="J508" s="42" t="s">
        <v>998</v>
      </c>
      <c r="K508" s="13" t="str">
        <f t="shared" si="108"/>
        <v>011</v>
      </c>
      <c r="L508" s="6" t="s">
        <v>1004</v>
      </c>
      <c r="M508" s="13" t="s">
        <v>1026</v>
      </c>
      <c r="N508" s="13" t="s">
        <v>1027</v>
      </c>
      <c r="O508" s="3"/>
      <c r="P508" s="7" t="s">
        <v>1349</v>
      </c>
      <c r="Q508" s="7" t="s">
        <v>1591</v>
      </c>
      <c r="R508" s="7" t="s">
        <v>1517</v>
      </c>
      <c r="S508" s="7" t="str">
        <f t="shared" si="104"/>
        <v>No</v>
      </c>
      <c r="T508" s="306">
        <v>380</v>
      </c>
      <c r="U508" s="306">
        <v>20</v>
      </c>
      <c r="V508" s="306">
        <v>1000</v>
      </c>
      <c r="W508" s="306">
        <v>975</v>
      </c>
      <c r="X508" s="8">
        <v>97.5</v>
      </c>
      <c r="Y508" s="16">
        <f t="shared" si="103"/>
        <v>38.385826771653541</v>
      </c>
      <c r="Z508" s="8">
        <v>97.7</v>
      </c>
      <c r="AA508" s="16">
        <f t="shared" si="109"/>
        <v>38.464566929133859</v>
      </c>
      <c r="AB508" s="16" t="str">
        <f t="shared" si="110"/>
        <v>N</v>
      </c>
      <c r="AC508" s="8">
        <v>52.4</v>
      </c>
      <c r="AD508" s="306">
        <v>5</v>
      </c>
      <c r="AE508" s="3"/>
      <c r="AF508" s="5" t="s">
        <v>989</v>
      </c>
      <c r="AG508" s="10">
        <v>2.4793703975040002</v>
      </c>
      <c r="AH508" s="10">
        <v>2.6238151517760002</v>
      </c>
      <c r="AI508" s="10">
        <v>2.3912749704479999</v>
      </c>
      <c r="AJ508" s="10">
        <v>2.6242119780240003</v>
      </c>
      <c r="AK508" s="10">
        <v>2.4861164437200003</v>
      </c>
      <c r="AL508" s="10">
        <v>3.226594222488</v>
      </c>
      <c r="AM508" s="10">
        <v>3.0321493609679999</v>
      </c>
      <c r="AN508" s="10">
        <v>3.0881018619360003</v>
      </c>
      <c r="AO508" s="10">
        <v>2.8353235419600002</v>
      </c>
      <c r="AP508" s="10">
        <v>2.6301643717440002</v>
      </c>
      <c r="AQ508" s="10">
        <v>2.564291214576</v>
      </c>
      <c r="AR508" s="10">
        <v>2.5607197783440006</v>
      </c>
      <c r="AS508" s="11">
        <v>7.4944605197280012</v>
      </c>
      <c r="AT508" s="11">
        <v>8.3369226442320006</v>
      </c>
      <c r="AU508" s="11">
        <v>8.9555747648640001</v>
      </c>
      <c r="AV508" s="11">
        <v>7.7551753646640007</v>
      </c>
      <c r="AW508" s="29">
        <v>32.542133293488</v>
      </c>
      <c r="AX508" s="45">
        <f t="shared" si="105"/>
        <v>2.7118444411240001</v>
      </c>
      <c r="AY508" s="45">
        <f t="shared" si="106"/>
        <v>0.26948642501138237</v>
      </c>
    </row>
    <row r="509" spans="1:51" ht="15" customHeight="1">
      <c r="A509" s="385">
        <v>2025</v>
      </c>
      <c r="B509" s="23" t="s">
        <v>3</v>
      </c>
      <c r="C509" s="23" t="s">
        <v>724</v>
      </c>
      <c r="D509" s="23" t="s">
        <v>725</v>
      </c>
      <c r="E509" s="23" t="s">
        <v>1204</v>
      </c>
      <c r="F509" s="25" t="s">
        <v>923</v>
      </c>
      <c r="G509" s="24" t="s">
        <v>921</v>
      </c>
      <c r="H509" s="394">
        <v>100</v>
      </c>
      <c r="I509" s="23" t="s">
        <v>316</v>
      </c>
      <c r="J509" s="42" t="s">
        <v>998</v>
      </c>
      <c r="K509" s="13" t="str">
        <f t="shared" si="108"/>
        <v>011</v>
      </c>
      <c r="L509" s="6" t="s">
        <v>1004</v>
      </c>
      <c r="M509" s="13" t="s">
        <v>1026</v>
      </c>
      <c r="N509" s="13" t="s">
        <v>1027</v>
      </c>
      <c r="O509" s="3"/>
      <c r="P509" s="7" t="s">
        <v>1388</v>
      </c>
      <c r="Q509" s="7" t="s">
        <v>1591</v>
      </c>
      <c r="R509" s="7" t="s">
        <v>1388</v>
      </c>
      <c r="S509" s="7" t="str">
        <f t="shared" si="104"/>
        <v>Yes</v>
      </c>
      <c r="T509" s="306">
        <v>320</v>
      </c>
      <c r="U509" s="306">
        <v>16</v>
      </c>
      <c r="V509" s="306">
        <v>955</v>
      </c>
      <c r="W509" s="306">
        <v>955</v>
      </c>
      <c r="X509" s="8">
        <v>95.5</v>
      </c>
      <c r="Y509" s="16">
        <f t="shared" si="103"/>
        <v>37.598425196850393</v>
      </c>
      <c r="Z509" s="8">
        <v>95</v>
      </c>
      <c r="AA509" s="16">
        <f t="shared" si="109"/>
        <v>37.401574803149607</v>
      </c>
      <c r="AB509" s="16" t="str">
        <f t="shared" si="110"/>
        <v>N</v>
      </c>
      <c r="AC509" s="8">
        <v>107.7</v>
      </c>
      <c r="AD509" s="306">
        <v>15</v>
      </c>
      <c r="AE509" s="3"/>
      <c r="AF509" s="5" t="s">
        <v>989</v>
      </c>
      <c r="AG509" s="10">
        <v>3.5029789077696001</v>
      </c>
      <c r="AH509" s="10">
        <v>3.7068203921279999</v>
      </c>
      <c r="AI509" s="10">
        <v>3.3778484916288001</v>
      </c>
      <c r="AJ509" s="10">
        <v>3.7074931363007999</v>
      </c>
      <c r="AK509" s="10">
        <v>3.5123973261888</v>
      </c>
      <c r="AL509" s="10">
        <v>4.5585145148928001</v>
      </c>
      <c r="AM509" s="10">
        <v>4.2833621482175994</v>
      </c>
      <c r="AN509" s="10">
        <v>4.3627459606079997</v>
      </c>
      <c r="AO509" s="10">
        <v>4.0061915490239999</v>
      </c>
      <c r="AP509" s="10">
        <v>3.7162388105472002</v>
      </c>
      <c r="AQ509" s="10">
        <v>3.6227273705279996</v>
      </c>
      <c r="AR509" s="10">
        <v>3.6180181613183997</v>
      </c>
      <c r="AS509" s="11">
        <v>10.5876477915264</v>
      </c>
      <c r="AT509" s="11">
        <v>11.778404977382401</v>
      </c>
      <c r="AU509" s="11">
        <v>12.6522996578496</v>
      </c>
      <c r="AV509" s="11">
        <v>10.9569843423936</v>
      </c>
      <c r="AW509" s="29">
        <v>45.975336769151994</v>
      </c>
      <c r="AX509" s="45">
        <f t="shared" si="105"/>
        <v>3.8312780640959994</v>
      </c>
      <c r="AY509" s="45">
        <f t="shared" si="106"/>
        <v>0.3807157127396219</v>
      </c>
    </row>
    <row r="510" spans="1:51" ht="15" customHeight="1">
      <c r="A510" s="385">
        <v>2031</v>
      </c>
      <c r="B510" s="23" t="s">
        <v>3</v>
      </c>
      <c r="C510" s="23" t="s">
        <v>726</v>
      </c>
      <c r="D510" s="23" t="s">
        <v>727</v>
      </c>
      <c r="E510" s="23" t="s">
        <v>1204</v>
      </c>
      <c r="F510" s="25" t="s">
        <v>923</v>
      </c>
      <c r="G510" s="24"/>
      <c r="H510" s="394"/>
      <c r="I510" s="23" t="s">
        <v>728</v>
      </c>
      <c r="J510" s="42" t="s">
        <v>999</v>
      </c>
      <c r="K510" s="13" t="str">
        <f t="shared" ref="K510:K516" si="111">LEFT(J510,3)</f>
        <v>010</v>
      </c>
      <c r="L510" s="6" t="s">
        <v>1004</v>
      </c>
      <c r="M510" s="13" t="s">
        <v>1029</v>
      </c>
      <c r="N510" s="13" t="s">
        <v>1027</v>
      </c>
      <c r="O510" s="3"/>
      <c r="P510" s="7" t="s">
        <v>1339</v>
      </c>
      <c r="Q510" s="7" t="s">
        <v>1591</v>
      </c>
      <c r="R510" s="7" t="s">
        <v>1339</v>
      </c>
      <c r="S510" s="7" t="str">
        <f t="shared" si="104"/>
        <v>Yes</v>
      </c>
      <c r="T510" s="306">
        <v>290</v>
      </c>
      <c r="U510" s="306">
        <v>14</v>
      </c>
      <c r="V510" s="306">
        <v>910</v>
      </c>
      <c r="W510" s="306">
        <v>910</v>
      </c>
      <c r="X510" s="8">
        <v>91</v>
      </c>
      <c r="Y510" s="16">
        <f t="shared" si="103"/>
        <v>35.826771653543304</v>
      </c>
      <c r="Z510" s="8">
        <v>88.5</v>
      </c>
      <c r="AA510" s="16">
        <f t="shared" si="109"/>
        <v>34.84251968503937</v>
      </c>
      <c r="AB510" s="16" t="str">
        <f t="shared" si="110"/>
        <v>N</v>
      </c>
      <c r="AC510" s="8">
        <v>134</v>
      </c>
      <c r="AD510" s="306">
        <v>30</v>
      </c>
      <c r="AE510" s="3"/>
      <c r="AF510" s="5" t="s">
        <v>989</v>
      </c>
      <c r="AG510" s="10">
        <v>4.7047803398959998</v>
      </c>
      <c r="AH510" s="10">
        <v>4.9780031035279997</v>
      </c>
      <c r="AI510" s="10">
        <v>4.5370880616880003</v>
      </c>
      <c r="AJ510" s="10">
        <v>4.9794487266159999</v>
      </c>
      <c r="AK510" s="10">
        <v>4.7170681361440003</v>
      </c>
      <c r="AL510" s="10">
        <v>6.1222137776799999</v>
      </c>
      <c r="AM510" s="10">
        <v>5.7528570786960005</v>
      </c>
      <c r="AN510" s="10">
        <v>5.8591103756640006</v>
      </c>
      <c r="AO510" s="10">
        <v>5.3798863219920001</v>
      </c>
      <c r="AP510" s="10">
        <v>4.9910137113199999</v>
      </c>
      <c r="AQ510" s="10">
        <v>4.8659673142080004</v>
      </c>
      <c r="AR510" s="10">
        <v>4.8587391987680002</v>
      </c>
      <c r="AS510" s="11">
        <v>14.219871505112</v>
      </c>
      <c r="AT510" s="11">
        <v>15.818730640439998</v>
      </c>
      <c r="AU510" s="11">
        <v>16.991853776352002</v>
      </c>
      <c r="AV510" s="11">
        <v>14.715720224296</v>
      </c>
      <c r="AW510" s="29">
        <v>61.7461761462</v>
      </c>
      <c r="AX510" s="45">
        <f t="shared" si="105"/>
        <v>5.1455146788500006</v>
      </c>
      <c r="AY510" s="45">
        <f t="shared" si="106"/>
        <v>0.51122370430425512</v>
      </c>
    </row>
    <row r="511" spans="1:51" ht="15" customHeight="1">
      <c r="A511" s="385">
        <v>2032</v>
      </c>
      <c r="B511" s="23" t="s">
        <v>3</v>
      </c>
      <c r="C511" s="23" t="s">
        <v>788</v>
      </c>
      <c r="D511" s="23" t="s">
        <v>729</v>
      </c>
      <c r="E511" s="23" t="s">
        <v>1204</v>
      </c>
      <c r="F511" s="25" t="s">
        <v>923</v>
      </c>
      <c r="G511" s="24" t="s">
        <v>922</v>
      </c>
      <c r="H511" s="394">
        <v>330</v>
      </c>
      <c r="I511" s="23" t="s">
        <v>318</v>
      </c>
      <c r="J511" s="42" t="s">
        <v>1000</v>
      </c>
      <c r="K511" s="13" t="str">
        <f t="shared" si="111"/>
        <v>01A</v>
      </c>
      <c r="L511" s="6" t="s">
        <v>1004</v>
      </c>
      <c r="M511" s="13" t="s">
        <v>1026</v>
      </c>
      <c r="N511" s="13" t="s">
        <v>1028</v>
      </c>
      <c r="O511" s="3"/>
      <c r="P511" s="7" t="s">
        <v>1385</v>
      </c>
      <c r="Q511" s="7" t="s">
        <v>1590</v>
      </c>
      <c r="R511" s="7" t="s">
        <v>1491</v>
      </c>
      <c r="S511" s="7" t="str">
        <f t="shared" si="104"/>
        <v>No</v>
      </c>
      <c r="T511" s="306">
        <v>320</v>
      </c>
      <c r="U511" s="306">
        <v>16</v>
      </c>
      <c r="V511" s="306">
        <v>905</v>
      </c>
      <c r="W511" s="306">
        <v>902</v>
      </c>
      <c r="X511" s="8">
        <v>90.2</v>
      </c>
      <c r="Y511" s="16">
        <f t="shared" si="103"/>
        <v>35.511811023622045</v>
      </c>
      <c r="Z511" s="8">
        <v>89.7</v>
      </c>
      <c r="AA511" s="16">
        <f t="shared" si="109"/>
        <v>35.314960629921259</v>
      </c>
      <c r="AB511" s="16" t="str">
        <f t="shared" si="110"/>
        <v>N</v>
      </c>
      <c r="AC511" s="8">
        <v>110.2</v>
      </c>
      <c r="AD511" s="306">
        <v>10</v>
      </c>
      <c r="AE511" s="3"/>
      <c r="AF511" s="5" t="s">
        <v>990</v>
      </c>
      <c r="AG511" s="10">
        <v>2.0310940178636803</v>
      </c>
      <c r="AH511" s="10">
        <v>2.1494227986739203</v>
      </c>
      <c r="AI511" s="10">
        <v>1.9589264647321603</v>
      </c>
      <c r="AJ511" s="10">
        <v>2.1500729568102401</v>
      </c>
      <c r="AK511" s="10">
        <v>2.0369454410905603</v>
      </c>
      <c r="AL511" s="10">
        <v>2.6435429822771201</v>
      </c>
      <c r="AM511" s="10">
        <v>2.4842542388787203</v>
      </c>
      <c r="AN511" s="10">
        <v>2.52976530842112</v>
      </c>
      <c r="AO511" s="10">
        <v>2.3230150210713605</v>
      </c>
      <c r="AP511" s="10">
        <v>2.15462406376448</v>
      </c>
      <c r="AQ511" s="10">
        <v>2.10066093844992</v>
      </c>
      <c r="AR511" s="10">
        <v>2.0980603059046401</v>
      </c>
      <c r="AS511" s="11">
        <v>6.1394432812697612</v>
      </c>
      <c r="AT511" s="11">
        <v>6.8305613801779206</v>
      </c>
      <c r="AU511" s="11">
        <v>7.3370345683712008</v>
      </c>
      <c r="AV511" s="11">
        <v>6.3533453081190405</v>
      </c>
      <c r="AW511" s="29">
        <v>26.660384537937922</v>
      </c>
      <c r="AX511" s="45">
        <f t="shared" si="105"/>
        <v>2.2216987114948266</v>
      </c>
      <c r="AY511" s="45">
        <f t="shared" si="106"/>
        <v>0.22081684158937231</v>
      </c>
    </row>
    <row r="512" spans="1:51" ht="15" customHeight="1">
      <c r="A512" s="385">
        <v>2033</v>
      </c>
      <c r="B512" s="23" t="s">
        <v>3</v>
      </c>
      <c r="C512" s="23" t="s">
        <v>788</v>
      </c>
      <c r="D512" s="23" t="s">
        <v>729</v>
      </c>
      <c r="E512" s="23" t="s">
        <v>1204</v>
      </c>
      <c r="F512" s="25" t="s">
        <v>923</v>
      </c>
      <c r="G512" s="24" t="s">
        <v>922</v>
      </c>
      <c r="H512" s="394">
        <v>330</v>
      </c>
      <c r="I512" s="23" t="s">
        <v>319</v>
      </c>
      <c r="J512" s="42" t="s">
        <v>1000</v>
      </c>
      <c r="K512" s="13" t="str">
        <f t="shared" si="111"/>
        <v>01A</v>
      </c>
      <c r="L512" s="6" t="s">
        <v>1004</v>
      </c>
      <c r="M512" s="13" t="s">
        <v>1026</v>
      </c>
      <c r="N512" s="13" t="s">
        <v>1028</v>
      </c>
      <c r="O512" s="3"/>
      <c r="P512" s="7" t="s">
        <v>1385</v>
      </c>
      <c r="Q512" s="7" t="s">
        <v>1590</v>
      </c>
      <c r="R512" s="7" t="s">
        <v>1491</v>
      </c>
      <c r="S512" s="7" t="str">
        <f t="shared" si="104"/>
        <v>No</v>
      </c>
      <c r="T512" s="306">
        <v>320</v>
      </c>
      <c r="U512" s="306">
        <v>16</v>
      </c>
      <c r="V512" s="306">
        <v>905</v>
      </c>
      <c r="W512" s="306">
        <v>902</v>
      </c>
      <c r="X512" s="8">
        <v>90.2</v>
      </c>
      <c r="Y512" s="16">
        <f t="shared" si="103"/>
        <v>35.511811023622045</v>
      </c>
      <c r="Z512" s="8">
        <v>89.7</v>
      </c>
      <c r="AA512" s="16">
        <f t="shared" si="109"/>
        <v>35.314960629921259</v>
      </c>
      <c r="AB512" s="16" t="str">
        <f t="shared" si="110"/>
        <v>N</v>
      </c>
      <c r="AC512" s="8">
        <v>120.5</v>
      </c>
      <c r="AD512" s="306">
        <v>15</v>
      </c>
      <c r="AE512" s="3"/>
      <c r="AF512" s="5" t="s">
        <v>990</v>
      </c>
      <c r="AG512" s="10">
        <v>19.433164746687996</v>
      </c>
      <c r="AH512" s="10">
        <v>20.562826308147201</v>
      </c>
      <c r="AI512" s="10">
        <v>18.740722732300799</v>
      </c>
      <c r="AJ512" s="10">
        <v>20.567802790796797</v>
      </c>
      <c r="AK512" s="10">
        <v>19.484351425369599</v>
      </c>
      <c r="AL512" s="10">
        <v>25.288352046988798</v>
      </c>
      <c r="AM512" s="10">
        <v>23.764126504025601</v>
      </c>
      <c r="AN512" s="10">
        <v>24.202056977190399</v>
      </c>
      <c r="AO512" s="10">
        <v>22.222838734835197</v>
      </c>
      <c r="AP512" s="10">
        <v>20.615434839014398</v>
      </c>
      <c r="AQ512" s="10">
        <v>20.099302495641599</v>
      </c>
      <c r="AR512" s="10">
        <v>20.070865451929595</v>
      </c>
      <c r="AS512" s="11">
        <v>58.736713787135997</v>
      </c>
      <c r="AT512" s="11">
        <v>65.340506263155191</v>
      </c>
      <c r="AU512" s="11">
        <v>70.1890222160512</v>
      </c>
      <c r="AV512" s="11">
        <v>60.785602786585585</v>
      </c>
      <c r="AW512" s="29">
        <v>255.05184505292794</v>
      </c>
      <c r="AX512" s="45">
        <f t="shared" si="105"/>
        <v>21.254320421077331</v>
      </c>
      <c r="AY512" s="45">
        <f t="shared" si="106"/>
        <v>2.1118618511611293</v>
      </c>
    </row>
    <row r="513" spans="1:51" ht="15" customHeight="1">
      <c r="A513" s="385">
        <v>2035</v>
      </c>
      <c r="B513" s="23" t="s">
        <v>3</v>
      </c>
      <c r="C513" s="23" t="s">
        <v>788</v>
      </c>
      <c r="D513" s="23" t="s">
        <v>729</v>
      </c>
      <c r="E513" s="23" t="s">
        <v>1204</v>
      </c>
      <c r="F513" s="25" t="s">
        <v>923</v>
      </c>
      <c r="G513" s="24" t="s">
        <v>922</v>
      </c>
      <c r="H513" s="394">
        <v>330</v>
      </c>
      <c r="I513" s="23" t="s">
        <v>730</v>
      </c>
      <c r="J513" s="42" t="s">
        <v>1000</v>
      </c>
      <c r="K513" s="13" t="str">
        <f t="shared" si="111"/>
        <v>01A</v>
      </c>
      <c r="L513" s="6" t="s">
        <v>1004</v>
      </c>
      <c r="M513" s="13" t="s">
        <v>1026</v>
      </c>
      <c r="N513" s="13" t="s">
        <v>1028</v>
      </c>
      <c r="O513" s="3"/>
      <c r="P513" s="7" t="s">
        <v>1385</v>
      </c>
      <c r="Q513" s="7" t="s">
        <v>1590</v>
      </c>
      <c r="R513" s="7" t="s">
        <v>1491</v>
      </c>
      <c r="S513" s="7" t="str">
        <f t="shared" si="104"/>
        <v>No</v>
      </c>
      <c r="T513" s="306">
        <v>320</v>
      </c>
      <c r="U513" s="306">
        <v>16</v>
      </c>
      <c r="V513" s="306">
        <v>905</v>
      </c>
      <c r="W513" s="306">
        <v>902</v>
      </c>
      <c r="X513" s="8">
        <v>90.2</v>
      </c>
      <c r="Y513" s="16">
        <f t="shared" ref="Y513:Y576" si="112">X513/2.54</f>
        <v>35.511811023622045</v>
      </c>
      <c r="Z513" s="8">
        <v>90</v>
      </c>
      <c r="AA513" s="16">
        <f t="shared" si="109"/>
        <v>35.433070866141733</v>
      </c>
      <c r="AB513" s="16" t="str">
        <f t="shared" si="110"/>
        <v>N</v>
      </c>
      <c r="AC513" s="8">
        <v>123.9</v>
      </c>
      <c r="AD513" s="306">
        <v>15</v>
      </c>
      <c r="AE513" s="3"/>
      <c r="AF513" s="5" t="s">
        <v>990</v>
      </c>
      <c r="AG513" s="10">
        <v>32.351221655047681</v>
      </c>
      <c r="AH513" s="10">
        <v>34.231316150760954</v>
      </c>
      <c r="AI513" s="10">
        <v>31.197726665064959</v>
      </c>
      <c r="AJ513" s="10">
        <v>34.2393569903616</v>
      </c>
      <c r="AK513" s="10">
        <v>32.43601596356352</v>
      </c>
      <c r="AL513" s="10">
        <v>42.098181221859839</v>
      </c>
      <c r="AM513" s="10">
        <v>39.560930835148802</v>
      </c>
      <c r="AN513" s="10">
        <v>40.288992311715845</v>
      </c>
      <c r="AO513" s="10">
        <v>36.9951720171264</v>
      </c>
      <c r="AP513" s="10">
        <v>34.319034400949754</v>
      </c>
      <c r="AQ513" s="10">
        <v>33.459395549099519</v>
      </c>
      <c r="AR513" s="10">
        <v>33.412612482332158</v>
      </c>
      <c r="AS513" s="11">
        <v>97.780264470873604</v>
      </c>
      <c r="AT513" s="11">
        <v>108.77355417578497</v>
      </c>
      <c r="AU513" s="11">
        <v>116.84509516399106</v>
      </c>
      <c r="AV513" s="11">
        <v>101.19104243238144</v>
      </c>
      <c r="AW513" s="29">
        <v>424.58995624303105</v>
      </c>
      <c r="AX513" s="45">
        <f t="shared" si="105"/>
        <v>35.382496353585921</v>
      </c>
      <c r="AY513" s="45">
        <f t="shared" si="106"/>
        <v>3.5156601299254553</v>
      </c>
    </row>
    <row r="514" spans="1:51" ht="15" customHeight="1">
      <c r="A514" s="385">
        <v>2036</v>
      </c>
      <c r="B514" s="23" t="s">
        <v>3</v>
      </c>
      <c r="C514" s="23" t="s">
        <v>788</v>
      </c>
      <c r="D514" s="23" t="s">
        <v>729</v>
      </c>
      <c r="E514" s="23" t="s">
        <v>1204</v>
      </c>
      <c r="F514" s="25" t="s">
        <v>923</v>
      </c>
      <c r="G514" s="24" t="s">
        <v>917</v>
      </c>
      <c r="H514" s="394">
        <v>330</v>
      </c>
      <c r="I514" s="23" t="s">
        <v>320</v>
      </c>
      <c r="J514" s="42" t="s">
        <v>1000</v>
      </c>
      <c r="K514" s="13" t="str">
        <f t="shared" si="111"/>
        <v>01A</v>
      </c>
      <c r="L514" s="6" t="s">
        <v>1004</v>
      </c>
      <c r="M514" s="13" t="s">
        <v>1026</v>
      </c>
      <c r="N514" s="13" t="s">
        <v>1028</v>
      </c>
      <c r="O514" s="3"/>
      <c r="P514" s="7" t="s">
        <v>1408</v>
      </c>
      <c r="Q514" s="7" t="s">
        <v>1591</v>
      </c>
      <c r="R514" s="7" t="s">
        <v>1408</v>
      </c>
      <c r="S514" s="7" t="str">
        <f t="shared" si="104"/>
        <v>Yes</v>
      </c>
      <c r="T514" s="306">
        <v>350</v>
      </c>
      <c r="U514" s="306">
        <v>18</v>
      </c>
      <c r="V514" s="306">
        <v>928</v>
      </c>
      <c r="W514" s="306">
        <v>928</v>
      </c>
      <c r="X514" s="8">
        <v>92.8</v>
      </c>
      <c r="Y514" s="16">
        <f t="shared" si="112"/>
        <v>36.535433070866141</v>
      </c>
      <c r="Z514" s="8">
        <v>90</v>
      </c>
      <c r="AA514" s="16">
        <f t="shared" si="109"/>
        <v>35.433070866141733</v>
      </c>
      <c r="AB514" s="16" t="str">
        <f t="shared" si="110"/>
        <v>N</v>
      </c>
      <c r="AC514" s="8">
        <v>103.4</v>
      </c>
      <c r="AD514" s="306">
        <v>10</v>
      </c>
      <c r="AE514" s="3"/>
      <c r="AF514" s="5" t="s">
        <v>990</v>
      </c>
      <c r="AG514" s="10">
        <v>2.4129192053119999</v>
      </c>
      <c r="AH514" s="10">
        <v>2.5529577594752002</v>
      </c>
      <c r="AI514" s="10">
        <v>2.3271112677120001</v>
      </c>
      <c r="AJ514" s="10">
        <v>2.5536442229760001</v>
      </c>
      <c r="AK514" s="10">
        <v>2.4190973768192006</v>
      </c>
      <c r="AL514" s="10">
        <v>3.1398840526592</v>
      </c>
      <c r="AM514" s="10">
        <v>2.9504201264384005</v>
      </c>
      <c r="AN514" s="10">
        <v>3.0046507430016001</v>
      </c>
      <c r="AO514" s="10">
        <v>2.7588968097152002</v>
      </c>
      <c r="AP514" s="10">
        <v>2.5598223944831999</v>
      </c>
      <c r="AQ514" s="10">
        <v>2.4952948254080001</v>
      </c>
      <c r="AR514" s="10">
        <v>2.4918625079040004</v>
      </c>
      <c r="AS514" s="11">
        <v>7.2929882324991997</v>
      </c>
      <c r="AT514" s="11">
        <v>8.1126256524544011</v>
      </c>
      <c r="AU514" s="11">
        <v>8.7139676791551999</v>
      </c>
      <c r="AV514" s="11">
        <v>7.5469797277952004</v>
      </c>
      <c r="AW514" s="29">
        <v>31.666561291903999</v>
      </c>
      <c r="AX514" s="45">
        <f t="shared" si="105"/>
        <v>2.6388801076586668</v>
      </c>
      <c r="AY514" s="45">
        <f t="shared" si="106"/>
        <v>0.26214945880503437</v>
      </c>
    </row>
    <row r="515" spans="1:51" ht="15" customHeight="1">
      <c r="A515" s="385">
        <v>2037</v>
      </c>
      <c r="B515" s="23" t="s">
        <v>3</v>
      </c>
      <c r="C515" s="23" t="s">
        <v>788</v>
      </c>
      <c r="D515" s="23" t="s">
        <v>729</v>
      </c>
      <c r="E515" s="23" t="s">
        <v>1204</v>
      </c>
      <c r="F515" s="25" t="s">
        <v>923</v>
      </c>
      <c r="G515" s="24" t="s">
        <v>914</v>
      </c>
      <c r="H515" s="394">
        <v>330</v>
      </c>
      <c r="I515" s="23" t="s">
        <v>321</v>
      </c>
      <c r="J515" s="42" t="s">
        <v>1000</v>
      </c>
      <c r="K515" s="13" t="str">
        <f t="shared" si="111"/>
        <v>01A</v>
      </c>
      <c r="L515" s="6" t="s">
        <v>1004</v>
      </c>
      <c r="M515" s="13" t="s">
        <v>1026</v>
      </c>
      <c r="N515" s="13" t="s">
        <v>1028</v>
      </c>
      <c r="O515" s="3"/>
      <c r="P515" s="7" t="s">
        <v>1336</v>
      </c>
      <c r="Q515" s="7" t="s">
        <v>1590</v>
      </c>
      <c r="R515" s="7" t="s">
        <v>1471</v>
      </c>
      <c r="S515" s="7" t="str">
        <f t="shared" si="104"/>
        <v>No</v>
      </c>
      <c r="T515" s="306">
        <v>350</v>
      </c>
      <c r="U515" s="306">
        <v>18</v>
      </c>
      <c r="V515" s="306">
        <v>988</v>
      </c>
      <c r="W515" s="306">
        <v>984</v>
      </c>
      <c r="X515" s="8">
        <v>98.4</v>
      </c>
      <c r="Y515" s="16">
        <f t="shared" si="112"/>
        <v>38.740157480314963</v>
      </c>
      <c r="Z515" s="8">
        <v>95.6</v>
      </c>
      <c r="AA515" s="16">
        <f t="shared" si="109"/>
        <v>37.637795275590548</v>
      </c>
      <c r="AB515" s="16" t="str">
        <f t="shared" si="110"/>
        <v>N</v>
      </c>
      <c r="AC515" s="8">
        <v>103.4</v>
      </c>
      <c r="AD515" s="306">
        <v>16</v>
      </c>
      <c r="AE515" s="3"/>
      <c r="AF515" s="5" t="s">
        <v>990</v>
      </c>
      <c r="AG515" s="10">
        <v>0.71114659788479995</v>
      </c>
      <c r="AH515" s="10">
        <v>0.75190832713919997</v>
      </c>
      <c r="AI515" s="10">
        <v>0.68567051710080007</v>
      </c>
      <c r="AJ515" s="10">
        <v>0.75263621516159995</v>
      </c>
      <c r="AK515" s="10">
        <v>0.71260237392960002</v>
      </c>
      <c r="AL515" s="10">
        <v>0.92514567647040002</v>
      </c>
      <c r="AM515" s="10">
        <v>0.86909829874559996</v>
      </c>
      <c r="AN515" s="10">
        <v>0.88511183523839998</v>
      </c>
      <c r="AO515" s="10">
        <v>0.81305092102080001</v>
      </c>
      <c r="AP515" s="10">
        <v>0.75409199120640003</v>
      </c>
      <c r="AQ515" s="10">
        <v>0.73516690262400008</v>
      </c>
      <c r="AR515" s="10">
        <v>0.7344390146016001</v>
      </c>
      <c r="AS515" s="11">
        <v>2.1487254421248001</v>
      </c>
      <c r="AT515" s="11">
        <v>2.3903842655616003</v>
      </c>
      <c r="AU515" s="11">
        <v>2.5672610550048001</v>
      </c>
      <c r="AV515" s="11">
        <v>2.2236979084320003</v>
      </c>
      <c r="AW515" s="29">
        <v>9.3300686711232004</v>
      </c>
      <c r="AX515" s="45">
        <f t="shared" si="105"/>
        <v>0.77750572259360007</v>
      </c>
      <c r="AY515" s="45">
        <f t="shared" si="106"/>
        <v>7.719409689489283E-2</v>
      </c>
    </row>
    <row r="516" spans="1:51" ht="15" customHeight="1">
      <c r="A516" s="385">
        <v>2040</v>
      </c>
      <c r="B516" s="23" t="s">
        <v>3</v>
      </c>
      <c r="C516" s="23" t="s">
        <v>802</v>
      </c>
      <c r="D516" s="23" t="s">
        <v>865</v>
      </c>
      <c r="E516" s="23" t="s">
        <v>1204</v>
      </c>
      <c r="F516" s="25" t="s">
        <v>923</v>
      </c>
      <c r="G516" s="24"/>
      <c r="H516" s="394"/>
      <c r="I516" s="23" t="s">
        <v>335</v>
      </c>
      <c r="J516" s="42" t="s">
        <v>999</v>
      </c>
      <c r="K516" s="13" t="str">
        <f t="shared" si="111"/>
        <v>010</v>
      </c>
      <c r="L516" s="6" t="s">
        <v>1004</v>
      </c>
      <c r="M516" s="13" t="s">
        <v>1029</v>
      </c>
      <c r="N516" s="13" t="s">
        <v>1027</v>
      </c>
      <c r="O516" s="3"/>
      <c r="P516" s="7" t="s">
        <v>1384</v>
      </c>
      <c r="Q516" s="7" t="s">
        <v>1590</v>
      </c>
      <c r="R516" s="7" t="s">
        <v>1384</v>
      </c>
      <c r="S516" s="7" t="str">
        <f t="shared" si="104"/>
        <v>Yes</v>
      </c>
      <c r="T516" s="306">
        <v>290</v>
      </c>
      <c r="U516" s="306">
        <v>14</v>
      </c>
      <c r="V516" s="306">
        <v>1405</v>
      </c>
      <c r="W516" s="306">
        <v>1405</v>
      </c>
      <c r="X516" s="8">
        <v>140.5</v>
      </c>
      <c r="Y516" s="16">
        <f t="shared" si="112"/>
        <v>55.314960629921259</v>
      </c>
      <c r="Z516" s="8">
        <v>138.5</v>
      </c>
      <c r="AA516" s="16">
        <f t="shared" si="109"/>
        <v>54.527559055118111</v>
      </c>
      <c r="AB516" s="16" t="str">
        <f t="shared" si="110"/>
        <v>N</v>
      </c>
      <c r="AC516" s="8">
        <v>95.9</v>
      </c>
      <c r="AD516" s="306">
        <v>33</v>
      </c>
      <c r="AE516" s="3"/>
      <c r="AF516" s="5" t="s">
        <v>989</v>
      </c>
      <c r="AG516" s="10">
        <v>3.7809599261868003</v>
      </c>
      <c r="AH516" s="10">
        <v>4.0005974377418001</v>
      </c>
      <c r="AI516" s="10">
        <v>3.6459826918130007</v>
      </c>
      <c r="AJ516" s="10">
        <v>4.001396119602</v>
      </c>
      <c r="AK516" s="10">
        <v>3.7905441085092004</v>
      </c>
      <c r="AL516" s="10">
        <v>4.9198802588320003</v>
      </c>
      <c r="AM516" s="10">
        <v>4.6235692886978006</v>
      </c>
      <c r="AN516" s="10">
        <v>4.7082295658789999</v>
      </c>
      <c r="AO516" s="10">
        <v>4.3232649092626003</v>
      </c>
      <c r="AP516" s="10">
        <v>4.0109803019244001</v>
      </c>
      <c r="AQ516" s="10">
        <v>3.9103463875392004</v>
      </c>
      <c r="AR516" s="10">
        <v>3.9047556145178</v>
      </c>
      <c r="AS516" s="11">
        <v>11.427540055741602</v>
      </c>
      <c r="AT516" s="11">
        <v>12.7118204869432</v>
      </c>
      <c r="AU516" s="11">
        <v>13.655063763839401</v>
      </c>
      <c r="AV516" s="11">
        <v>11.826082303981401</v>
      </c>
      <c r="AW516" s="29">
        <v>49.620506610505608</v>
      </c>
      <c r="AX516" s="45">
        <f t="shared" si="105"/>
        <v>4.1350422175421331</v>
      </c>
      <c r="AY516" s="45">
        <f t="shared" si="106"/>
        <v>0.41083966978226749</v>
      </c>
    </row>
    <row r="517" spans="1:51" ht="15" customHeight="1">
      <c r="A517" s="385">
        <v>2044</v>
      </c>
      <c r="B517" s="23" t="s">
        <v>3</v>
      </c>
      <c r="C517" s="23" t="s">
        <v>731</v>
      </c>
      <c r="D517" s="23" t="s">
        <v>732</v>
      </c>
      <c r="E517" s="23" t="s">
        <v>1204</v>
      </c>
      <c r="F517" s="25" t="s">
        <v>923</v>
      </c>
      <c r="G517" s="24" t="s">
        <v>918</v>
      </c>
      <c r="H517" s="394">
        <v>100</v>
      </c>
      <c r="I517" s="23" t="s">
        <v>349</v>
      </c>
      <c r="J517" s="42" t="s">
        <v>999</v>
      </c>
      <c r="K517" s="13" t="str">
        <f t="shared" ref="K517:K520" si="113">LEFT(J517,3)</f>
        <v>010</v>
      </c>
      <c r="L517" s="6" t="s">
        <v>1004</v>
      </c>
      <c r="M517" s="13" t="s">
        <v>1029</v>
      </c>
      <c r="N517" s="13" t="s">
        <v>1027</v>
      </c>
      <c r="O517" s="3"/>
      <c r="P517" s="7" t="s">
        <v>1338</v>
      </c>
      <c r="Q517" s="7" t="s">
        <v>1590</v>
      </c>
      <c r="R517" s="7" t="s">
        <v>1338</v>
      </c>
      <c r="S517" s="7" t="str">
        <f t="shared" ref="S517:S580" si="114">IF(P517=R517,"Yes","No")</f>
        <v>Yes</v>
      </c>
      <c r="T517" s="306">
        <v>290</v>
      </c>
      <c r="U517" s="306">
        <v>14</v>
      </c>
      <c r="V517" s="306">
        <v>935</v>
      </c>
      <c r="W517" s="306">
        <v>935</v>
      </c>
      <c r="X517" s="8">
        <v>93.5</v>
      </c>
      <c r="Y517" s="16">
        <f t="shared" si="112"/>
        <v>36.811023622047244</v>
      </c>
      <c r="Z517" s="8">
        <v>92.8</v>
      </c>
      <c r="AA517" s="16">
        <f t="shared" si="109"/>
        <v>36.535433070866141</v>
      </c>
      <c r="AB517" s="16" t="str">
        <f t="shared" si="110"/>
        <v>N</v>
      </c>
      <c r="AC517" s="8">
        <v>129.5</v>
      </c>
      <c r="AD517" s="306">
        <v>20</v>
      </c>
      <c r="AE517" s="3"/>
      <c r="AF517" s="5" t="s">
        <v>989</v>
      </c>
      <c r="AG517" s="10">
        <v>1.4017240085310001</v>
      </c>
      <c r="AH517" s="10">
        <v>1.4828273433820003</v>
      </c>
      <c r="AI517" s="10">
        <v>1.3514830046410002</v>
      </c>
      <c r="AJ517" s="10">
        <v>1.4835450720090002</v>
      </c>
      <c r="AK517" s="10">
        <v>1.4053126516660002</v>
      </c>
      <c r="AL517" s="10">
        <v>1.823748441207</v>
      </c>
      <c r="AM517" s="10">
        <v>1.7139359612760001</v>
      </c>
      <c r="AN517" s="10">
        <v>1.7455160208639999</v>
      </c>
      <c r="AO517" s="10">
        <v>1.6026880240910002</v>
      </c>
      <c r="AP517" s="10">
        <v>1.4871337151440001</v>
      </c>
      <c r="AQ517" s="10">
        <v>1.44981182654</v>
      </c>
      <c r="AR517" s="10">
        <v>1.447658640659</v>
      </c>
      <c r="AS517" s="11">
        <v>4.2360343565540006</v>
      </c>
      <c r="AT517" s="11">
        <v>4.7126061648820006</v>
      </c>
      <c r="AU517" s="11">
        <v>5.062140006231</v>
      </c>
      <c r="AV517" s="11">
        <v>4.3846041823429998</v>
      </c>
      <c r="AW517" s="29">
        <v>18.395384710010003</v>
      </c>
      <c r="AX517" s="45">
        <f t="shared" ref="AX517:AX580" si="115">AVERAGE(AG517:AR517)</f>
        <v>1.532948725834167</v>
      </c>
      <c r="AY517" s="45">
        <f t="shared" ref="AY517:AY580" si="116">STDEV(AG517:AR517)</f>
        <v>0.1522700985892374</v>
      </c>
    </row>
    <row r="518" spans="1:51" ht="15" customHeight="1">
      <c r="A518" s="385">
        <v>2045</v>
      </c>
      <c r="B518" s="23" t="s">
        <v>3</v>
      </c>
      <c r="C518" s="23" t="s">
        <v>731</v>
      </c>
      <c r="D518" s="23" t="s">
        <v>732</v>
      </c>
      <c r="E518" s="23" t="s">
        <v>1204</v>
      </c>
      <c r="F518" s="25" t="s">
        <v>923</v>
      </c>
      <c r="G518" s="24" t="s">
        <v>918</v>
      </c>
      <c r="H518" s="394">
        <v>100</v>
      </c>
      <c r="I518" s="23" t="s">
        <v>348</v>
      </c>
      <c r="J518" s="42" t="s">
        <v>999</v>
      </c>
      <c r="K518" s="13" t="str">
        <f t="shared" si="113"/>
        <v>010</v>
      </c>
      <c r="L518" s="6" t="s">
        <v>1004</v>
      </c>
      <c r="M518" s="13" t="s">
        <v>1029</v>
      </c>
      <c r="N518" s="13" t="s">
        <v>1027</v>
      </c>
      <c r="O518" s="3"/>
      <c r="P518" s="7" t="s">
        <v>1338</v>
      </c>
      <c r="Q518" s="7" t="s">
        <v>1590</v>
      </c>
      <c r="R518" s="7" t="s">
        <v>1338</v>
      </c>
      <c r="S518" s="7" t="str">
        <f t="shared" si="114"/>
        <v>Yes</v>
      </c>
      <c r="T518" s="306">
        <v>290</v>
      </c>
      <c r="U518" s="306">
        <v>14</v>
      </c>
      <c r="V518" s="306">
        <v>935</v>
      </c>
      <c r="W518" s="306">
        <v>935</v>
      </c>
      <c r="X518" s="8">
        <v>93.5</v>
      </c>
      <c r="Y518" s="16">
        <f t="shared" si="112"/>
        <v>36.811023622047244</v>
      </c>
      <c r="Z518" s="8">
        <v>92.8</v>
      </c>
      <c r="AA518" s="16">
        <f t="shared" si="109"/>
        <v>36.535433070866141</v>
      </c>
      <c r="AB518" s="16" t="str">
        <f t="shared" si="110"/>
        <v>N</v>
      </c>
      <c r="AC518" s="8">
        <v>129.5</v>
      </c>
      <c r="AD518" s="306">
        <v>20</v>
      </c>
      <c r="AE518" s="3"/>
      <c r="AF518" s="5" t="s">
        <v>989</v>
      </c>
      <c r="AG518" s="10">
        <v>16.816381730610001</v>
      </c>
      <c r="AH518" s="10">
        <v>17.793928120584003</v>
      </c>
      <c r="AI518" s="10">
        <v>16.217078327065</v>
      </c>
      <c r="AJ518" s="10">
        <v>17.798234492346001</v>
      </c>
      <c r="AK518" s="10">
        <v>16.860880905483999</v>
      </c>
      <c r="AL518" s="10">
        <v>21.883545837229999</v>
      </c>
      <c r="AM518" s="10">
        <v>20.564360620803999</v>
      </c>
      <c r="AN518" s="10">
        <v>20.942603607233004</v>
      </c>
      <c r="AO518" s="10">
        <v>19.230820831838003</v>
      </c>
      <c r="AP518" s="10">
        <v>17.839145024084999</v>
      </c>
      <c r="AQ518" s="10">
        <v>17.392717818091</v>
      </c>
      <c r="AR518" s="10">
        <v>17.368315044773002</v>
      </c>
      <c r="AS518" s="11">
        <v>50.827388178259</v>
      </c>
      <c r="AT518" s="11">
        <v>56.542661235059995</v>
      </c>
      <c r="AU518" s="11">
        <v>60.737785059875009</v>
      </c>
      <c r="AV518" s="11">
        <v>52.600177886948998</v>
      </c>
      <c r="AW518" s="29">
        <v>220.70801236014302</v>
      </c>
      <c r="AX518" s="45">
        <f t="shared" si="115"/>
        <v>18.392334363345253</v>
      </c>
      <c r="AY518" s="45">
        <f t="shared" si="116"/>
        <v>1.827537228715624</v>
      </c>
    </row>
    <row r="519" spans="1:51" ht="15" customHeight="1">
      <c r="A519" s="385">
        <v>2046</v>
      </c>
      <c r="B519" s="23" t="s">
        <v>3</v>
      </c>
      <c r="C519" s="23" t="s">
        <v>803</v>
      </c>
      <c r="D519" s="23" t="s">
        <v>340</v>
      </c>
      <c r="E519" s="23" t="s">
        <v>1204</v>
      </c>
      <c r="F519" s="25" t="s">
        <v>923</v>
      </c>
      <c r="G519" s="24" t="s">
        <v>914</v>
      </c>
      <c r="H519" s="394">
        <v>125</v>
      </c>
      <c r="I519" s="23" t="s">
        <v>341</v>
      </c>
      <c r="J519" s="42" t="s">
        <v>998</v>
      </c>
      <c r="K519" s="13" t="str">
        <f t="shared" si="113"/>
        <v>011</v>
      </c>
      <c r="L519" s="6" t="s">
        <v>1004</v>
      </c>
      <c r="M519" s="13" t="s">
        <v>1026</v>
      </c>
      <c r="N519" s="13" t="s">
        <v>1027</v>
      </c>
      <c r="O519" s="3"/>
      <c r="P519" s="7" t="s">
        <v>1409</v>
      </c>
      <c r="Q519" s="7" t="s">
        <v>1590</v>
      </c>
      <c r="R519" s="7" t="s">
        <v>1409</v>
      </c>
      <c r="S519" s="7" t="str">
        <f t="shared" si="114"/>
        <v>Yes</v>
      </c>
      <c r="T519" s="306">
        <v>320</v>
      </c>
      <c r="U519" s="306">
        <v>16</v>
      </c>
      <c r="V519" s="306">
        <v>1278</v>
      </c>
      <c r="W519" s="306">
        <v>1278</v>
      </c>
      <c r="X519" s="8">
        <v>127.8</v>
      </c>
      <c r="Y519" s="16">
        <f t="shared" si="112"/>
        <v>50.314960629921259</v>
      </c>
      <c r="Z519" s="8">
        <v>127.8</v>
      </c>
      <c r="AA519" s="16">
        <f t="shared" si="109"/>
        <v>50.314960629921259</v>
      </c>
      <c r="AB519" s="16" t="str">
        <f t="shared" si="110"/>
        <v>Y</v>
      </c>
      <c r="AC519" s="8">
        <v>83.9</v>
      </c>
      <c r="AD519" s="306">
        <v>22</v>
      </c>
      <c r="AE519" s="3"/>
      <c r="AF519" s="5" t="s">
        <v>989</v>
      </c>
      <c r="AG519" s="10">
        <v>0.99589150725120024</v>
      </c>
      <c r="AH519" s="10">
        <v>1.0541020671820802</v>
      </c>
      <c r="AI519" s="10">
        <v>0.96082490488320016</v>
      </c>
      <c r="AJ519" s="10">
        <v>1.0541020671820802</v>
      </c>
      <c r="AK519" s="10">
        <v>0.99869683544064025</v>
      </c>
      <c r="AL519" s="10">
        <v>1.2960616235212803</v>
      </c>
      <c r="AM519" s="10">
        <v>1.2182137662643204</v>
      </c>
      <c r="AN519" s="10">
        <v>1.2406563917798403</v>
      </c>
      <c r="AO519" s="10">
        <v>1.1389632449126403</v>
      </c>
      <c r="AP519" s="10">
        <v>1.0569073953715202</v>
      </c>
      <c r="AQ519" s="10">
        <v>1.0302567775718403</v>
      </c>
      <c r="AR519" s="10">
        <v>1.0288541134771201</v>
      </c>
      <c r="AS519" s="11">
        <v>3.0108184793164803</v>
      </c>
      <c r="AT519" s="11">
        <v>3.348860526144001</v>
      </c>
      <c r="AU519" s="11">
        <v>3.5978334029568013</v>
      </c>
      <c r="AV519" s="11">
        <v>3.1160182864204806</v>
      </c>
      <c r="AW519" s="29">
        <v>13.073530694837764</v>
      </c>
      <c r="AX519" s="45">
        <f t="shared" si="115"/>
        <v>1.08946089123648</v>
      </c>
      <c r="AY519" s="45">
        <f t="shared" si="116"/>
        <v>0.10822989832120476</v>
      </c>
    </row>
    <row r="520" spans="1:51" ht="15" customHeight="1">
      <c r="A520" s="385">
        <v>2047</v>
      </c>
      <c r="B520" s="23" t="s">
        <v>3</v>
      </c>
      <c r="C520" s="23" t="s">
        <v>1073</v>
      </c>
      <c r="D520" s="23" t="s">
        <v>1074</v>
      </c>
      <c r="E520" s="23" t="s">
        <v>1204</v>
      </c>
      <c r="F520" s="25" t="s">
        <v>923</v>
      </c>
      <c r="G520" s="24"/>
      <c r="H520" s="394"/>
      <c r="I520" s="23" t="s">
        <v>325</v>
      </c>
      <c r="J520" s="42" t="s">
        <v>998</v>
      </c>
      <c r="K520" s="13" t="str">
        <f t="shared" si="113"/>
        <v>011</v>
      </c>
      <c r="L520" s="6" t="s">
        <v>1004</v>
      </c>
      <c r="M520" s="13" t="s">
        <v>1026</v>
      </c>
      <c r="N520" s="13" t="s">
        <v>1027</v>
      </c>
      <c r="O520" s="3"/>
      <c r="P520" s="7" t="s">
        <v>1345</v>
      </c>
      <c r="Q520" s="7" t="s">
        <v>1591</v>
      </c>
      <c r="R520" s="7" t="s">
        <v>1470</v>
      </c>
      <c r="S520" s="7" t="str">
        <f t="shared" si="114"/>
        <v>No</v>
      </c>
      <c r="T520" s="306">
        <v>350</v>
      </c>
      <c r="U520" s="306">
        <v>18</v>
      </c>
      <c r="V520" s="306">
        <v>1365</v>
      </c>
      <c r="W520" s="306">
        <v>1320</v>
      </c>
      <c r="X520" s="8">
        <v>132</v>
      </c>
      <c r="Y520" s="16">
        <f t="shared" si="112"/>
        <v>51.968503937007874</v>
      </c>
      <c r="Z520" s="8">
        <v>0</v>
      </c>
      <c r="AA520" s="16">
        <f t="shared" si="109"/>
        <v>0</v>
      </c>
      <c r="AB520" s="16" t="str">
        <f t="shared" si="110"/>
        <v>N</v>
      </c>
      <c r="AC520" s="8">
        <v>95.9</v>
      </c>
      <c r="AD520" s="306">
        <v>24</v>
      </c>
      <c r="AE520" s="3"/>
      <c r="AF520" s="5" t="s">
        <v>989</v>
      </c>
      <c r="AG520" s="10">
        <v>0.147614519976</v>
      </c>
      <c r="AH520" s="10">
        <v>0.15667062549600003</v>
      </c>
      <c r="AI520" s="10">
        <v>0.14218085666400002</v>
      </c>
      <c r="AJ520" s="10">
        <v>0.15667062549600003</v>
      </c>
      <c r="AK520" s="10">
        <v>0.14852013052800001</v>
      </c>
      <c r="AL520" s="10">
        <v>0.19198943702400001</v>
      </c>
      <c r="AM520" s="10">
        <v>0.18021649984800001</v>
      </c>
      <c r="AN520" s="10">
        <v>0.18383894205600002</v>
      </c>
      <c r="AO520" s="10">
        <v>0.169349173224</v>
      </c>
      <c r="AP520" s="10">
        <v>0.15667062549600003</v>
      </c>
      <c r="AQ520" s="10">
        <v>0.15304818328800002</v>
      </c>
      <c r="AR520" s="10">
        <v>0.15304818328800002</v>
      </c>
      <c r="AS520" s="11">
        <v>0.44646600213600007</v>
      </c>
      <c r="AT520" s="11">
        <v>0.49718019304800004</v>
      </c>
      <c r="AU520" s="11">
        <v>0.53340461512800008</v>
      </c>
      <c r="AV520" s="11">
        <v>0.46276699207200006</v>
      </c>
      <c r="AW520" s="29">
        <v>1.9398178023840003</v>
      </c>
      <c r="AX520" s="45">
        <f t="shared" si="115"/>
        <v>0.16165148353200001</v>
      </c>
      <c r="AY520" s="45">
        <f t="shared" si="116"/>
        <v>1.5919180752010043E-2</v>
      </c>
    </row>
    <row r="521" spans="1:51" ht="15" customHeight="1">
      <c r="A521" s="385">
        <v>2050</v>
      </c>
      <c r="B521" s="23" t="s">
        <v>3</v>
      </c>
      <c r="C521" s="23" t="s">
        <v>800</v>
      </c>
      <c r="D521" s="23" t="s">
        <v>801</v>
      </c>
      <c r="E521" s="23" t="s">
        <v>1204</v>
      </c>
      <c r="F521" s="25" t="s">
        <v>923</v>
      </c>
      <c r="G521" s="24"/>
      <c r="H521" s="394"/>
      <c r="I521" s="23" t="s">
        <v>332</v>
      </c>
      <c r="J521" s="42" t="s">
        <v>999</v>
      </c>
      <c r="K521" s="13" t="str">
        <f t="shared" ref="K521:K584" si="117">LEFT(J521,3)</f>
        <v>010</v>
      </c>
      <c r="L521" s="6" t="s">
        <v>1004</v>
      </c>
      <c r="M521" s="13" t="s">
        <v>1029</v>
      </c>
      <c r="N521" s="13" t="s">
        <v>1027</v>
      </c>
      <c r="O521" s="3"/>
      <c r="P521" s="7" t="s">
        <v>1384</v>
      </c>
      <c r="Q521" s="7" t="s">
        <v>1590</v>
      </c>
      <c r="R521" s="7" t="s">
        <v>1384</v>
      </c>
      <c r="S521" s="7" t="str">
        <f t="shared" si="114"/>
        <v>Yes</v>
      </c>
      <c r="T521" s="306">
        <v>290</v>
      </c>
      <c r="U521" s="306">
        <v>14</v>
      </c>
      <c r="V521" s="306">
        <v>1405</v>
      </c>
      <c r="W521" s="306">
        <v>1405</v>
      </c>
      <c r="X521" s="8">
        <v>140.5</v>
      </c>
      <c r="Y521" s="16">
        <f t="shared" si="112"/>
        <v>55.314960629921259</v>
      </c>
      <c r="Z521" s="8">
        <v>137</v>
      </c>
      <c r="AA521" s="16">
        <f t="shared" si="109"/>
        <v>53.937007874015748</v>
      </c>
      <c r="AB521" s="16" t="str">
        <f t="shared" si="110"/>
        <v>N</v>
      </c>
      <c r="AC521" s="8">
        <v>74.2</v>
      </c>
      <c r="AD521" s="306">
        <v>20</v>
      </c>
      <c r="AE521" s="3"/>
      <c r="AF521" s="5" t="s">
        <v>989</v>
      </c>
      <c r="AG521" s="10">
        <v>0.3021815732964</v>
      </c>
      <c r="AH521" s="10">
        <v>0.3194844036692</v>
      </c>
      <c r="AI521" s="10">
        <v>0.29105832519960001</v>
      </c>
      <c r="AJ521" s="10">
        <v>0.3194844036692</v>
      </c>
      <c r="AK521" s="10">
        <v>0.30279953152400002</v>
      </c>
      <c r="AL521" s="10">
        <v>0.39302143275360002</v>
      </c>
      <c r="AM521" s="10">
        <v>0.36892106187720003</v>
      </c>
      <c r="AN521" s="10">
        <v>0.37571860238080002</v>
      </c>
      <c r="AO521" s="10">
        <v>0.34543864922840001</v>
      </c>
      <c r="AP521" s="10">
        <v>0.32010236189680003</v>
      </c>
      <c r="AQ521" s="10">
        <v>0.31206890493800005</v>
      </c>
      <c r="AR521" s="10">
        <v>0.31206890493800005</v>
      </c>
      <c r="AS521" s="11">
        <v>0.91272430216520006</v>
      </c>
      <c r="AT521" s="11">
        <v>1.0153053679468</v>
      </c>
      <c r="AU521" s="11">
        <v>1.0900783134864001</v>
      </c>
      <c r="AV521" s="11">
        <v>0.94424017177280017</v>
      </c>
      <c r="AW521" s="29">
        <v>3.9623481553712003</v>
      </c>
      <c r="AX521" s="45">
        <f t="shared" si="115"/>
        <v>0.33019567961426671</v>
      </c>
      <c r="AY521" s="45">
        <f t="shared" si="116"/>
        <v>3.276220737092226E-2</v>
      </c>
    </row>
    <row r="522" spans="1:51" ht="15" customHeight="1">
      <c r="A522" s="385">
        <v>2051</v>
      </c>
      <c r="B522" s="23" t="s">
        <v>3</v>
      </c>
      <c r="C522" s="23" t="s">
        <v>800</v>
      </c>
      <c r="D522" s="23" t="s">
        <v>801</v>
      </c>
      <c r="E522" s="23" t="s">
        <v>1204</v>
      </c>
      <c r="F522" s="25" t="s">
        <v>923</v>
      </c>
      <c r="G522" s="24"/>
      <c r="H522" s="394"/>
      <c r="I522" s="23" t="s">
        <v>333</v>
      </c>
      <c r="J522" s="42" t="s">
        <v>998</v>
      </c>
      <c r="K522" s="13" t="str">
        <f t="shared" si="117"/>
        <v>011</v>
      </c>
      <c r="L522" s="6" t="s">
        <v>1004</v>
      </c>
      <c r="M522" s="13" t="s">
        <v>1026</v>
      </c>
      <c r="N522" s="13" t="s">
        <v>1027</v>
      </c>
      <c r="O522" s="3"/>
      <c r="P522" s="7" t="s">
        <v>1393</v>
      </c>
      <c r="Q522" s="7" t="s">
        <v>1587</v>
      </c>
      <c r="R522" s="7" t="s">
        <v>1393</v>
      </c>
      <c r="S522" s="7" t="str">
        <f t="shared" si="114"/>
        <v>Yes</v>
      </c>
      <c r="T522" s="306">
        <v>320</v>
      </c>
      <c r="U522" s="306">
        <v>16</v>
      </c>
      <c r="V522" s="306">
        <v>1378</v>
      </c>
      <c r="W522" s="306">
        <v>1378</v>
      </c>
      <c r="X522" s="8">
        <v>137.80000000000001</v>
      </c>
      <c r="Y522" s="16">
        <f t="shared" si="112"/>
        <v>54.251968503937015</v>
      </c>
      <c r="Z522" s="8">
        <v>137.80000000000001</v>
      </c>
      <c r="AA522" s="16">
        <f t="shared" si="109"/>
        <v>54.251968503937015</v>
      </c>
      <c r="AB522" s="16" t="str">
        <f t="shared" si="110"/>
        <v>Y</v>
      </c>
      <c r="AC522" s="8">
        <v>82.5</v>
      </c>
      <c r="AD522" s="306">
        <v>20</v>
      </c>
      <c r="AE522" s="3"/>
      <c r="AF522" s="5" t="s">
        <v>989</v>
      </c>
      <c r="AG522" s="10">
        <v>1.742233356864</v>
      </c>
      <c r="AH522" s="10">
        <v>1.8441053030399999</v>
      </c>
      <c r="AI522" s="10">
        <v>1.68051531648</v>
      </c>
      <c r="AJ522" s="10">
        <v>1.8441053030399999</v>
      </c>
      <c r="AK522" s="10">
        <v>1.7474384928</v>
      </c>
      <c r="AL522" s="10">
        <v>2.267208495552</v>
      </c>
      <c r="AM522" s="10">
        <v>2.1311313703680002</v>
      </c>
      <c r="AN522" s="10">
        <v>2.1697980944639998</v>
      </c>
      <c r="AO522" s="10">
        <v>1.9928234726399998</v>
      </c>
      <c r="AP522" s="10">
        <v>1.848566848128</v>
      </c>
      <c r="AQ522" s="10">
        <v>1.8024642155519999</v>
      </c>
      <c r="AR522" s="10">
        <v>1.7994898521599998</v>
      </c>
      <c r="AS522" s="11">
        <v>5.2668539763839997</v>
      </c>
      <c r="AT522" s="11">
        <v>5.8587522913919994</v>
      </c>
      <c r="AU522" s="11">
        <v>6.293752937472</v>
      </c>
      <c r="AV522" s="11">
        <v>5.4505209158399994</v>
      </c>
      <c r="AW522" s="29">
        <v>22.869880121087999</v>
      </c>
      <c r="AX522" s="45">
        <f t="shared" si="115"/>
        <v>1.9058233434240002</v>
      </c>
      <c r="AY522" s="45">
        <f t="shared" si="116"/>
        <v>0.18928387493622745</v>
      </c>
    </row>
    <row r="523" spans="1:51" ht="15" customHeight="1">
      <c r="A523" s="385">
        <v>2052</v>
      </c>
      <c r="B523" s="23" t="s">
        <v>3</v>
      </c>
      <c r="C523" s="23" t="s">
        <v>799</v>
      </c>
      <c r="D523" s="23" t="s">
        <v>329</v>
      </c>
      <c r="E523" s="23" t="s">
        <v>1204</v>
      </c>
      <c r="F523" s="25" t="s">
        <v>923</v>
      </c>
      <c r="G523" s="24" t="s">
        <v>914</v>
      </c>
      <c r="H523" s="394">
        <v>180</v>
      </c>
      <c r="I523" s="23" t="s">
        <v>330</v>
      </c>
      <c r="J523" s="42" t="s">
        <v>998</v>
      </c>
      <c r="K523" s="13" t="str">
        <f t="shared" si="117"/>
        <v>011</v>
      </c>
      <c r="L523" s="6" t="s">
        <v>1004</v>
      </c>
      <c r="M523" s="13" t="s">
        <v>1026</v>
      </c>
      <c r="N523" s="13" t="s">
        <v>1027</v>
      </c>
      <c r="O523" s="3"/>
      <c r="P523" s="7" t="s">
        <v>1335</v>
      </c>
      <c r="Q523" s="7" t="s">
        <v>1590</v>
      </c>
      <c r="R523" s="7" t="s">
        <v>1335</v>
      </c>
      <c r="S523" s="7" t="str">
        <f t="shared" si="114"/>
        <v>Yes</v>
      </c>
      <c r="T523" s="306">
        <v>320</v>
      </c>
      <c r="U523" s="306">
        <v>16</v>
      </c>
      <c r="V523" s="306">
        <v>1010</v>
      </c>
      <c r="W523" s="306">
        <v>1010</v>
      </c>
      <c r="X523" s="8">
        <v>101</v>
      </c>
      <c r="Y523" s="16">
        <f t="shared" si="112"/>
        <v>39.763779527559052</v>
      </c>
      <c r="Z523" s="8">
        <v>100.8</v>
      </c>
      <c r="AA523" s="16">
        <f t="shared" si="109"/>
        <v>39.685039370078741</v>
      </c>
      <c r="AB523" s="16" t="str">
        <f t="shared" si="110"/>
        <v>N</v>
      </c>
      <c r="AC523" s="8">
        <v>96</v>
      </c>
      <c r="AD523" s="306">
        <v>20</v>
      </c>
      <c r="AE523" s="3"/>
      <c r="AF523" s="5" t="s">
        <v>989</v>
      </c>
      <c r="AG523" s="10">
        <v>1.2385847255039999</v>
      </c>
      <c r="AH523" s="10">
        <v>1.3102488698879999</v>
      </c>
      <c r="AI523" s="10">
        <v>1.1941910077439999</v>
      </c>
      <c r="AJ523" s="10">
        <v>1.310883065856</v>
      </c>
      <c r="AK523" s="10">
        <v>1.241755705344</v>
      </c>
      <c r="AL523" s="10">
        <v>1.6114919546880002</v>
      </c>
      <c r="AM523" s="10">
        <v>1.5144599715839999</v>
      </c>
      <c r="AN523" s="10">
        <v>1.542364594176</v>
      </c>
      <c r="AO523" s="10">
        <v>1.4161595965439999</v>
      </c>
      <c r="AP523" s="10">
        <v>1.3140540456960002</v>
      </c>
      <c r="AQ523" s="10">
        <v>1.2810758553599999</v>
      </c>
      <c r="AR523" s="10">
        <v>1.2791732674559999</v>
      </c>
      <c r="AS523" s="11">
        <v>3.7430246031359999</v>
      </c>
      <c r="AT523" s="11">
        <v>4.1641307258880005</v>
      </c>
      <c r="AU523" s="11">
        <v>4.4729841623039999</v>
      </c>
      <c r="AV523" s="11">
        <v>3.8743031685120002</v>
      </c>
      <c r="AW523" s="29">
        <v>16.254442659840002</v>
      </c>
      <c r="AX523" s="45">
        <f t="shared" si="115"/>
        <v>1.35453688832</v>
      </c>
      <c r="AY523" s="45">
        <f t="shared" si="116"/>
        <v>0.1345481828917727</v>
      </c>
    </row>
    <row r="524" spans="1:51" ht="15" customHeight="1">
      <c r="A524" s="385">
        <v>2053</v>
      </c>
      <c r="B524" s="23" t="s">
        <v>3</v>
      </c>
      <c r="C524" s="23" t="s">
        <v>799</v>
      </c>
      <c r="D524" s="23" t="s">
        <v>329</v>
      </c>
      <c r="E524" s="23" t="s">
        <v>1204</v>
      </c>
      <c r="F524" s="25" t="s">
        <v>923</v>
      </c>
      <c r="G524" s="24" t="s">
        <v>917</v>
      </c>
      <c r="H524" s="394">
        <v>180</v>
      </c>
      <c r="I524" s="23" t="s">
        <v>331</v>
      </c>
      <c r="J524" s="42" t="s">
        <v>998</v>
      </c>
      <c r="K524" s="13" t="str">
        <f t="shared" si="117"/>
        <v>011</v>
      </c>
      <c r="L524" s="6" t="s">
        <v>1004</v>
      </c>
      <c r="M524" s="13" t="s">
        <v>1026</v>
      </c>
      <c r="N524" s="13" t="s">
        <v>1027</v>
      </c>
      <c r="O524" s="3"/>
      <c r="P524" s="7" t="s">
        <v>1344</v>
      </c>
      <c r="Q524" s="7" t="s">
        <v>1590</v>
      </c>
      <c r="R524" s="7" t="s">
        <v>1344</v>
      </c>
      <c r="S524" s="7" t="str">
        <f t="shared" si="114"/>
        <v>Yes</v>
      </c>
      <c r="T524" s="306">
        <v>320</v>
      </c>
      <c r="U524" s="306">
        <v>16</v>
      </c>
      <c r="V524" s="306">
        <v>1357</v>
      </c>
      <c r="W524" s="306">
        <v>1357</v>
      </c>
      <c r="X524" s="8">
        <v>135.69999999999999</v>
      </c>
      <c r="Y524" s="16">
        <f t="shared" si="112"/>
        <v>53.425196850393696</v>
      </c>
      <c r="Z524" s="8">
        <v>135.5</v>
      </c>
      <c r="AA524" s="16">
        <f t="shared" si="109"/>
        <v>53.346456692913385</v>
      </c>
      <c r="AB524" s="16" t="str">
        <f t="shared" si="110"/>
        <v>N</v>
      </c>
      <c r="AC524" s="8">
        <v>96</v>
      </c>
      <c r="AD524" s="306">
        <v>18</v>
      </c>
      <c r="AE524" s="3"/>
      <c r="AF524" s="5" t="s">
        <v>989</v>
      </c>
      <c r="AG524" s="10">
        <v>2.7735304826879998</v>
      </c>
      <c r="AH524" s="10">
        <v>2.9345741881344001</v>
      </c>
      <c r="AI524" s="10">
        <v>2.6746888433663996</v>
      </c>
      <c r="AJ524" s="10">
        <v>2.9354262712320001</v>
      </c>
      <c r="AK524" s="10">
        <v>2.7803471474687997</v>
      </c>
      <c r="AL524" s="10">
        <v>3.6085719183360001</v>
      </c>
      <c r="AM524" s="10">
        <v>3.3912907284479998</v>
      </c>
      <c r="AN524" s="10">
        <v>3.4534927945727998</v>
      </c>
      <c r="AO524" s="10">
        <v>3.1714532892672</v>
      </c>
      <c r="AP524" s="10">
        <v>2.9422429360128</v>
      </c>
      <c r="AQ524" s="10">
        <v>2.8681117065216002</v>
      </c>
      <c r="AR524" s="10">
        <v>2.8638512910336003</v>
      </c>
      <c r="AS524" s="11">
        <v>8.3827935141887995</v>
      </c>
      <c r="AT524" s="11">
        <v>9.3243453370367995</v>
      </c>
      <c r="AU524" s="11">
        <v>10.016236812288</v>
      </c>
      <c r="AV524" s="11">
        <v>8.6742059335680004</v>
      </c>
      <c r="AW524" s="29">
        <v>36.397581597081597</v>
      </c>
      <c r="AX524" s="45">
        <f t="shared" si="115"/>
        <v>3.0331317997567999</v>
      </c>
      <c r="AY524" s="45">
        <f t="shared" si="116"/>
        <v>0.30127424933069219</v>
      </c>
    </row>
    <row r="525" spans="1:51" ht="15" customHeight="1">
      <c r="A525" s="385">
        <v>2054</v>
      </c>
      <c r="B525" s="23" t="s">
        <v>3</v>
      </c>
      <c r="C525" s="23" t="s">
        <v>733</v>
      </c>
      <c r="D525" s="23" t="s">
        <v>734</v>
      </c>
      <c r="E525" s="23" t="s">
        <v>1204</v>
      </c>
      <c r="F525" s="25" t="s">
        <v>923</v>
      </c>
      <c r="G525" s="24" t="s">
        <v>917</v>
      </c>
      <c r="H525" s="394">
        <v>125</v>
      </c>
      <c r="I525" s="23" t="s">
        <v>355</v>
      </c>
      <c r="J525" s="42" t="s">
        <v>998</v>
      </c>
      <c r="K525" s="13" t="str">
        <f t="shared" si="117"/>
        <v>011</v>
      </c>
      <c r="L525" s="6" t="s">
        <v>1004</v>
      </c>
      <c r="M525" s="13" t="s">
        <v>1026</v>
      </c>
      <c r="N525" s="13" t="s">
        <v>1027</v>
      </c>
      <c r="O525" s="3"/>
      <c r="P525" s="7" t="s">
        <v>1409</v>
      </c>
      <c r="Q525" s="7" t="s">
        <v>1590</v>
      </c>
      <c r="R525" s="7" t="s">
        <v>1409</v>
      </c>
      <c r="S525" s="7" t="str">
        <f t="shared" si="114"/>
        <v>Yes</v>
      </c>
      <c r="T525" s="306">
        <v>320</v>
      </c>
      <c r="U525" s="306">
        <v>16</v>
      </c>
      <c r="V525" s="306">
        <v>1278</v>
      </c>
      <c r="W525" s="306">
        <v>1278</v>
      </c>
      <c r="X525" s="8">
        <v>127.8</v>
      </c>
      <c r="Y525" s="16">
        <f t="shared" si="112"/>
        <v>50.314960629921259</v>
      </c>
      <c r="Z525" s="8">
        <v>124.4</v>
      </c>
      <c r="AA525" s="16">
        <f t="shared" si="109"/>
        <v>48.976377952755904</v>
      </c>
      <c r="AB525" s="16" t="str">
        <f t="shared" si="110"/>
        <v>N</v>
      </c>
      <c r="AC525" s="8">
        <v>78.8</v>
      </c>
      <c r="AD525" s="306">
        <v>14</v>
      </c>
      <c r="AE525" s="3"/>
      <c r="AF525" s="5" t="s">
        <v>989</v>
      </c>
      <c r="AG525" s="10">
        <v>6.4308922113945597</v>
      </c>
      <c r="AH525" s="10">
        <v>6.8043753501695994</v>
      </c>
      <c r="AI525" s="10">
        <v>6.2016644648448001</v>
      </c>
      <c r="AJ525" s="10">
        <v>6.8063514514329597</v>
      </c>
      <c r="AK525" s="10">
        <v>6.4473597219225596</v>
      </c>
      <c r="AL525" s="10">
        <v>8.3681301499084793</v>
      </c>
      <c r="AM525" s="10">
        <v>7.8642243277516792</v>
      </c>
      <c r="AN525" s="10">
        <v>8.0084797199769593</v>
      </c>
      <c r="AO525" s="10">
        <v>7.3537315013836793</v>
      </c>
      <c r="AP525" s="10">
        <v>6.8221602615398398</v>
      </c>
      <c r="AQ525" s="10">
        <v>6.6508981520486401</v>
      </c>
      <c r="AR525" s="10">
        <v>6.6416763461529591</v>
      </c>
      <c r="AS525" s="11">
        <v>19.436932026408961</v>
      </c>
      <c r="AT525" s="11">
        <v>21.621841323264</v>
      </c>
      <c r="AU525" s="11">
        <v>23.226435549112317</v>
      </c>
      <c r="AV525" s="11">
        <v>20.114734759741438</v>
      </c>
      <c r="AW525" s="29">
        <v>84.399943658526709</v>
      </c>
      <c r="AX525" s="45">
        <f t="shared" si="115"/>
        <v>7.03332863821056</v>
      </c>
      <c r="AY525" s="45">
        <f t="shared" si="116"/>
        <v>0.6988165187298967</v>
      </c>
    </row>
    <row r="526" spans="1:51" ht="15" customHeight="1">
      <c r="A526" s="385">
        <v>2056</v>
      </c>
      <c r="B526" s="23" t="s">
        <v>3</v>
      </c>
      <c r="C526" s="23" t="s">
        <v>735</v>
      </c>
      <c r="D526" s="23" t="s">
        <v>342</v>
      </c>
      <c r="E526" s="23" t="s">
        <v>1204</v>
      </c>
      <c r="F526" s="25" t="s">
        <v>923</v>
      </c>
      <c r="G526" s="24" t="s">
        <v>1075</v>
      </c>
      <c r="H526" s="394">
        <v>90</v>
      </c>
      <c r="I526" s="23" t="s">
        <v>345</v>
      </c>
      <c r="J526" s="42" t="s">
        <v>1003</v>
      </c>
      <c r="K526" s="13" t="str">
        <f t="shared" si="117"/>
        <v>01G</v>
      </c>
      <c r="L526" s="6" t="s">
        <v>1004</v>
      </c>
      <c r="M526" s="13" t="s">
        <v>1029</v>
      </c>
      <c r="N526" s="13" t="s">
        <v>1030</v>
      </c>
      <c r="O526" s="3"/>
      <c r="P526" s="7" t="s">
        <v>1339</v>
      </c>
      <c r="Q526" s="7" t="s">
        <v>1591</v>
      </c>
      <c r="R526" s="7" t="s">
        <v>1339</v>
      </c>
      <c r="S526" s="7" t="str">
        <f t="shared" si="114"/>
        <v>Yes</v>
      </c>
      <c r="T526" s="306">
        <v>290</v>
      </c>
      <c r="U526" s="306">
        <v>14</v>
      </c>
      <c r="V526" s="306">
        <v>910</v>
      </c>
      <c r="W526" s="306">
        <v>910</v>
      </c>
      <c r="X526" s="8">
        <v>91</v>
      </c>
      <c r="Y526" s="16">
        <f t="shared" si="112"/>
        <v>35.826771653543304</v>
      </c>
      <c r="Z526" s="8">
        <v>89</v>
      </c>
      <c r="AA526" s="16">
        <f t="shared" si="109"/>
        <v>35.039370078740156</v>
      </c>
      <c r="AB526" s="16" t="str">
        <f t="shared" si="110"/>
        <v>N</v>
      </c>
      <c r="AC526" s="8">
        <v>125.4</v>
      </c>
      <c r="AD526" s="306">
        <v>20</v>
      </c>
      <c r="AE526" s="3"/>
      <c r="AF526" s="5" t="s">
        <v>989</v>
      </c>
      <c r="AG526" s="10">
        <v>3.4470472580544</v>
      </c>
      <c r="AH526" s="10">
        <v>3.6472682133887999</v>
      </c>
      <c r="AI526" s="10">
        <v>3.3239384274096002</v>
      </c>
      <c r="AJ526" s="10">
        <v>3.6486210576815998</v>
      </c>
      <c r="AK526" s="10">
        <v>3.4565171681040003</v>
      </c>
      <c r="AL526" s="10">
        <v>4.4860316749248001</v>
      </c>
      <c r="AM526" s="10">
        <v>4.2154628163647994</v>
      </c>
      <c r="AN526" s="10">
        <v>4.2925749410543999</v>
      </c>
      <c r="AO526" s="10">
        <v>3.9421882692192001</v>
      </c>
      <c r="AP526" s="10">
        <v>3.6567381234384002</v>
      </c>
      <c r="AQ526" s="10">
        <v>3.5647447115280002</v>
      </c>
      <c r="AR526" s="10">
        <v>3.5606861786496</v>
      </c>
      <c r="AS526" s="11">
        <v>10.4182538988528</v>
      </c>
      <c r="AT526" s="11">
        <v>11.591169900710401</v>
      </c>
      <c r="AU526" s="11">
        <v>12.450226026638399</v>
      </c>
      <c r="AV526" s="11">
        <v>10.782169013616</v>
      </c>
      <c r="AW526" s="29">
        <v>45.241818839817597</v>
      </c>
      <c r="AX526" s="45">
        <f t="shared" si="115"/>
        <v>3.7701515699847996</v>
      </c>
      <c r="AY526" s="45">
        <f t="shared" si="116"/>
        <v>0.37464876407320707</v>
      </c>
    </row>
    <row r="527" spans="1:51" ht="15" customHeight="1">
      <c r="A527" s="385">
        <v>2058</v>
      </c>
      <c r="B527" s="23" t="s">
        <v>3</v>
      </c>
      <c r="C527" s="23" t="s">
        <v>735</v>
      </c>
      <c r="D527" s="23" t="s">
        <v>342</v>
      </c>
      <c r="E527" s="23" t="s">
        <v>1204</v>
      </c>
      <c r="F527" s="25" t="s">
        <v>923</v>
      </c>
      <c r="G527" s="24" t="s">
        <v>939</v>
      </c>
      <c r="H527" s="394">
        <v>90</v>
      </c>
      <c r="I527" s="23" t="s">
        <v>866</v>
      </c>
      <c r="J527" s="42" t="s">
        <v>1003</v>
      </c>
      <c r="K527" s="13" t="str">
        <f t="shared" si="117"/>
        <v>01G</v>
      </c>
      <c r="L527" s="6" t="s">
        <v>1004</v>
      </c>
      <c r="M527" s="13" t="s">
        <v>1029</v>
      </c>
      <c r="N527" s="13" t="s">
        <v>1030</v>
      </c>
      <c r="O527" s="3"/>
      <c r="P527" s="7" t="s">
        <v>1340</v>
      </c>
      <c r="Q527" s="7" t="s">
        <v>1591</v>
      </c>
      <c r="R527" s="7" t="s">
        <v>1544</v>
      </c>
      <c r="S527" s="7" t="str">
        <f t="shared" si="114"/>
        <v>No</v>
      </c>
      <c r="T527" s="306">
        <v>290</v>
      </c>
      <c r="U527" s="306">
        <v>14</v>
      </c>
      <c r="V527" s="306">
        <v>977</v>
      </c>
      <c r="W527" s="306">
        <v>976</v>
      </c>
      <c r="X527" s="8">
        <v>97.6</v>
      </c>
      <c r="Y527" s="16">
        <f t="shared" si="112"/>
        <v>38.425196850393696</v>
      </c>
      <c r="Z527" s="8">
        <v>94.9</v>
      </c>
      <c r="AA527" s="16">
        <f t="shared" si="109"/>
        <v>37.362204724409452</v>
      </c>
      <c r="AB527" s="16" t="str">
        <f t="shared" si="110"/>
        <v>N</v>
      </c>
      <c r="AC527" s="8">
        <v>132.4</v>
      </c>
      <c r="AD527" s="306">
        <v>24</v>
      </c>
      <c r="AE527" s="3"/>
      <c r="AF527" s="5" t="s">
        <v>989</v>
      </c>
      <c r="AG527" s="10">
        <v>1.24701332073472</v>
      </c>
      <c r="AH527" s="10">
        <v>1.3190153183692801</v>
      </c>
      <c r="AI527" s="10">
        <v>1.2025865562367999</v>
      </c>
      <c r="AJ527" s="10">
        <v>1.3205472757657601</v>
      </c>
      <c r="AK527" s="10">
        <v>1.2500772355276801</v>
      </c>
      <c r="AL527" s="10">
        <v>1.6223428828723201</v>
      </c>
      <c r="AM527" s="10">
        <v>1.5242976094976</v>
      </c>
      <c r="AN527" s="10">
        <v>1.5534048000307199</v>
      </c>
      <c r="AO527" s="10">
        <v>1.42625233612288</v>
      </c>
      <c r="AP527" s="10">
        <v>1.32361119055872</v>
      </c>
      <c r="AQ527" s="10">
        <v>1.2899081278361602</v>
      </c>
      <c r="AR527" s="10">
        <v>1.2883761704396801</v>
      </c>
      <c r="AS527" s="11">
        <v>3.7686151953408</v>
      </c>
      <c r="AT527" s="11">
        <v>4.1929673941657599</v>
      </c>
      <c r="AU527" s="11">
        <v>4.5039547456511997</v>
      </c>
      <c r="AV527" s="11">
        <v>3.9018954888345605</v>
      </c>
      <c r="AW527" s="29">
        <v>16.367432823992321</v>
      </c>
      <c r="AX527" s="45">
        <f t="shared" si="115"/>
        <v>1.3639527353326935</v>
      </c>
      <c r="AY527" s="45">
        <f t="shared" si="116"/>
        <v>0.13539707216201075</v>
      </c>
    </row>
    <row r="528" spans="1:51" ht="15" customHeight="1">
      <c r="A528" s="385">
        <v>2060</v>
      </c>
      <c r="B528" s="23" t="s">
        <v>3</v>
      </c>
      <c r="C528" s="23" t="s">
        <v>735</v>
      </c>
      <c r="D528" s="23" t="s">
        <v>342</v>
      </c>
      <c r="E528" s="23" t="s">
        <v>1204</v>
      </c>
      <c r="F528" s="25" t="s">
        <v>923</v>
      </c>
      <c r="G528" s="24" t="s">
        <v>939</v>
      </c>
      <c r="H528" s="394">
        <v>70</v>
      </c>
      <c r="I528" s="23" t="s">
        <v>1076</v>
      </c>
      <c r="J528" s="42" t="s">
        <v>1003</v>
      </c>
      <c r="K528" s="13" t="str">
        <f t="shared" si="117"/>
        <v>01G</v>
      </c>
      <c r="L528" s="6" t="s">
        <v>1004</v>
      </c>
      <c r="M528" s="13" t="s">
        <v>1029</v>
      </c>
      <c r="N528" s="13" t="s">
        <v>1030</v>
      </c>
      <c r="O528" s="3"/>
      <c r="P528" s="7" t="s">
        <v>1340</v>
      </c>
      <c r="Q528" s="7" t="s">
        <v>1591</v>
      </c>
      <c r="R528" s="7" t="s">
        <v>1544</v>
      </c>
      <c r="S528" s="7" t="str">
        <f t="shared" si="114"/>
        <v>No</v>
      </c>
      <c r="T528" s="306">
        <v>290</v>
      </c>
      <c r="U528" s="306">
        <v>14</v>
      </c>
      <c r="V528" s="306">
        <v>977</v>
      </c>
      <c r="W528" s="306">
        <v>976</v>
      </c>
      <c r="X528" s="8">
        <v>97.6</v>
      </c>
      <c r="Y528" s="16">
        <f t="shared" si="112"/>
        <v>38.425196850393696</v>
      </c>
      <c r="Z528" s="8">
        <v>94.8</v>
      </c>
      <c r="AA528" s="16">
        <f t="shared" si="109"/>
        <v>37.322834645669289</v>
      </c>
      <c r="AB528" s="16" t="str">
        <f t="shared" si="110"/>
        <v>N</v>
      </c>
      <c r="AC528" s="8">
        <v>141</v>
      </c>
      <c r="AD528" s="306">
        <v>28</v>
      </c>
      <c r="AE528" s="3"/>
      <c r="AF528" s="5" t="s">
        <v>989</v>
      </c>
      <c r="AG528" s="10">
        <v>0.13704307706880001</v>
      </c>
      <c r="AH528" s="10">
        <v>0.14520040308480001</v>
      </c>
      <c r="AI528" s="10">
        <v>0.1321486814592</v>
      </c>
      <c r="AJ528" s="10">
        <v>0.14520040308480001</v>
      </c>
      <c r="AK528" s="10">
        <v>0.13704307706880001</v>
      </c>
      <c r="AL528" s="10">
        <v>0.1778297071488</v>
      </c>
      <c r="AM528" s="10">
        <v>0.16804091592960002</v>
      </c>
      <c r="AN528" s="10">
        <v>0.17130384633600002</v>
      </c>
      <c r="AO528" s="10">
        <v>0.1566206595072</v>
      </c>
      <c r="AP528" s="10">
        <v>0.14520040308480001</v>
      </c>
      <c r="AQ528" s="10">
        <v>0.14193747267840001</v>
      </c>
      <c r="AR528" s="10">
        <v>0.14193747267840001</v>
      </c>
      <c r="AS528" s="11">
        <v>0.41439216161280001</v>
      </c>
      <c r="AT528" s="11">
        <v>0.46007318730239999</v>
      </c>
      <c r="AU528" s="11">
        <v>0.49596542177280006</v>
      </c>
      <c r="AV528" s="11">
        <v>0.42907534844160006</v>
      </c>
      <c r="AW528" s="29">
        <v>1.7995061191296002</v>
      </c>
      <c r="AX528" s="45">
        <f t="shared" si="115"/>
        <v>0.14995884326079997</v>
      </c>
      <c r="AY528" s="45">
        <f t="shared" si="116"/>
        <v>1.4927656713942297E-2</v>
      </c>
    </row>
    <row r="529" spans="1:51" ht="15" customHeight="1">
      <c r="A529" s="385">
        <v>2061</v>
      </c>
      <c r="B529" s="23" t="s">
        <v>3</v>
      </c>
      <c r="C529" s="23" t="s">
        <v>735</v>
      </c>
      <c r="D529" s="23" t="s">
        <v>342</v>
      </c>
      <c r="E529" s="23" t="s">
        <v>1204</v>
      </c>
      <c r="F529" s="25" t="s">
        <v>923</v>
      </c>
      <c r="G529" s="24" t="s">
        <v>939</v>
      </c>
      <c r="H529" s="394">
        <v>70</v>
      </c>
      <c r="I529" s="23" t="s">
        <v>736</v>
      </c>
      <c r="J529" s="42" t="s">
        <v>1003</v>
      </c>
      <c r="K529" s="13" t="str">
        <f t="shared" si="117"/>
        <v>01G</v>
      </c>
      <c r="L529" s="6" t="s">
        <v>1004</v>
      </c>
      <c r="M529" s="13" t="s">
        <v>1029</v>
      </c>
      <c r="N529" s="13" t="s">
        <v>1030</v>
      </c>
      <c r="O529" s="3"/>
      <c r="P529" s="7" t="s">
        <v>1340</v>
      </c>
      <c r="Q529" s="7" t="s">
        <v>1591</v>
      </c>
      <c r="R529" s="7" t="s">
        <v>1544</v>
      </c>
      <c r="S529" s="7" t="str">
        <f t="shared" si="114"/>
        <v>No</v>
      </c>
      <c r="T529" s="306">
        <v>290</v>
      </c>
      <c r="U529" s="306">
        <v>14</v>
      </c>
      <c r="V529" s="306">
        <v>977</v>
      </c>
      <c r="W529" s="306">
        <v>976</v>
      </c>
      <c r="X529" s="8">
        <v>97.6</v>
      </c>
      <c r="Y529" s="16">
        <f t="shared" si="112"/>
        <v>38.425196850393696</v>
      </c>
      <c r="Z529" s="8">
        <v>94.8</v>
      </c>
      <c r="AA529" s="16">
        <f t="shared" si="109"/>
        <v>37.322834645669289</v>
      </c>
      <c r="AB529" s="16" t="str">
        <f t="shared" si="110"/>
        <v>N</v>
      </c>
      <c r="AC529" s="8">
        <v>141</v>
      </c>
      <c r="AD529" s="306">
        <v>28</v>
      </c>
      <c r="AE529" s="3"/>
      <c r="AF529" s="5" t="s">
        <v>989</v>
      </c>
      <c r="AG529" s="10">
        <v>1.1387627118336001</v>
      </c>
      <c r="AH529" s="10">
        <v>1.2040213199616001</v>
      </c>
      <c r="AI529" s="10">
        <v>1.0979760817536002</v>
      </c>
      <c r="AJ529" s="10">
        <v>1.2056527851648002</v>
      </c>
      <c r="AK529" s="10">
        <v>1.1420256422400001</v>
      </c>
      <c r="AL529" s="10">
        <v>1.4813704045056</v>
      </c>
      <c r="AM529" s="10">
        <v>1.3916398183296002</v>
      </c>
      <c r="AN529" s="10">
        <v>1.4177432615808001</v>
      </c>
      <c r="AO529" s="10">
        <v>1.3019092321536001</v>
      </c>
      <c r="AP529" s="10">
        <v>1.2072842503680001</v>
      </c>
      <c r="AQ529" s="10">
        <v>1.1779178767104002</v>
      </c>
      <c r="AR529" s="10">
        <v>1.1762864115072</v>
      </c>
      <c r="AS529" s="11">
        <v>3.4407601135488006</v>
      </c>
      <c r="AT529" s="11">
        <v>3.8290488319104004</v>
      </c>
      <c r="AU529" s="11">
        <v>4.1112923120640001</v>
      </c>
      <c r="AV529" s="11">
        <v>3.5614885385856003</v>
      </c>
      <c r="AW529" s="29">
        <v>14.942589796108802</v>
      </c>
      <c r="AX529" s="45">
        <f t="shared" si="115"/>
        <v>1.2452158163423999</v>
      </c>
      <c r="AY529" s="45">
        <f t="shared" si="116"/>
        <v>0.12352039020225075</v>
      </c>
    </row>
    <row r="530" spans="1:51" ht="15" customHeight="1">
      <c r="A530" s="385">
        <v>2063</v>
      </c>
      <c r="B530" s="23" t="s">
        <v>3</v>
      </c>
      <c r="C530" s="23" t="s">
        <v>735</v>
      </c>
      <c r="D530" s="23" t="s">
        <v>342</v>
      </c>
      <c r="E530" s="23" t="s">
        <v>1204</v>
      </c>
      <c r="F530" s="25" t="s">
        <v>923</v>
      </c>
      <c r="G530" s="24" t="s">
        <v>922</v>
      </c>
      <c r="H530" s="394">
        <v>140</v>
      </c>
      <c r="I530" s="23" t="s">
        <v>344</v>
      </c>
      <c r="J530" s="42" t="s">
        <v>1003</v>
      </c>
      <c r="K530" s="13" t="str">
        <f t="shared" si="117"/>
        <v>01G</v>
      </c>
      <c r="L530" s="6" t="s">
        <v>1004</v>
      </c>
      <c r="M530" s="13" t="s">
        <v>1029</v>
      </c>
      <c r="N530" s="13" t="s">
        <v>1030</v>
      </c>
      <c r="O530" s="3"/>
      <c r="P530" s="7" t="s">
        <v>1598</v>
      </c>
      <c r="Q530" s="7" t="s">
        <v>1590</v>
      </c>
      <c r="R530" s="7" t="s">
        <v>1438</v>
      </c>
      <c r="S530" s="7" t="str">
        <f t="shared" si="114"/>
        <v>No</v>
      </c>
      <c r="T530" s="306">
        <v>290</v>
      </c>
      <c r="U530" s="306">
        <v>14</v>
      </c>
      <c r="V530" s="306">
        <v>1020</v>
      </c>
      <c r="W530" s="306">
        <v>1020</v>
      </c>
      <c r="X530" s="8">
        <v>106.2</v>
      </c>
      <c r="Y530" s="16">
        <f t="shared" si="112"/>
        <v>41.811023622047244</v>
      </c>
      <c r="Z530" s="8">
        <v>101.1</v>
      </c>
      <c r="AA530" s="16">
        <f t="shared" si="109"/>
        <v>39.803149606299208</v>
      </c>
      <c r="AB530" s="16" t="str">
        <f t="shared" si="110"/>
        <v>N</v>
      </c>
      <c r="AC530" s="8">
        <v>123.2</v>
      </c>
      <c r="AD530" s="306">
        <v>25</v>
      </c>
      <c r="AE530" s="3"/>
      <c r="AF530" s="5" t="s">
        <v>989</v>
      </c>
      <c r="AG530" s="10">
        <v>10.176868137300479</v>
      </c>
      <c r="AH530" s="10">
        <v>10.76784310457856</v>
      </c>
      <c r="AI530" s="10">
        <v>9.8139071337753609</v>
      </c>
      <c r="AJ530" s="10">
        <v>10.770945335377919</v>
      </c>
      <c r="AK530" s="10">
        <v>10.203237099095039</v>
      </c>
      <c r="AL530" s="10">
        <v>13.241872167068159</v>
      </c>
      <c r="AM530" s="10">
        <v>12.444598851632641</v>
      </c>
      <c r="AN530" s="10">
        <v>12.67416393078528</v>
      </c>
      <c r="AO530" s="10">
        <v>11.63801884379904</v>
      </c>
      <c r="AP530" s="10">
        <v>10.7957631817728</v>
      </c>
      <c r="AQ530" s="10">
        <v>10.52586910222848</v>
      </c>
      <c r="AR530" s="10">
        <v>10.510357948231679</v>
      </c>
      <c r="AS530" s="11">
        <v>30.7586183756544</v>
      </c>
      <c r="AT530" s="11">
        <v>34.216054601541117</v>
      </c>
      <c r="AU530" s="11">
        <v>36.756781626216963</v>
      </c>
      <c r="AV530" s="11">
        <v>31.831990232232961</v>
      </c>
      <c r="AW530" s="29">
        <v>133.56344483564544</v>
      </c>
      <c r="AX530" s="45">
        <f t="shared" si="115"/>
        <v>11.13028706963712</v>
      </c>
      <c r="AY530" s="45">
        <f t="shared" si="116"/>
        <v>1.1058058098903334</v>
      </c>
    </row>
    <row r="531" spans="1:51" ht="15" customHeight="1">
      <c r="A531" s="385">
        <v>2065</v>
      </c>
      <c r="B531" s="23" t="s">
        <v>3</v>
      </c>
      <c r="C531" s="23" t="s">
        <v>735</v>
      </c>
      <c r="D531" s="23" t="s">
        <v>342</v>
      </c>
      <c r="E531" s="23" t="s">
        <v>1204</v>
      </c>
      <c r="F531" s="25" t="s">
        <v>923</v>
      </c>
      <c r="G531" s="24" t="s">
        <v>939</v>
      </c>
      <c r="H531" s="394">
        <v>140</v>
      </c>
      <c r="I531" s="23" t="s">
        <v>347</v>
      </c>
      <c r="J531" s="42" t="s">
        <v>1003</v>
      </c>
      <c r="K531" s="13" t="str">
        <f t="shared" si="117"/>
        <v>01G</v>
      </c>
      <c r="L531" s="6" t="s">
        <v>1004</v>
      </c>
      <c r="M531" s="13" t="s">
        <v>1029</v>
      </c>
      <c r="N531" s="13" t="s">
        <v>1030</v>
      </c>
      <c r="O531" s="3"/>
      <c r="P531" s="7" t="s">
        <v>1433</v>
      </c>
      <c r="Q531" s="7" t="s">
        <v>1587</v>
      </c>
      <c r="R531" s="7" t="s">
        <v>1433</v>
      </c>
      <c r="S531" s="7" t="str">
        <f t="shared" si="114"/>
        <v>Yes</v>
      </c>
      <c r="T531" s="306">
        <v>290</v>
      </c>
      <c r="U531" s="306">
        <v>14</v>
      </c>
      <c r="V531" s="306">
        <v>828</v>
      </c>
      <c r="W531" s="306">
        <v>828</v>
      </c>
      <c r="X531" s="8">
        <v>82.8</v>
      </c>
      <c r="Y531" s="16">
        <f t="shared" si="112"/>
        <v>32.598425196850393</v>
      </c>
      <c r="Z531" s="8">
        <v>81</v>
      </c>
      <c r="AA531" s="16">
        <f t="shared" si="109"/>
        <v>31.889763779527559</v>
      </c>
      <c r="AB531" s="16" t="str">
        <f t="shared" si="110"/>
        <v>N</v>
      </c>
      <c r="AC531" s="8">
        <v>123.2</v>
      </c>
      <c r="AD531" s="306">
        <v>15</v>
      </c>
      <c r="AE531" s="3"/>
      <c r="AF531" s="5" t="s">
        <v>989</v>
      </c>
      <c r="AG531" s="10">
        <v>1.2601366667366403</v>
      </c>
      <c r="AH531" s="10">
        <v>1.3326973193318401</v>
      </c>
      <c r="AI531" s="10">
        <v>1.2153909309696003</v>
      </c>
      <c r="AJ531" s="10">
        <v>1.3339066635417602</v>
      </c>
      <c r="AK531" s="10">
        <v>1.2637646993664002</v>
      </c>
      <c r="AL531" s="10">
        <v>1.63987074865152</v>
      </c>
      <c r="AM531" s="10">
        <v>1.5407045234380803</v>
      </c>
      <c r="AN531" s="10">
        <v>1.5685194402662401</v>
      </c>
      <c r="AO531" s="10">
        <v>1.4403289540147202</v>
      </c>
      <c r="AP531" s="10">
        <v>1.3363253519616001</v>
      </c>
      <c r="AQ531" s="10">
        <v>1.3024637140838402</v>
      </c>
      <c r="AR531" s="10">
        <v>1.3012543698739201</v>
      </c>
      <c r="AS531" s="11">
        <v>3.8082249170380806</v>
      </c>
      <c r="AT531" s="11">
        <v>4.2375421115596801</v>
      </c>
      <c r="AU531" s="11">
        <v>4.5495529177190406</v>
      </c>
      <c r="AV531" s="11">
        <v>3.9400434359193603</v>
      </c>
      <c r="AW531" s="29">
        <v>16.535363382236163</v>
      </c>
      <c r="AX531" s="45">
        <f t="shared" si="115"/>
        <v>1.3779469485196802</v>
      </c>
      <c r="AY531" s="45">
        <f t="shared" si="116"/>
        <v>0.13682892606495911</v>
      </c>
    </row>
    <row r="532" spans="1:51" ht="15" customHeight="1">
      <c r="A532" s="385">
        <v>2067</v>
      </c>
      <c r="B532" s="23" t="s">
        <v>3</v>
      </c>
      <c r="C532" s="23" t="s">
        <v>735</v>
      </c>
      <c r="D532" s="23" t="s">
        <v>342</v>
      </c>
      <c r="E532" s="23" t="s">
        <v>1204</v>
      </c>
      <c r="F532" s="25" t="s">
        <v>923</v>
      </c>
      <c r="G532" s="24" t="s">
        <v>922</v>
      </c>
      <c r="H532" s="394">
        <v>120</v>
      </c>
      <c r="I532" s="23" t="s">
        <v>867</v>
      </c>
      <c r="J532" s="42" t="s">
        <v>1003</v>
      </c>
      <c r="K532" s="13" t="str">
        <f t="shared" si="117"/>
        <v>01G</v>
      </c>
      <c r="L532" s="6" t="s">
        <v>1004</v>
      </c>
      <c r="M532" s="13" t="s">
        <v>1029</v>
      </c>
      <c r="N532" s="13" t="s">
        <v>1030</v>
      </c>
      <c r="O532" s="3"/>
      <c r="P532" s="7" t="s">
        <v>1598</v>
      </c>
      <c r="Q532" s="7" t="s">
        <v>1590</v>
      </c>
      <c r="R532" s="7" t="s">
        <v>1438</v>
      </c>
      <c r="S532" s="7" t="str">
        <f t="shared" si="114"/>
        <v>No</v>
      </c>
      <c r="T532" s="306">
        <v>290</v>
      </c>
      <c r="U532" s="306">
        <v>14</v>
      </c>
      <c r="V532" s="306">
        <v>1020</v>
      </c>
      <c r="W532" s="306">
        <v>1020</v>
      </c>
      <c r="X532" s="8">
        <v>106.2</v>
      </c>
      <c r="Y532" s="16">
        <f t="shared" si="112"/>
        <v>41.811023622047244</v>
      </c>
      <c r="Z532" s="8">
        <v>101</v>
      </c>
      <c r="AA532" s="16">
        <f t="shared" si="109"/>
        <v>39.763779527559052</v>
      </c>
      <c r="AB532" s="16" t="str">
        <f t="shared" si="110"/>
        <v>N</v>
      </c>
      <c r="AC532" s="8">
        <v>139.6</v>
      </c>
      <c r="AD532" s="306">
        <v>30</v>
      </c>
      <c r="AE532" s="3"/>
      <c r="AF532" s="5" t="s">
        <v>989</v>
      </c>
      <c r="AG532" s="10">
        <v>1.6029266829004802</v>
      </c>
      <c r="AH532" s="10">
        <v>1.6960792203936002</v>
      </c>
      <c r="AI532" s="10">
        <v>1.5449260463481602</v>
      </c>
      <c r="AJ532" s="10">
        <v>1.6960792203936002</v>
      </c>
      <c r="AK532" s="10">
        <v>1.6064418729945602</v>
      </c>
      <c r="AL532" s="10">
        <v>2.08450772578944</v>
      </c>
      <c r="AM532" s="10">
        <v>1.9597184774496001</v>
      </c>
      <c r="AN532" s="10">
        <v>1.9948703783904003</v>
      </c>
      <c r="AO532" s="10">
        <v>1.8314140390156801</v>
      </c>
      <c r="AP532" s="10">
        <v>1.6995944104876801</v>
      </c>
      <c r="AQ532" s="10">
        <v>1.6574121293587201</v>
      </c>
      <c r="AR532" s="10">
        <v>1.6556545343116802</v>
      </c>
      <c r="AS532" s="11">
        <v>4.8439319496422408</v>
      </c>
      <c r="AT532" s="11">
        <v>5.3870288191776003</v>
      </c>
      <c r="AU532" s="11">
        <v>5.786002894855681</v>
      </c>
      <c r="AV532" s="11">
        <v>5.0126610741580802</v>
      </c>
      <c r="AW532" s="29">
        <v>21.029624737833601</v>
      </c>
      <c r="AX532" s="45">
        <f t="shared" si="115"/>
        <v>1.7524687281528</v>
      </c>
      <c r="AY532" s="45">
        <f t="shared" si="116"/>
        <v>0.17386460221029898</v>
      </c>
    </row>
    <row r="533" spans="1:51" ht="15" customHeight="1">
      <c r="A533" s="385">
        <v>2069</v>
      </c>
      <c r="B533" s="23" t="s">
        <v>3</v>
      </c>
      <c r="C533" s="23" t="s">
        <v>735</v>
      </c>
      <c r="D533" s="23" t="s">
        <v>342</v>
      </c>
      <c r="E533" s="23" t="s">
        <v>1204</v>
      </c>
      <c r="F533" s="25" t="s">
        <v>923</v>
      </c>
      <c r="G533" s="24" t="s">
        <v>918</v>
      </c>
      <c r="H533" s="394">
        <v>140</v>
      </c>
      <c r="I533" s="23" t="s">
        <v>868</v>
      </c>
      <c r="J533" s="42" t="s">
        <v>1003</v>
      </c>
      <c r="K533" s="13" t="str">
        <f t="shared" si="117"/>
        <v>01G</v>
      </c>
      <c r="L533" s="6" t="s">
        <v>1004</v>
      </c>
      <c r="M533" s="13" t="s">
        <v>1029</v>
      </c>
      <c r="N533" s="13" t="s">
        <v>1030</v>
      </c>
      <c r="O533" s="3"/>
      <c r="P533" s="7" t="s">
        <v>1340</v>
      </c>
      <c r="Q533" s="7" t="s">
        <v>1591</v>
      </c>
      <c r="R533" s="7" t="s">
        <v>1544</v>
      </c>
      <c r="S533" s="7" t="str">
        <f t="shared" si="114"/>
        <v>No</v>
      </c>
      <c r="T533" s="306">
        <v>290</v>
      </c>
      <c r="U533" s="306">
        <v>14</v>
      </c>
      <c r="V533" s="306">
        <v>977</v>
      </c>
      <c r="W533" s="306">
        <v>976</v>
      </c>
      <c r="X533" s="8">
        <v>97.6</v>
      </c>
      <c r="Y533" s="16">
        <f t="shared" si="112"/>
        <v>38.425196850393696</v>
      </c>
      <c r="Z533" s="8">
        <v>94.9</v>
      </c>
      <c r="AA533" s="16">
        <f t="shared" si="109"/>
        <v>37.362204724409452</v>
      </c>
      <c r="AB533" s="16" t="str">
        <f t="shared" si="110"/>
        <v>N</v>
      </c>
      <c r="AC533" s="8">
        <v>123.2</v>
      </c>
      <c r="AD533" s="306">
        <v>35</v>
      </c>
      <c r="AE533" s="3"/>
      <c r="AF533" s="5" t="s">
        <v>989</v>
      </c>
      <c r="AG533" s="10">
        <v>1.2729779158835202</v>
      </c>
      <c r="AH533" s="10">
        <v>1.3471042894848002</v>
      </c>
      <c r="AI533" s="10">
        <v>1.22736168597504</v>
      </c>
      <c r="AJ533" s="10">
        <v>1.3471042894848002</v>
      </c>
      <c r="AK533" s="10">
        <v>1.2758289302528001</v>
      </c>
      <c r="AL533" s="10">
        <v>1.6564393485516802</v>
      </c>
      <c r="AM533" s="10">
        <v>1.5566538456268801</v>
      </c>
      <c r="AN533" s="10">
        <v>1.5851639893196801</v>
      </c>
      <c r="AO533" s="10">
        <v>1.4554428355174402</v>
      </c>
      <c r="AP533" s="10">
        <v>1.3499553038540801</v>
      </c>
      <c r="AQ533" s="10">
        <v>1.31716863860736</v>
      </c>
      <c r="AR533" s="10">
        <v>1.3143176242380801</v>
      </c>
      <c r="AS533" s="11">
        <v>3.8474438913433606</v>
      </c>
      <c r="AT533" s="11">
        <v>4.2793725682892809</v>
      </c>
      <c r="AU533" s="11">
        <v>4.5972606704640011</v>
      </c>
      <c r="AV533" s="11">
        <v>3.9814415666995204</v>
      </c>
      <c r="AW533" s="29">
        <v>16.705518696796162</v>
      </c>
      <c r="AX533" s="45">
        <f t="shared" si="115"/>
        <v>1.3921265580663464</v>
      </c>
      <c r="AY533" s="45">
        <f t="shared" si="116"/>
        <v>0.13835961856929818</v>
      </c>
    </row>
    <row r="534" spans="1:51" ht="15" customHeight="1">
      <c r="A534" s="385">
        <v>2071</v>
      </c>
      <c r="B534" s="23" t="s">
        <v>3</v>
      </c>
      <c r="C534" s="23" t="s">
        <v>735</v>
      </c>
      <c r="D534" s="23" t="s">
        <v>342</v>
      </c>
      <c r="E534" s="23" t="s">
        <v>1204</v>
      </c>
      <c r="F534" s="25" t="s">
        <v>923</v>
      </c>
      <c r="G534" s="24" t="s">
        <v>1075</v>
      </c>
      <c r="H534" s="394">
        <v>70</v>
      </c>
      <c r="I534" s="23" t="s">
        <v>869</v>
      </c>
      <c r="J534" s="42" t="s">
        <v>1003</v>
      </c>
      <c r="K534" s="13" t="str">
        <f t="shared" si="117"/>
        <v>01G</v>
      </c>
      <c r="L534" s="6" t="s">
        <v>1004</v>
      </c>
      <c r="M534" s="13" t="s">
        <v>1029</v>
      </c>
      <c r="N534" s="13" t="s">
        <v>1030</v>
      </c>
      <c r="O534" s="3"/>
      <c r="P534" s="7" t="s">
        <v>1339</v>
      </c>
      <c r="Q534" s="7" t="s">
        <v>1591</v>
      </c>
      <c r="R534" s="7" t="s">
        <v>1339</v>
      </c>
      <c r="S534" s="7" t="str">
        <f t="shared" si="114"/>
        <v>Yes</v>
      </c>
      <c r="T534" s="306">
        <v>290</v>
      </c>
      <c r="U534" s="306">
        <v>14</v>
      </c>
      <c r="V534" s="306">
        <v>910</v>
      </c>
      <c r="W534" s="306">
        <v>910</v>
      </c>
      <c r="X534" s="8">
        <v>91</v>
      </c>
      <c r="Y534" s="16">
        <f t="shared" si="112"/>
        <v>35.826771653543304</v>
      </c>
      <c r="Z534" s="8">
        <v>89</v>
      </c>
      <c r="AA534" s="16">
        <f t="shared" si="109"/>
        <v>35.039370078740156</v>
      </c>
      <c r="AB534" s="16" t="str">
        <f t="shared" si="110"/>
        <v>N</v>
      </c>
      <c r="AC534" s="8">
        <v>111.6</v>
      </c>
      <c r="AD534" s="306">
        <v>20</v>
      </c>
      <c r="AE534" s="3"/>
      <c r="AF534" s="5" t="s">
        <v>989</v>
      </c>
      <c r="AG534" s="10">
        <v>0.35276224052159999</v>
      </c>
      <c r="AH534" s="10">
        <v>0.37322967427200004</v>
      </c>
      <c r="AI534" s="10">
        <v>0.34072257360960001</v>
      </c>
      <c r="AJ534" s="10">
        <v>0.37322967427200004</v>
      </c>
      <c r="AK534" s="10">
        <v>0.35396620721279998</v>
      </c>
      <c r="AL534" s="10">
        <v>0.45991527603840004</v>
      </c>
      <c r="AM534" s="10">
        <v>0.43222404214080001</v>
      </c>
      <c r="AN534" s="10">
        <v>0.43944784228799999</v>
      </c>
      <c r="AO534" s="10">
        <v>0.40332884155199999</v>
      </c>
      <c r="AP534" s="10">
        <v>0.37443364096320003</v>
      </c>
      <c r="AQ534" s="10">
        <v>0.36480190743360003</v>
      </c>
      <c r="AR534" s="10">
        <v>0.36480190743360003</v>
      </c>
      <c r="AS534" s="11">
        <v>1.0667144884032</v>
      </c>
      <c r="AT534" s="11">
        <v>1.1871111575232001</v>
      </c>
      <c r="AU534" s="11">
        <v>1.2750007259808001</v>
      </c>
      <c r="AV534" s="11">
        <v>1.1040374558304</v>
      </c>
      <c r="AW534" s="29">
        <v>4.6328638277376006</v>
      </c>
      <c r="AX534" s="45">
        <f t="shared" si="115"/>
        <v>0.38607198564480005</v>
      </c>
      <c r="AY534" s="45">
        <f t="shared" si="116"/>
        <v>3.8490432988349831E-2</v>
      </c>
    </row>
    <row r="535" spans="1:51" ht="15" customHeight="1">
      <c r="A535" s="385">
        <v>2073</v>
      </c>
      <c r="B535" s="23" t="s">
        <v>3</v>
      </c>
      <c r="C535" s="23" t="s">
        <v>735</v>
      </c>
      <c r="D535" s="23" t="s">
        <v>342</v>
      </c>
      <c r="E535" s="23" t="s">
        <v>1204</v>
      </c>
      <c r="F535" s="25" t="s">
        <v>923</v>
      </c>
      <c r="G535" s="24" t="s">
        <v>922</v>
      </c>
      <c r="H535" s="394">
        <v>90</v>
      </c>
      <c r="I535" s="23" t="s">
        <v>343</v>
      </c>
      <c r="J535" s="42" t="s">
        <v>1003</v>
      </c>
      <c r="K535" s="13" t="str">
        <f t="shared" si="117"/>
        <v>01G</v>
      </c>
      <c r="L535" s="6" t="s">
        <v>1004</v>
      </c>
      <c r="M535" s="13" t="s">
        <v>1029</v>
      </c>
      <c r="N535" s="13" t="s">
        <v>1030</v>
      </c>
      <c r="O535" s="3"/>
      <c r="P535" s="7" t="s">
        <v>1339</v>
      </c>
      <c r="Q535" s="7" t="s">
        <v>1591</v>
      </c>
      <c r="R535" s="7" t="s">
        <v>1339</v>
      </c>
      <c r="S535" s="7" t="str">
        <f t="shared" si="114"/>
        <v>Yes</v>
      </c>
      <c r="T535" s="306">
        <v>290</v>
      </c>
      <c r="U535" s="306">
        <v>14</v>
      </c>
      <c r="V535" s="306">
        <v>910</v>
      </c>
      <c r="W535" s="306">
        <v>910</v>
      </c>
      <c r="X535" s="8">
        <v>91</v>
      </c>
      <c r="Y535" s="16">
        <f t="shared" si="112"/>
        <v>35.826771653543304</v>
      </c>
      <c r="Z535" s="8">
        <v>89</v>
      </c>
      <c r="AA535" s="16">
        <f t="shared" si="109"/>
        <v>35.039370078740156</v>
      </c>
      <c r="AB535" s="16" t="str">
        <f t="shared" si="110"/>
        <v>N</v>
      </c>
      <c r="AC535" s="8">
        <v>132.5</v>
      </c>
      <c r="AD535" s="306">
        <v>30</v>
      </c>
      <c r="AE535" s="3"/>
      <c r="AF535" s="5" t="s">
        <v>989</v>
      </c>
      <c r="AG535" s="10">
        <v>14.886195866360001</v>
      </c>
      <c r="AH535" s="10">
        <v>15.751007514060001</v>
      </c>
      <c r="AI535" s="10">
        <v>14.354443911080001</v>
      </c>
      <c r="AJ535" s="10">
        <v>15.755295836280002</v>
      </c>
      <c r="AK535" s="10">
        <v>14.924790766340001</v>
      </c>
      <c r="AL535" s="10">
        <v>19.370351467740001</v>
      </c>
      <c r="AM535" s="10">
        <v>18.202498383160002</v>
      </c>
      <c r="AN535" s="10">
        <v>18.538416957060004</v>
      </c>
      <c r="AO535" s="10">
        <v>17.023209772660003</v>
      </c>
      <c r="AP535" s="10">
        <v>15.79103185478</v>
      </c>
      <c r="AQ535" s="10">
        <v>15.395076769800001</v>
      </c>
      <c r="AR535" s="10">
        <v>15.373635158700001</v>
      </c>
      <c r="AS535" s="11">
        <v>44.991647291500001</v>
      </c>
      <c r="AT535" s="11">
        <v>50.050438070360002</v>
      </c>
      <c r="AU535" s="11">
        <v>53.764125112880009</v>
      </c>
      <c r="AV535" s="11">
        <v>46.559743783279998</v>
      </c>
      <c r="AW535" s="29">
        <v>195.36595425802</v>
      </c>
      <c r="AX535" s="45">
        <f t="shared" si="115"/>
        <v>16.280496188168332</v>
      </c>
      <c r="AY535" s="45">
        <f t="shared" si="116"/>
        <v>1.6176568120744956</v>
      </c>
    </row>
    <row r="536" spans="1:51" ht="15" customHeight="1">
      <c r="A536" s="385">
        <v>2075</v>
      </c>
      <c r="B536" s="23" t="s">
        <v>3</v>
      </c>
      <c r="C536" s="23" t="s">
        <v>735</v>
      </c>
      <c r="D536" s="23" t="s">
        <v>342</v>
      </c>
      <c r="E536" s="23" t="s">
        <v>1204</v>
      </c>
      <c r="F536" s="25" t="s">
        <v>923</v>
      </c>
      <c r="G536" s="24" t="s">
        <v>922</v>
      </c>
      <c r="H536" s="394">
        <v>70</v>
      </c>
      <c r="I536" s="23" t="s">
        <v>346</v>
      </c>
      <c r="J536" s="42" t="s">
        <v>1003</v>
      </c>
      <c r="K536" s="13" t="str">
        <f t="shared" si="117"/>
        <v>01G</v>
      </c>
      <c r="L536" s="6" t="s">
        <v>1004</v>
      </c>
      <c r="M536" s="13" t="s">
        <v>1029</v>
      </c>
      <c r="N536" s="13" t="s">
        <v>1030</v>
      </c>
      <c r="O536" s="3"/>
      <c r="P536" s="7" t="s">
        <v>1339</v>
      </c>
      <c r="Q536" s="7" t="s">
        <v>1591</v>
      </c>
      <c r="R536" s="7" t="s">
        <v>1339</v>
      </c>
      <c r="S536" s="7" t="str">
        <f t="shared" si="114"/>
        <v>Yes</v>
      </c>
      <c r="T536" s="306">
        <v>290</v>
      </c>
      <c r="U536" s="306">
        <v>14</v>
      </c>
      <c r="V536" s="306">
        <v>910</v>
      </c>
      <c r="W536" s="306">
        <v>910</v>
      </c>
      <c r="X536" s="8">
        <v>91</v>
      </c>
      <c r="Y536" s="16">
        <f t="shared" si="112"/>
        <v>35.826771653543304</v>
      </c>
      <c r="Z536" s="8">
        <v>89</v>
      </c>
      <c r="AA536" s="16">
        <f t="shared" si="109"/>
        <v>35.039370078740156</v>
      </c>
      <c r="AB536" s="16" t="str">
        <f t="shared" si="110"/>
        <v>N</v>
      </c>
      <c r="AC536" s="8">
        <v>141</v>
      </c>
      <c r="AD536" s="306">
        <v>35</v>
      </c>
      <c r="AE536" s="3"/>
      <c r="AF536" s="5" t="s">
        <v>989</v>
      </c>
      <c r="AG536" s="10">
        <v>9.8448226880639993</v>
      </c>
      <c r="AH536" s="10">
        <v>10.416771595776002</v>
      </c>
      <c r="AI536" s="10">
        <v>9.4934391835920025</v>
      </c>
      <c r="AJ536" s="10">
        <v>10.418292736488002</v>
      </c>
      <c r="AK536" s="10">
        <v>9.8706820801680006</v>
      </c>
      <c r="AL536" s="10">
        <v>12.809525935752001</v>
      </c>
      <c r="AM536" s="10">
        <v>12.038307594768002</v>
      </c>
      <c r="AN536" s="10">
        <v>12.258872998008002</v>
      </c>
      <c r="AO536" s="10">
        <v>11.257962409512</v>
      </c>
      <c r="AP536" s="10">
        <v>10.442630987880001</v>
      </c>
      <c r="AQ536" s="10">
        <v>10.180994785416001</v>
      </c>
      <c r="AR536" s="10">
        <v>10.167304519008002</v>
      </c>
      <c r="AS536" s="11">
        <v>29.755033467432003</v>
      </c>
      <c r="AT536" s="11">
        <v>33.098500752408</v>
      </c>
      <c r="AU536" s="11">
        <v>35.555143002288006</v>
      </c>
      <c r="AV536" s="11">
        <v>30.790930292304004</v>
      </c>
      <c r="AW536" s="29">
        <v>129.19960751443202</v>
      </c>
      <c r="AX536" s="45">
        <f t="shared" si="115"/>
        <v>10.766633959536003</v>
      </c>
      <c r="AY536" s="45">
        <f t="shared" si="116"/>
        <v>1.0695421879568294</v>
      </c>
    </row>
    <row r="537" spans="1:51" ht="15" customHeight="1">
      <c r="A537" s="385">
        <v>2076</v>
      </c>
      <c r="B537" s="23" t="s">
        <v>3</v>
      </c>
      <c r="C537" s="23" t="s">
        <v>322</v>
      </c>
      <c r="D537" s="23" t="s">
        <v>322</v>
      </c>
      <c r="E537" s="23" t="s">
        <v>1204</v>
      </c>
      <c r="F537" s="25" t="s">
        <v>923</v>
      </c>
      <c r="G537" s="24" t="s">
        <v>922</v>
      </c>
      <c r="H537" s="394">
        <v>200</v>
      </c>
      <c r="I537" s="23" t="s">
        <v>323</v>
      </c>
      <c r="J537" s="42" t="s">
        <v>998</v>
      </c>
      <c r="K537" s="13" t="str">
        <f t="shared" si="117"/>
        <v>011</v>
      </c>
      <c r="L537" s="6" t="s">
        <v>1004</v>
      </c>
      <c r="M537" s="13" t="s">
        <v>1026</v>
      </c>
      <c r="N537" s="13" t="s">
        <v>1027</v>
      </c>
      <c r="O537" s="3"/>
      <c r="P537" s="7" t="s">
        <v>1379</v>
      </c>
      <c r="Q537" s="7" t="s">
        <v>1590</v>
      </c>
      <c r="R537" s="7" t="s">
        <v>1379</v>
      </c>
      <c r="S537" s="7" t="str">
        <f t="shared" si="114"/>
        <v>Yes</v>
      </c>
      <c r="T537" s="306">
        <v>320</v>
      </c>
      <c r="U537" s="306">
        <v>16</v>
      </c>
      <c r="V537" s="306">
        <v>845</v>
      </c>
      <c r="W537" s="306">
        <v>845</v>
      </c>
      <c r="X537" s="8">
        <v>84.5</v>
      </c>
      <c r="Y537" s="16">
        <f t="shared" si="112"/>
        <v>33.267716535433074</v>
      </c>
      <c r="Z537" s="8">
        <v>86</v>
      </c>
      <c r="AA537" s="16">
        <f t="shared" si="109"/>
        <v>33.85826771653543</v>
      </c>
      <c r="AB537" s="16" t="str">
        <f t="shared" si="110"/>
        <v>N</v>
      </c>
      <c r="AC537" s="8">
        <v>108.3</v>
      </c>
      <c r="AD537" s="306">
        <v>15</v>
      </c>
      <c r="AE537" s="3"/>
      <c r="AF537" s="5" t="s">
        <v>989</v>
      </c>
      <c r="AG537" s="10">
        <v>0.4674843421248</v>
      </c>
      <c r="AH537" s="10">
        <v>0.4950186311616</v>
      </c>
      <c r="AI537" s="10">
        <v>0.45132291160319998</v>
      </c>
      <c r="AJ537" s="10">
        <v>0.4950186311616</v>
      </c>
      <c r="AK537" s="10">
        <v>0.46928005662720002</v>
      </c>
      <c r="AL537" s="10">
        <v>0.60874721631359996</v>
      </c>
      <c r="AM537" s="10">
        <v>0.5722343547648</v>
      </c>
      <c r="AN537" s="10">
        <v>0.58241007027839997</v>
      </c>
      <c r="AO537" s="10">
        <v>0.53512292171520004</v>
      </c>
      <c r="AP537" s="10">
        <v>0.49621577416320006</v>
      </c>
      <c r="AQ537" s="10">
        <v>0.48364577264640002</v>
      </c>
      <c r="AR537" s="10">
        <v>0.48304720114560001</v>
      </c>
      <c r="AS537" s="11">
        <v>1.4138258848895999</v>
      </c>
      <c r="AT537" s="11">
        <v>1.5730459041024001</v>
      </c>
      <c r="AU537" s="11">
        <v>1.6897673467584</v>
      </c>
      <c r="AV537" s="11">
        <v>1.4629087479552001</v>
      </c>
      <c r="AW537" s="29">
        <v>6.1395478837055997</v>
      </c>
      <c r="AX537" s="45">
        <f t="shared" si="115"/>
        <v>0.51162899030880016</v>
      </c>
      <c r="AY537" s="45">
        <f t="shared" si="116"/>
        <v>5.0843115052195818E-2</v>
      </c>
    </row>
    <row r="538" spans="1:51" ht="15" customHeight="1">
      <c r="A538" s="385">
        <v>2087</v>
      </c>
      <c r="B538" s="23" t="s">
        <v>3</v>
      </c>
      <c r="C538" s="23" t="s">
        <v>576</v>
      </c>
      <c r="D538" s="23" t="s">
        <v>737</v>
      </c>
      <c r="E538" s="23" t="s">
        <v>1204</v>
      </c>
      <c r="F538" s="25" t="s">
        <v>906</v>
      </c>
      <c r="G538" s="24" t="s">
        <v>917</v>
      </c>
      <c r="H538" s="394">
        <v>355</v>
      </c>
      <c r="I538" s="23" t="s">
        <v>339</v>
      </c>
      <c r="J538" s="42" t="s">
        <v>998</v>
      </c>
      <c r="K538" s="13" t="str">
        <f t="shared" si="117"/>
        <v>011</v>
      </c>
      <c r="L538" s="6" t="s">
        <v>1004</v>
      </c>
      <c r="M538" s="13" t="s">
        <v>1026</v>
      </c>
      <c r="N538" s="13" t="s">
        <v>1027</v>
      </c>
      <c r="O538" s="3"/>
      <c r="P538" s="7" t="s">
        <v>1397</v>
      </c>
      <c r="Q538" s="7" t="s">
        <v>1591</v>
      </c>
      <c r="R538" s="7" t="s">
        <v>1397</v>
      </c>
      <c r="S538" s="7" t="str">
        <f t="shared" si="114"/>
        <v>Yes</v>
      </c>
      <c r="T538" s="306">
        <v>350</v>
      </c>
      <c r="U538" s="306">
        <v>18</v>
      </c>
      <c r="V538" s="306">
        <v>1545</v>
      </c>
      <c r="W538" s="306">
        <v>1545</v>
      </c>
      <c r="X538" s="8">
        <v>154.5</v>
      </c>
      <c r="Y538" s="16">
        <f t="shared" si="112"/>
        <v>60.826771653543304</v>
      </c>
      <c r="Z538" s="8">
        <v>154.5</v>
      </c>
      <c r="AA538" s="16">
        <f t="shared" si="109"/>
        <v>60.826771653543304</v>
      </c>
      <c r="AB538" s="16" t="str">
        <f t="shared" si="110"/>
        <v>Y</v>
      </c>
      <c r="AC538" s="8">
        <v>89.2</v>
      </c>
      <c r="AD538" s="306">
        <v>6</v>
      </c>
      <c r="AE538" s="3"/>
      <c r="AF538" s="5" t="s">
        <v>988</v>
      </c>
      <c r="AG538" s="10">
        <v>8.0382168154680009</v>
      </c>
      <c r="AH538" s="10">
        <v>8.5055435382120006</v>
      </c>
      <c r="AI538" s="10">
        <v>7.7513137008720001</v>
      </c>
      <c r="AJ538" s="10">
        <v>8.5075153809240014</v>
      </c>
      <c r="AK538" s="10">
        <v>8.0589211639440013</v>
      </c>
      <c r="AL538" s="10">
        <v>10.459639665804</v>
      </c>
      <c r="AM538" s="10">
        <v>9.8296359193200011</v>
      </c>
      <c r="AN538" s="10">
        <v>10.011045448823999</v>
      </c>
      <c r="AO538" s="10">
        <v>9.1917448019879995</v>
      </c>
      <c r="AP538" s="10">
        <v>8.5272338080440004</v>
      </c>
      <c r="AQ538" s="10">
        <v>8.3132888737920005</v>
      </c>
      <c r="AR538" s="10">
        <v>8.3024437388760006</v>
      </c>
      <c r="AS538" s="11">
        <v>24.295074054552</v>
      </c>
      <c r="AT538" s="11">
        <v>27.026076210672002</v>
      </c>
      <c r="AU538" s="11">
        <v>29.032426170131998</v>
      </c>
      <c r="AV538" s="11">
        <v>25.142966420712</v>
      </c>
      <c r="AW538" s="29">
        <v>105.496542856068</v>
      </c>
      <c r="AX538" s="45">
        <f t="shared" si="115"/>
        <v>8.7913785713390009</v>
      </c>
      <c r="AY538" s="45">
        <f t="shared" si="116"/>
        <v>0.87355671574535343</v>
      </c>
    </row>
    <row r="539" spans="1:51" ht="15" customHeight="1">
      <c r="A539" s="385">
        <v>2089</v>
      </c>
      <c r="B539" s="23" t="s">
        <v>124</v>
      </c>
      <c r="C539" s="23" t="s">
        <v>576</v>
      </c>
      <c r="D539" s="23" t="s">
        <v>1077</v>
      </c>
      <c r="E539" s="23" t="s">
        <v>1199</v>
      </c>
      <c r="F539" s="25" t="s">
        <v>923</v>
      </c>
      <c r="G539" s="24" t="s">
        <v>917</v>
      </c>
      <c r="H539" s="394">
        <v>330</v>
      </c>
      <c r="I539" s="23" t="s">
        <v>1078</v>
      </c>
      <c r="J539" s="42" t="s">
        <v>998</v>
      </c>
      <c r="K539" s="13" t="str">
        <f t="shared" si="117"/>
        <v>011</v>
      </c>
      <c r="L539" s="6" t="s">
        <v>1004</v>
      </c>
      <c r="M539" s="13" t="s">
        <v>1026</v>
      </c>
      <c r="N539" s="13" t="s">
        <v>1027</v>
      </c>
      <c r="O539" s="3"/>
      <c r="P539" s="7" t="s">
        <v>1434</v>
      </c>
      <c r="Q539" s="7" t="s">
        <v>1590</v>
      </c>
      <c r="R539" s="7" t="s">
        <v>1552</v>
      </c>
      <c r="S539" s="7" t="str">
        <f t="shared" si="114"/>
        <v>No</v>
      </c>
      <c r="T539" s="306">
        <v>400</v>
      </c>
      <c r="U539" s="306">
        <v>21</v>
      </c>
      <c r="V539" s="306">
        <v>1087</v>
      </c>
      <c r="W539" s="306">
        <v>1080</v>
      </c>
      <c r="X539" s="8">
        <v>108</v>
      </c>
      <c r="Y539" s="16">
        <f t="shared" si="112"/>
        <v>42.519685039370081</v>
      </c>
      <c r="Z539" s="8">
        <v>108</v>
      </c>
      <c r="AA539" s="16">
        <f t="shared" si="109"/>
        <v>42.519685039370081</v>
      </c>
      <c r="AB539" s="16" t="str">
        <f t="shared" si="110"/>
        <v>Y</v>
      </c>
      <c r="AC539" s="8">
        <v>100</v>
      </c>
      <c r="AD539" s="306">
        <v>10</v>
      </c>
      <c r="AE539" s="3"/>
      <c r="AF539" s="5" t="s">
        <v>988</v>
      </c>
      <c r="AG539" s="10">
        <v>4.4830316159999999</v>
      </c>
      <c r="AH539" s="10">
        <v>4.7435189760000007</v>
      </c>
      <c r="AI539" s="10">
        <v>4.3232071680000006</v>
      </c>
      <c r="AJ539" s="10">
        <v>4.7444019840000005</v>
      </c>
      <c r="AK539" s="10">
        <v>4.4945107200000001</v>
      </c>
      <c r="AL539" s="10">
        <v>5.8331508479999998</v>
      </c>
      <c r="AM539" s="10">
        <v>5.4817136639999999</v>
      </c>
      <c r="AN539" s="10">
        <v>5.5832595839999994</v>
      </c>
      <c r="AO539" s="10">
        <v>5.1267444479999993</v>
      </c>
      <c r="AP539" s="10">
        <v>4.7558810879999998</v>
      </c>
      <c r="AQ539" s="10">
        <v>4.6366750079999992</v>
      </c>
      <c r="AR539" s="10">
        <v>4.6304939520000001</v>
      </c>
      <c r="AS539" s="11">
        <v>13.549757760000002</v>
      </c>
      <c r="AT539" s="11">
        <v>15.072063551999999</v>
      </c>
      <c r="AU539" s="11">
        <v>16.191717695999998</v>
      </c>
      <c r="AV539" s="11">
        <v>14.023050048</v>
      </c>
      <c r="AW539" s="29">
        <v>58.836589056000001</v>
      </c>
      <c r="AX539" s="45">
        <f t="shared" si="115"/>
        <v>4.9030490879999995</v>
      </c>
      <c r="AY539" s="45">
        <f t="shared" si="116"/>
        <v>0.48708049256875735</v>
      </c>
    </row>
    <row r="540" spans="1:51" ht="15" customHeight="1">
      <c r="A540" s="385">
        <v>2091</v>
      </c>
      <c r="B540" s="23" t="s">
        <v>124</v>
      </c>
      <c r="C540" s="23" t="s">
        <v>546</v>
      </c>
      <c r="D540" s="23" t="s">
        <v>546</v>
      </c>
      <c r="E540" s="23" t="s">
        <v>1199</v>
      </c>
      <c r="F540" s="25" t="s">
        <v>953</v>
      </c>
      <c r="G540" s="24" t="s">
        <v>917</v>
      </c>
      <c r="H540" s="394">
        <v>250</v>
      </c>
      <c r="I540" s="23" t="s">
        <v>547</v>
      </c>
      <c r="J540" s="42" t="s">
        <v>999</v>
      </c>
      <c r="K540" s="13" t="str">
        <f t="shared" si="117"/>
        <v>010</v>
      </c>
      <c r="L540" s="6" t="s">
        <v>1004</v>
      </c>
      <c r="M540" s="13" t="s">
        <v>1029</v>
      </c>
      <c r="N540" s="13" t="s">
        <v>1027</v>
      </c>
      <c r="O540" s="3"/>
      <c r="P540" s="7" t="s">
        <v>1440</v>
      </c>
      <c r="Q540" s="7" t="s">
        <v>1589</v>
      </c>
      <c r="R540" s="7" t="s">
        <v>1440</v>
      </c>
      <c r="S540" s="7" t="str">
        <f t="shared" si="114"/>
        <v>Yes</v>
      </c>
      <c r="T540" s="306">
        <v>390</v>
      </c>
      <c r="U540" s="306">
        <v>20</v>
      </c>
      <c r="V540" s="306">
        <v>1263</v>
      </c>
      <c r="W540" s="306">
        <v>1263</v>
      </c>
      <c r="X540" s="8">
        <v>126.3</v>
      </c>
      <c r="Y540" s="16">
        <f t="shared" si="112"/>
        <v>49.724409448818896</v>
      </c>
      <c r="Z540" s="8">
        <v>121.9</v>
      </c>
      <c r="AA540" s="16">
        <f t="shared" si="109"/>
        <v>47.99212598425197</v>
      </c>
      <c r="AB540" s="16" t="str">
        <f t="shared" si="110"/>
        <v>N</v>
      </c>
      <c r="AC540" s="8">
        <v>69.099999999999994</v>
      </c>
      <c r="AD540" s="306">
        <v>3</v>
      </c>
      <c r="AE540" s="3"/>
      <c r="AF540" s="5" t="s">
        <v>988</v>
      </c>
      <c r="AG540" s="10">
        <v>10.8669564339336</v>
      </c>
      <c r="AH540" s="10">
        <v>11.498659151091839</v>
      </c>
      <c r="AI540" s="10">
        <v>10.479447168011639</v>
      </c>
      <c r="AJ540" s="10">
        <v>11.501441982444959</v>
      </c>
      <c r="AK540" s="10">
        <v>10.89548045530308</v>
      </c>
      <c r="AL540" s="10">
        <v>14.141653228717558</v>
      </c>
      <c r="AM540" s="10">
        <v>13.288715418986278</v>
      </c>
      <c r="AN540" s="10">
        <v>13.533604578060839</v>
      </c>
      <c r="AO540" s="10">
        <v>12.427429115195638</v>
      </c>
      <c r="AP540" s="10">
        <v>11.5278788802996</v>
      </c>
      <c r="AQ540" s="10">
        <v>11.239160127413399</v>
      </c>
      <c r="AR540" s="10">
        <v>11.223854554971238</v>
      </c>
      <c r="AS540" s="11">
        <v>32.845062753037077</v>
      </c>
      <c r="AT540" s="11">
        <v>36.538575666465597</v>
      </c>
      <c r="AU540" s="11">
        <v>39.249749112242753</v>
      </c>
      <c r="AV540" s="11">
        <v>33.990893562684235</v>
      </c>
      <c r="AW540" s="29">
        <v>142.62428109442965</v>
      </c>
      <c r="AX540" s="45">
        <f t="shared" si="115"/>
        <v>11.88535675786914</v>
      </c>
      <c r="AY540" s="45">
        <f t="shared" si="116"/>
        <v>1.1810742405633758</v>
      </c>
    </row>
    <row r="541" spans="1:51" ht="15" customHeight="1">
      <c r="A541" s="385">
        <v>2093</v>
      </c>
      <c r="B541" s="23" t="s">
        <v>124</v>
      </c>
      <c r="C541" s="23" t="s">
        <v>171</v>
      </c>
      <c r="D541" s="23" t="s">
        <v>171</v>
      </c>
      <c r="E541" s="23" t="s">
        <v>1199</v>
      </c>
      <c r="F541" s="25" t="s">
        <v>953</v>
      </c>
      <c r="G541" s="24" t="s">
        <v>917</v>
      </c>
      <c r="H541" s="394">
        <v>250</v>
      </c>
      <c r="I541" s="23" t="s">
        <v>172</v>
      </c>
      <c r="J541" s="42" t="s">
        <v>999</v>
      </c>
      <c r="K541" s="13" t="str">
        <f t="shared" si="117"/>
        <v>010</v>
      </c>
      <c r="L541" s="6" t="s">
        <v>1004</v>
      </c>
      <c r="M541" s="13" t="s">
        <v>1029</v>
      </c>
      <c r="N541" s="13" t="s">
        <v>1027</v>
      </c>
      <c r="O541" s="3"/>
      <c r="P541" s="7" t="s">
        <v>1441</v>
      </c>
      <c r="Q541" s="7" t="s">
        <v>1587</v>
      </c>
      <c r="R541" s="7" t="s">
        <v>1441</v>
      </c>
      <c r="S541" s="7" t="str">
        <f t="shared" si="114"/>
        <v>Yes</v>
      </c>
      <c r="T541" s="306">
        <v>390</v>
      </c>
      <c r="U541" s="306">
        <v>20</v>
      </c>
      <c r="V541" s="306">
        <v>1598</v>
      </c>
      <c r="W541" s="306">
        <v>1598</v>
      </c>
      <c r="X541" s="8">
        <v>159.80000000000001</v>
      </c>
      <c r="Y541" s="16">
        <f t="shared" si="112"/>
        <v>62.913385826771659</v>
      </c>
      <c r="Z541" s="8">
        <v>159.80000000000001</v>
      </c>
      <c r="AA541" s="16">
        <f t="shared" si="109"/>
        <v>62.913385826771659</v>
      </c>
      <c r="AB541" s="16" t="str">
        <f t="shared" si="110"/>
        <v>Y</v>
      </c>
      <c r="AC541" s="8">
        <v>73.7</v>
      </c>
      <c r="AD541" s="306">
        <v>4</v>
      </c>
      <c r="AE541" s="3"/>
      <c r="AF541" s="5" t="s">
        <v>988</v>
      </c>
      <c r="AG541" s="10">
        <v>7.3323096142296018</v>
      </c>
      <c r="AH541" s="10">
        <v>7.7585411846342414</v>
      </c>
      <c r="AI541" s="10">
        <v>7.0713131900611215</v>
      </c>
      <c r="AJ541" s="10">
        <v>7.7604188567505616</v>
      </c>
      <c r="AK541" s="10">
        <v>7.3520251714509612</v>
      </c>
      <c r="AL541" s="10">
        <v>9.5423296951382408</v>
      </c>
      <c r="AM541" s="10">
        <v>8.9668231914861618</v>
      </c>
      <c r="AN541" s="10">
        <v>9.1320583377223219</v>
      </c>
      <c r="AO541" s="10">
        <v>8.3856836714851202</v>
      </c>
      <c r="AP541" s="10">
        <v>7.7782567418556008</v>
      </c>
      <c r="AQ541" s="10">
        <v>7.5839176778164816</v>
      </c>
      <c r="AR541" s="10">
        <v>7.5735904811767218</v>
      </c>
      <c r="AS541" s="11">
        <v>22.162163988924966</v>
      </c>
      <c r="AT541" s="11">
        <v>24.654773723339765</v>
      </c>
      <c r="AU541" s="11">
        <v>26.484565200693602</v>
      </c>
      <c r="AV541" s="11">
        <v>22.935764900848806</v>
      </c>
      <c r="AW541" s="29">
        <v>96.237267813807151</v>
      </c>
      <c r="AX541" s="45">
        <f t="shared" si="115"/>
        <v>8.019772317817262</v>
      </c>
      <c r="AY541" s="45">
        <f t="shared" si="116"/>
        <v>0.79698903639092977</v>
      </c>
    </row>
    <row r="542" spans="1:51" ht="15" customHeight="1">
      <c r="A542" s="385">
        <v>2096</v>
      </c>
      <c r="B542" s="23" t="s">
        <v>124</v>
      </c>
      <c r="C542" s="23" t="s">
        <v>171</v>
      </c>
      <c r="D542" s="23" t="s">
        <v>171</v>
      </c>
      <c r="E542" s="23" t="s">
        <v>1199</v>
      </c>
      <c r="F542" s="25" t="s">
        <v>953</v>
      </c>
      <c r="G542" s="24" t="s">
        <v>917</v>
      </c>
      <c r="H542" s="394">
        <v>250</v>
      </c>
      <c r="I542" s="23" t="s">
        <v>173</v>
      </c>
      <c r="J542" s="42" t="s">
        <v>999</v>
      </c>
      <c r="K542" s="13" t="str">
        <f t="shared" si="117"/>
        <v>010</v>
      </c>
      <c r="L542" s="6" t="s">
        <v>1004</v>
      </c>
      <c r="M542" s="13" t="s">
        <v>1029</v>
      </c>
      <c r="N542" s="13" t="s">
        <v>1027</v>
      </c>
      <c r="O542" s="3"/>
      <c r="P542" s="7" t="s">
        <v>1440</v>
      </c>
      <c r="Q542" s="7" t="s">
        <v>1589</v>
      </c>
      <c r="R542" s="7" t="s">
        <v>1440</v>
      </c>
      <c r="S542" s="7" t="str">
        <f t="shared" si="114"/>
        <v>Yes</v>
      </c>
      <c r="T542" s="306">
        <v>390</v>
      </c>
      <c r="U542" s="306">
        <v>20</v>
      </c>
      <c r="V542" s="306">
        <v>1263</v>
      </c>
      <c r="W542" s="306">
        <v>1263</v>
      </c>
      <c r="X542" s="8">
        <v>126.3</v>
      </c>
      <c r="Y542" s="16">
        <f t="shared" si="112"/>
        <v>49.724409448818896</v>
      </c>
      <c r="Z542" s="8">
        <v>126.3</v>
      </c>
      <c r="AA542" s="16">
        <f t="shared" si="109"/>
        <v>49.724409448818896</v>
      </c>
      <c r="AB542" s="16" t="str">
        <f t="shared" si="110"/>
        <v>Y</v>
      </c>
      <c r="AC542" s="8">
        <v>69.400000000000006</v>
      </c>
      <c r="AD542" s="306">
        <v>3</v>
      </c>
      <c r="AE542" s="3"/>
      <c r="AF542" s="5" t="s">
        <v>988</v>
      </c>
      <c r="AG542" s="10">
        <v>2.7285339237156006</v>
      </c>
      <c r="AH542" s="10">
        <v>2.8871452427126405</v>
      </c>
      <c r="AI542" s="10">
        <v>2.6314106931403205</v>
      </c>
      <c r="AJ542" s="10">
        <v>2.8878439709901604</v>
      </c>
      <c r="AK542" s="10">
        <v>2.7362199347683207</v>
      </c>
      <c r="AL542" s="10">
        <v>3.5509371063566406</v>
      </c>
      <c r="AM542" s="10">
        <v>3.3371262534355206</v>
      </c>
      <c r="AN542" s="10">
        <v>3.3986143418572805</v>
      </c>
      <c r="AO542" s="10">
        <v>3.1205204874043209</v>
      </c>
      <c r="AP542" s="10">
        <v>2.8948312537653607</v>
      </c>
      <c r="AQ542" s="10">
        <v>2.8221635129032805</v>
      </c>
      <c r="AR542" s="10">
        <v>2.8186698715156804</v>
      </c>
      <c r="AS542" s="11">
        <v>8.2470898595685611</v>
      </c>
      <c r="AT542" s="11">
        <v>9.1750010121151213</v>
      </c>
      <c r="AU542" s="11">
        <v>9.856261082697122</v>
      </c>
      <c r="AV542" s="11">
        <v>8.535664638184322</v>
      </c>
      <c r="AW542" s="29">
        <v>35.814016592565125</v>
      </c>
      <c r="AX542" s="45">
        <f t="shared" si="115"/>
        <v>2.984501382713761</v>
      </c>
      <c r="AY542" s="45">
        <f t="shared" si="116"/>
        <v>0.29660745410062389</v>
      </c>
    </row>
    <row r="543" spans="1:51" ht="15" customHeight="1">
      <c r="A543" s="385">
        <v>2098</v>
      </c>
      <c r="B543" s="23" t="s">
        <v>124</v>
      </c>
      <c r="C543" s="23" t="s">
        <v>788</v>
      </c>
      <c r="D543" s="23" t="s">
        <v>382</v>
      </c>
      <c r="E543" s="23" t="s">
        <v>1199</v>
      </c>
      <c r="F543" s="25" t="s">
        <v>907</v>
      </c>
      <c r="G543" s="24" t="s">
        <v>917</v>
      </c>
      <c r="H543" s="394">
        <v>250</v>
      </c>
      <c r="I543" s="23" t="s">
        <v>141</v>
      </c>
      <c r="J543" s="42" t="s">
        <v>1000</v>
      </c>
      <c r="K543" s="13" t="str">
        <f t="shared" si="117"/>
        <v>01A</v>
      </c>
      <c r="L543" s="6" t="s">
        <v>1004</v>
      </c>
      <c r="M543" s="13" t="s">
        <v>1026</v>
      </c>
      <c r="N543" s="13" t="s">
        <v>1028</v>
      </c>
      <c r="O543" s="3"/>
      <c r="P543" s="7" t="s">
        <v>1382</v>
      </c>
      <c r="Q543" s="7" t="s">
        <v>1590</v>
      </c>
      <c r="R543" s="7" t="s">
        <v>1382</v>
      </c>
      <c r="S543" s="7" t="str">
        <f t="shared" si="114"/>
        <v>Yes</v>
      </c>
      <c r="T543" s="306">
        <v>400</v>
      </c>
      <c r="U543" s="306">
        <v>21</v>
      </c>
      <c r="V543" s="306">
        <v>925</v>
      </c>
      <c r="W543" s="306">
        <v>925</v>
      </c>
      <c r="X543" s="8">
        <v>92.5</v>
      </c>
      <c r="Y543" s="16">
        <f t="shared" si="112"/>
        <v>36.417322834645667</v>
      </c>
      <c r="Z543" s="8">
        <v>92.5</v>
      </c>
      <c r="AA543" s="16">
        <f t="shared" si="109"/>
        <v>36.417322834645667</v>
      </c>
      <c r="AB543" s="16" t="str">
        <f t="shared" si="110"/>
        <v>Y</v>
      </c>
      <c r="AC543" s="8">
        <v>134.19999999999999</v>
      </c>
      <c r="AD543" s="306">
        <v>20</v>
      </c>
      <c r="AE543" s="3"/>
      <c r="AF543" s="5" t="s">
        <v>988</v>
      </c>
      <c r="AG543" s="10">
        <v>1.0352263152000001</v>
      </c>
      <c r="AH543" s="10">
        <v>1.09510705304</v>
      </c>
      <c r="AI543" s="10">
        <v>0.99767398807999985</v>
      </c>
      <c r="AJ543" s="10">
        <v>1.09510705304</v>
      </c>
      <c r="AK543" s="10">
        <v>1.0372561707199999</v>
      </c>
      <c r="AL543" s="10">
        <v>1.34680913752</v>
      </c>
      <c r="AM543" s="10">
        <v>1.2656149167199997</v>
      </c>
      <c r="AN543" s="10">
        <v>1.2889582552000001</v>
      </c>
      <c r="AO543" s="10">
        <v>1.1834057681599999</v>
      </c>
      <c r="AP543" s="10">
        <v>1.0981518363199998</v>
      </c>
      <c r="AQ543" s="10">
        <v>1.0697338590400001</v>
      </c>
      <c r="AR543" s="10">
        <v>1.0687189312800001</v>
      </c>
      <c r="AS543" s="11">
        <v>3.1280073563199999</v>
      </c>
      <c r="AT543" s="11">
        <v>3.4791723612799998</v>
      </c>
      <c r="AU543" s="11">
        <v>3.7379789400799996</v>
      </c>
      <c r="AV543" s="11">
        <v>3.2366046266400001</v>
      </c>
      <c r="AW543" s="29">
        <v>13.581763284319999</v>
      </c>
      <c r="AX543" s="45">
        <f t="shared" si="115"/>
        <v>1.1318136070266667</v>
      </c>
      <c r="AY543" s="45">
        <f t="shared" si="116"/>
        <v>0.11257660077317495</v>
      </c>
    </row>
    <row r="544" spans="1:51" ht="15" customHeight="1">
      <c r="A544" s="385">
        <v>2100</v>
      </c>
      <c r="B544" s="23" t="s">
        <v>124</v>
      </c>
      <c r="C544" s="23" t="s">
        <v>788</v>
      </c>
      <c r="D544" s="23" t="s">
        <v>382</v>
      </c>
      <c r="E544" s="23" t="s">
        <v>1199</v>
      </c>
      <c r="F544" s="25" t="s">
        <v>926</v>
      </c>
      <c r="G544" s="24" t="s">
        <v>955</v>
      </c>
      <c r="H544" s="394">
        <v>250</v>
      </c>
      <c r="I544" s="23" t="s">
        <v>157</v>
      </c>
      <c r="J544" s="42" t="s">
        <v>1000</v>
      </c>
      <c r="K544" s="13" t="str">
        <f t="shared" si="117"/>
        <v>01A</v>
      </c>
      <c r="L544" s="6" t="s">
        <v>1004</v>
      </c>
      <c r="M544" s="13" t="s">
        <v>1026</v>
      </c>
      <c r="N544" s="13" t="s">
        <v>1028</v>
      </c>
      <c r="O544" s="3"/>
      <c r="P544" s="7" t="s">
        <v>1434</v>
      </c>
      <c r="Q544" s="7" t="s">
        <v>1590</v>
      </c>
      <c r="R544" s="7" t="s">
        <v>1434</v>
      </c>
      <c r="S544" s="7" t="str">
        <f t="shared" si="114"/>
        <v>Yes</v>
      </c>
      <c r="T544" s="306">
        <v>400</v>
      </c>
      <c r="U544" s="306">
        <v>21</v>
      </c>
      <c r="V544" s="306">
        <v>1087</v>
      </c>
      <c r="W544" s="306">
        <v>1087</v>
      </c>
      <c r="X544" s="8">
        <v>108.7</v>
      </c>
      <c r="Y544" s="16">
        <f t="shared" si="112"/>
        <v>42.795275590551185</v>
      </c>
      <c r="Z544" s="8">
        <v>108</v>
      </c>
      <c r="AA544" s="16">
        <f t="shared" si="109"/>
        <v>42.519685039370081</v>
      </c>
      <c r="AB544" s="16" t="str">
        <f t="shared" si="110"/>
        <v>N</v>
      </c>
      <c r="AC544" s="8">
        <v>156.19999999999999</v>
      </c>
      <c r="AD544" s="306">
        <v>4</v>
      </c>
      <c r="AE544" s="3"/>
      <c r="AF544" s="5" t="s">
        <v>988</v>
      </c>
      <c r="AG544" s="10">
        <v>2.1225549474975995</v>
      </c>
      <c r="AH544" s="10">
        <v>2.2461045814591998</v>
      </c>
      <c r="AI544" s="10">
        <v>2.04759224824</v>
      </c>
      <c r="AJ544" s="10">
        <v>2.2461045814591998</v>
      </c>
      <c r="AK544" s="10">
        <v>2.1281077400351993</v>
      </c>
      <c r="AL544" s="10">
        <v>2.7625142874559994</v>
      </c>
      <c r="AM544" s="10">
        <v>2.595930511328</v>
      </c>
      <c r="AN544" s="10">
        <v>2.6431292478975994</v>
      </c>
      <c r="AO544" s="10">
        <v>2.4279585370655998</v>
      </c>
      <c r="AP544" s="10">
        <v>2.2516573739967995</v>
      </c>
      <c r="AQ544" s="10">
        <v>2.1947412504863997</v>
      </c>
      <c r="AR544" s="10">
        <v>2.1919648542175998</v>
      </c>
      <c r="AS544" s="11">
        <v>6.4162517771967993</v>
      </c>
      <c r="AT544" s="11">
        <v>7.1367266089503989</v>
      </c>
      <c r="AU544" s="11">
        <v>7.6670182962911984</v>
      </c>
      <c r="AV544" s="11">
        <v>6.6383634787007999</v>
      </c>
      <c r="AW544" s="29">
        <v>27.858360161139199</v>
      </c>
      <c r="AX544" s="45">
        <f t="shared" si="115"/>
        <v>2.3215300134282661</v>
      </c>
      <c r="AY544" s="45">
        <f t="shared" si="116"/>
        <v>0.23074655745515249</v>
      </c>
    </row>
    <row r="545" spans="1:51" ht="15" customHeight="1">
      <c r="A545" s="385">
        <v>2101</v>
      </c>
      <c r="B545" s="23" t="s">
        <v>124</v>
      </c>
      <c r="C545" s="23" t="s">
        <v>788</v>
      </c>
      <c r="D545" s="23" t="s">
        <v>382</v>
      </c>
      <c r="E545" s="23" t="s">
        <v>1199</v>
      </c>
      <c r="F545" s="25" t="s">
        <v>926</v>
      </c>
      <c r="G545" s="24" t="s">
        <v>1079</v>
      </c>
      <c r="H545" s="394">
        <v>250</v>
      </c>
      <c r="I545" s="23" t="s">
        <v>160</v>
      </c>
      <c r="J545" s="42" t="s">
        <v>1000</v>
      </c>
      <c r="K545" s="13" t="str">
        <f t="shared" si="117"/>
        <v>01A</v>
      </c>
      <c r="L545" s="6" t="s">
        <v>1004</v>
      </c>
      <c r="M545" s="13" t="s">
        <v>1026</v>
      </c>
      <c r="N545" s="13" t="s">
        <v>1028</v>
      </c>
      <c r="O545" s="3"/>
      <c r="P545" s="7" t="s">
        <v>1442</v>
      </c>
      <c r="Q545" s="7" t="s">
        <v>1587</v>
      </c>
      <c r="R545" s="7" t="s">
        <v>1553</v>
      </c>
      <c r="S545" s="7" t="str">
        <f t="shared" si="114"/>
        <v>No</v>
      </c>
      <c r="T545" s="306">
        <v>415</v>
      </c>
      <c r="U545" s="306">
        <v>22</v>
      </c>
      <c r="V545" s="306">
        <v>1565</v>
      </c>
      <c r="W545" s="306">
        <v>1560</v>
      </c>
      <c r="X545" s="8">
        <v>156</v>
      </c>
      <c r="Y545" s="16">
        <f t="shared" si="112"/>
        <v>61.417322834645667</v>
      </c>
      <c r="Z545" s="8">
        <v>156</v>
      </c>
      <c r="AA545" s="16">
        <f t="shared" si="109"/>
        <v>61.417322834645667</v>
      </c>
      <c r="AB545" s="16" t="str">
        <f t="shared" si="110"/>
        <v>Y</v>
      </c>
      <c r="AC545" s="8">
        <v>103.6</v>
      </c>
      <c r="AD545" s="306">
        <v>3</v>
      </c>
      <c r="AE545" s="3"/>
      <c r="AF545" s="5" t="s">
        <v>988</v>
      </c>
      <c r="AG545" s="10">
        <v>1.8630855550944001</v>
      </c>
      <c r="AH545" s="10">
        <v>1.9713885417408001</v>
      </c>
      <c r="AI545" s="10">
        <v>1.7972812087776</v>
      </c>
      <c r="AJ545" s="10">
        <v>1.9727594656224001</v>
      </c>
      <c r="AK545" s="10">
        <v>1.8685692506208</v>
      </c>
      <c r="AL545" s="10">
        <v>2.4251643465504</v>
      </c>
      <c r="AM545" s="10">
        <v>2.2784754912191998</v>
      </c>
      <c r="AN545" s="10">
        <v>2.3209741315488004</v>
      </c>
      <c r="AO545" s="10">
        <v>2.1304157120064002</v>
      </c>
      <c r="AP545" s="10">
        <v>1.9768722372672001</v>
      </c>
      <c r="AQ545" s="10">
        <v>1.9275189775296</v>
      </c>
      <c r="AR545" s="10">
        <v>1.9247771297664</v>
      </c>
      <c r="AS545" s="11">
        <v>5.6317553056128009</v>
      </c>
      <c r="AT545" s="11">
        <v>6.2664930627936002</v>
      </c>
      <c r="AU545" s="11">
        <v>6.7298653347744004</v>
      </c>
      <c r="AV545" s="11">
        <v>5.8291683445632003</v>
      </c>
      <c r="AW545" s="29">
        <v>24.457282047744002</v>
      </c>
      <c r="AX545" s="45">
        <f t="shared" si="115"/>
        <v>2.0381068373120006</v>
      </c>
      <c r="AY545" s="45">
        <f t="shared" si="116"/>
        <v>0.20249409624643841</v>
      </c>
    </row>
    <row r="546" spans="1:51" ht="15" customHeight="1">
      <c r="A546" s="385">
        <v>2102</v>
      </c>
      <c r="B546" s="23" t="s">
        <v>124</v>
      </c>
      <c r="C546" s="23" t="s">
        <v>788</v>
      </c>
      <c r="D546" s="23" t="s">
        <v>382</v>
      </c>
      <c r="E546" s="23" t="s">
        <v>1199</v>
      </c>
      <c r="F546" s="25" t="s">
        <v>925</v>
      </c>
      <c r="G546" s="24" t="s">
        <v>933</v>
      </c>
      <c r="H546" s="394">
        <v>250</v>
      </c>
      <c r="I546" s="23" t="s">
        <v>144</v>
      </c>
      <c r="J546" s="42" t="s">
        <v>1000</v>
      </c>
      <c r="K546" s="13" t="str">
        <f t="shared" si="117"/>
        <v>01A</v>
      </c>
      <c r="L546" s="6" t="s">
        <v>1004</v>
      </c>
      <c r="M546" s="13" t="s">
        <v>1026</v>
      </c>
      <c r="N546" s="13" t="s">
        <v>1028</v>
      </c>
      <c r="O546" s="3"/>
      <c r="P546" s="7" t="s">
        <v>1404</v>
      </c>
      <c r="Q546" s="7" t="s">
        <v>1590</v>
      </c>
      <c r="R546" s="7" t="s">
        <v>1508</v>
      </c>
      <c r="S546" s="7" t="str">
        <f t="shared" si="114"/>
        <v>No</v>
      </c>
      <c r="T546" s="306">
        <v>350</v>
      </c>
      <c r="U546" s="306">
        <v>18</v>
      </c>
      <c r="V546" s="306">
        <v>1258</v>
      </c>
      <c r="W546" s="306">
        <v>1255</v>
      </c>
      <c r="X546" s="8">
        <v>125.5</v>
      </c>
      <c r="Y546" s="16">
        <f t="shared" si="112"/>
        <v>49.409448818897637</v>
      </c>
      <c r="Z546" s="8">
        <v>125.5</v>
      </c>
      <c r="AA546" s="16">
        <f t="shared" si="109"/>
        <v>49.409448818897637</v>
      </c>
      <c r="AB546" s="16" t="str">
        <f t="shared" si="110"/>
        <v>Y</v>
      </c>
      <c r="AC546" s="8">
        <v>111</v>
      </c>
      <c r="AD546" s="306">
        <v>6</v>
      </c>
      <c r="AE546" s="3"/>
      <c r="AF546" s="5" t="s">
        <v>988</v>
      </c>
      <c r="AG546" s="10">
        <v>10.37846711958</v>
      </c>
      <c r="AH546" s="10">
        <v>10.98140284143</v>
      </c>
      <c r="AI546" s="10">
        <v>10.007736394740002</v>
      </c>
      <c r="AJ546" s="10">
        <v>10.98439260534</v>
      </c>
      <c r="AK546" s="10">
        <v>10.40537499477</v>
      </c>
      <c r="AL546" s="10">
        <v>13.504763581470002</v>
      </c>
      <c r="AM546" s="10">
        <v>12.690551209980001</v>
      </c>
      <c r="AN546" s="10">
        <v>12.924749382930001</v>
      </c>
      <c r="AO546" s="10">
        <v>11.86836613473</v>
      </c>
      <c r="AP546" s="10">
        <v>11.009307304590001</v>
      </c>
      <c r="AQ546" s="10">
        <v>10.733252436900001</v>
      </c>
      <c r="AR546" s="10">
        <v>10.718303617350001</v>
      </c>
      <c r="AS546" s="11">
        <v>31.367606355749999</v>
      </c>
      <c r="AT546" s="11">
        <v>34.89453118158</v>
      </c>
      <c r="AU546" s="11">
        <v>37.483666727639999</v>
      </c>
      <c r="AV546" s="11">
        <v>32.460863358840001</v>
      </c>
      <c r="AW546" s="29">
        <v>136.20666762381001</v>
      </c>
      <c r="AX546" s="45">
        <f t="shared" si="115"/>
        <v>11.3505556353175</v>
      </c>
      <c r="AY546" s="45">
        <f t="shared" si="116"/>
        <v>1.1278098303690383</v>
      </c>
    </row>
    <row r="547" spans="1:51" ht="15" customHeight="1">
      <c r="A547" s="385">
        <v>2103</v>
      </c>
      <c r="B547" s="23" t="s">
        <v>124</v>
      </c>
      <c r="C547" s="23" t="s">
        <v>788</v>
      </c>
      <c r="D547" s="23" t="s">
        <v>382</v>
      </c>
      <c r="E547" s="23" t="s">
        <v>1199</v>
      </c>
      <c r="F547" s="25" t="s">
        <v>925</v>
      </c>
      <c r="G547" s="24" t="s">
        <v>917</v>
      </c>
      <c r="H547" s="394">
        <v>250</v>
      </c>
      <c r="I547" s="23" t="s">
        <v>142</v>
      </c>
      <c r="J547" s="42" t="s">
        <v>1000</v>
      </c>
      <c r="K547" s="13" t="str">
        <f t="shared" si="117"/>
        <v>01A</v>
      </c>
      <c r="L547" s="6" t="s">
        <v>1004</v>
      </c>
      <c r="M547" s="13" t="s">
        <v>1026</v>
      </c>
      <c r="N547" s="13" t="s">
        <v>1028</v>
      </c>
      <c r="O547" s="3"/>
      <c r="P547" s="7" t="s">
        <v>1378</v>
      </c>
      <c r="Q547" s="7" t="s">
        <v>1590</v>
      </c>
      <c r="R547" s="7" t="s">
        <v>1378</v>
      </c>
      <c r="S547" s="7" t="str">
        <f t="shared" si="114"/>
        <v>Yes</v>
      </c>
      <c r="T547" s="306">
        <v>380</v>
      </c>
      <c r="U547" s="306">
        <v>20</v>
      </c>
      <c r="V547" s="306">
        <v>914</v>
      </c>
      <c r="W547" s="306">
        <v>914</v>
      </c>
      <c r="X547" s="8">
        <v>91.4</v>
      </c>
      <c r="Y547" s="16">
        <f t="shared" si="112"/>
        <v>35.984251968503941</v>
      </c>
      <c r="Z547" s="8">
        <v>90.5</v>
      </c>
      <c r="AA547" s="16">
        <f t="shared" si="109"/>
        <v>35.629921259842519</v>
      </c>
      <c r="AB547" s="16" t="str">
        <f t="shared" si="110"/>
        <v>N</v>
      </c>
      <c r="AC547" s="8">
        <v>110</v>
      </c>
      <c r="AD547" s="306">
        <v>6</v>
      </c>
      <c r="AE547" s="3"/>
      <c r="AF547" s="5" t="s">
        <v>988</v>
      </c>
      <c r="AG547" s="10">
        <v>1.525125604464</v>
      </c>
      <c r="AH547" s="10">
        <v>1.6133689190080003</v>
      </c>
      <c r="AI547" s="10">
        <v>1.4704616043040002</v>
      </c>
      <c r="AJ547" s="10">
        <v>1.6141498332960003</v>
      </c>
      <c r="AK547" s="10">
        <v>1.5290301759039999</v>
      </c>
      <c r="AL547" s="10">
        <v>1.9843032058080001</v>
      </c>
      <c r="AM547" s="10">
        <v>1.8648233197440001</v>
      </c>
      <c r="AN547" s="10">
        <v>1.899183548416</v>
      </c>
      <c r="AO547" s="10">
        <v>1.7437816051040003</v>
      </c>
      <c r="AP547" s="10">
        <v>1.6180544047360002</v>
      </c>
      <c r="AQ547" s="10">
        <v>1.5774468617599999</v>
      </c>
      <c r="AR547" s="10">
        <v>1.5751041188960002</v>
      </c>
      <c r="AS547" s="11">
        <v>4.6089561277760005</v>
      </c>
      <c r="AT547" s="11">
        <v>5.1274832150080005</v>
      </c>
      <c r="AU547" s="11">
        <v>5.5077884732640001</v>
      </c>
      <c r="AV547" s="11">
        <v>4.7706053853920007</v>
      </c>
      <c r="AW547" s="29">
        <v>20.014833201440002</v>
      </c>
      <c r="AX547" s="45">
        <f t="shared" si="115"/>
        <v>1.6679027667866668</v>
      </c>
      <c r="AY547" s="45">
        <f t="shared" si="116"/>
        <v>0.16567528610434562</v>
      </c>
    </row>
    <row r="548" spans="1:51" ht="15" customHeight="1">
      <c r="A548" s="385">
        <v>2104</v>
      </c>
      <c r="B548" s="23" t="s">
        <v>124</v>
      </c>
      <c r="C548" s="23" t="s">
        <v>788</v>
      </c>
      <c r="D548" s="23" t="s">
        <v>382</v>
      </c>
      <c r="E548" s="23" t="s">
        <v>1199</v>
      </c>
      <c r="F548" s="25" t="s">
        <v>926</v>
      </c>
      <c r="G548" s="24" t="s">
        <v>934</v>
      </c>
      <c r="H548" s="394">
        <v>250</v>
      </c>
      <c r="I548" s="23" t="s">
        <v>154</v>
      </c>
      <c r="J548" s="42" t="s">
        <v>1000</v>
      </c>
      <c r="K548" s="13" t="str">
        <f t="shared" si="117"/>
        <v>01A</v>
      </c>
      <c r="L548" s="6" t="s">
        <v>1004</v>
      </c>
      <c r="M548" s="13" t="s">
        <v>1026</v>
      </c>
      <c r="N548" s="13" t="s">
        <v>1028</v>
      </c>
      <c r="O548" s="3"/>
      <c r="P548" s="7" t="s">
        <v>1429</v>
      </c>
      <c r="Q548" s="7" t="s">
        <v>1590</v>
      </c>
      <c r="R548" s="7" t="s">
        <v>1429</v>
      </c>
      <c r="S548" s="7" t="str">
        <f t="shared" si="114"/>
        <v>Yes</v>
      </c>
      <c r="T548" s="306">
        <v>400</v>
      </c>
      <c r="U548" s="306">
        <v>21</v>
      </c>
      <c r="V548" s="306">
        <v>1457</v>
      </c>
      <c r="W548" s="306">
        <v>1457</v>
      </c>
      <c r="X548" s="8">
        <v>145.69999999999999</v>
      </c>
      <c r="Y548" s="16">
        <f t="shared" si="112"/>
        <v>57.362204724409445</v>
      </c>
      <c r="Z548" s="8">
        <v>138.6</v>
      </c>
      <c r="AA548" s="16">
        <f t="shared" si="109"/>
        <v>54.566929133858267</v>
      </c>
      <c r="AB548" s="16" t="str">
        <f t="shared" si="110"/>
        <v>N</v>
      </c>
      <c r="AC548" s="8">
        <v>79.599999999999994</v>
      </c>
      <c r="AD548" s="306">
        <v>3</v>
      </c>
      <c r="AE548" s="3"/>
      <c r="AF548" s="5" t="s">
        <v>988</v>
      </c>
      <c r="AG548" s="10">
        <v>1.9334401283007996</v>
      </c>
      <c r="AH548" s="10">
        <v>2.0453312195903997</v>
      </c>
      <c r="AI548" s="10">
        <v>1.8642193684351995</v>
      </c>
      <c r="AJ548" s="10">
        <v>2.0462794491775993</v>
      </c>
      <c r="AK548" s="10">
        <v>1.9381812762367998</v>
      </c>
      <c r="AL548" s="10">
        <v>2.5156530948415998</v>
      </c>
      <c r="AM548" s="10">
        <v>2.3639363608895998</v>
      </c>
      <c r="AN548" s="10">
        <v>2.4075549219007999</v>
      </c>
      <c r="AO548" s="10">
        <v>2.2103231677631996</v>
      </c>
      <c r="AP548" s="10">
        <v>2.0510205971135997</v>
      </c>
      <c r="AQ548" s="10">
        <v>1.9988679698175995</v>
      </c>
      <c r="AR548" s="10">
        <v>1.9969715106431998</v>
      </c>
      <c r="AS548" s="11">
        <v>5.8429907163263994</v>
      </c>
      <c r="AT548" s="11">
        <v>6.5001138202559989</v>
      </c>
      <c r="AU548" s="11">
        <v>6.9818144505535997</v>
      </c>
      <c r="AV548" s="11">
        <v>6.046860077574399</v>
      </c>
      <c r="AW548" s="29">
        <v>25.371779064710395</v>
      </c>
      <c r="AX548" s="45">
        <f t="shared" si="115"/>
        <v>2.1143149220591995</v>
      </c>
      <c r="AY548" s="45">
        <f t="shared" si="116"/>
        <v>0.21005805125945773</v>
      </c>
    </row>
    <row r="549" spans="1:51" ht="15" customHeight="1">
      <c r="A549" s="385">
        <v>2106</v>
      </c>
      <c r="B549" s="23" t="s">
        <v>124</v>
      </c>
      <c r="C549" s="23" t="s">
        <v>788</v>
      </c>
      <c r="D549" s="23" t="s">
        <v>382</v>
      </c>
      <c r="E549" s="23" t="s">
        <v>1199</v>
      </c>
      <c r="F549" s="25" t="s">
        <v>923</v>
      </c>
      <c r="G549" s="24" t="s">
        <v>917</v>
      </c>
      <c r="H549" s="394">
        <v>330</v>
      </c>
      <c r="I549" s="23" t="s">
        <v>147</v>
      </c>
      <c r="J549" s="42" t="s">
        <v>1000</v>
      </c>
      <c r="K549" s="13" t="str">
        <f t="shared" si="117"/>
        <v>01A</v>
      </c>
      <c r="L549" s="6" t="s">
        <v>1004</v>
      </c>
      <c r="M549" s="13" t="s">
        <v>1026</v>
      </c>
      <c r="N549" s="13" t="s">
        <v>1028</v>
      </c>
      <c r="O549" s="3"/>
      <c r="P549" s="7" t="s">
        <v>1405</v>
      </c>
      <c r="Q549" s="7" t="s">
        <v>1590</v>
      </c>
      <c r="R549" s="7" t="s">
        <v>1509</v>
      </c>
      <c r="S549" s="7" t="str">
        <f t="shared" si="114"/>
        <v>No</v>
      </c>
      <c r="T549" s="306">
        <v>380</v>
      </c>
      <c r="U549" s="306">
        <v>20</v>
      </c>
      <c r="V549" s="306">
        <v>1110</v>
      </c>
      <c r="W549" s="306">
        <v>1106</v>
      </c>
      <c r="X549" s="8">
        <v>110.6</v>
      </c>
      <c r="Y549" s="16">
        <f t="shared" si="112"/>
        <v>43.54330708661417</v>
      </c>
      <c r="Z549" s="8">
        <v>108.8</v>
      </c>
      <c r="AA549" s="16">
        <f t="shared" si="109"/>
        <v>42.834645669291334</v>
      </c>
      <c r="AB549" s="16" t="str">
        <f t="shared" si="110"/>
        <v>N</v>
      </c>
      <c r="AC549" s="8">
        <v>132.9</v>
      </c>
      <c r="AD549" s="306">
        <v>12</v>
      </c>
      <c r="AE549" s="3"/>
      <c r="AF549" s="5" t="s">
        <v>988</v>
      </c>
      <c r="AG549" s="10">
        <v>5.5736843634729594</v>
      </c>
      <c r="AH549" s="10">
        <v>5.8967799543912003</v>
      </c>
      <c r="AI549" s="10">
        <v>5.3750319506822395</v>
      </c>
      <c r="AJ549" s="10">
        <v>5.8990633154577603</v>
      </c>
      <c r="AK549" s="10">
        <v>5.5873845298723195</v>
      </c>
      <c r="AL549" s="10">
        <v>7.25195474739456</v>
      </c>
      <c r="AM549" s="10">
        <v>6.8158327836815991</v>
      </c>
      <c r="AN549" s="10">
        <v>6.9402759618091201</v>
      </c>
      <c r="AO549" s="10">
        <v>6.3728607367689598</v>
      </c>
      <c r="AP549" s="10">
        <v>5.9127634818571204</v>
      </c>
      <c r="AQ549" s="10">
        <v>5.7643450125307201</v>
      </c>
      <c r="AR549" s="10">
        <v>5.75635324879776</v>
      </c>
      <c r="AS549" s="11">
        <v>16.845496268546398</v>
      </c>
      <c r="AT549" s="11">
        <v>18.73840259272464</v>
      </c>
      <c r="AU549" s="11">
        <v>20.128969482259677</v>
      </c>
      <c r="AV549" s="11">
        <v>17.433461743185603</v>
      </c>
      <c r="AW549" s="29">
        <v>73.146330086716318</v>
      </c>
      <c r="AX549" s="45">
        <f t="shared" si="115"/>
        <v>6.0955275072263602</v>
      </c>
      <c r="AY549" s="45">
        <f t="shared" si="116"/>
        <v>0.60547075627039704</v>
      </c>
    </row>
    <row r="550" spans="1:51" ht="15" customHeight="1">
      <c r="A550" s="385">
        <v>2107</v>
      </c>
      <c r="B550" s="23" t="s">
        <v>124</v>
      </c>
      <c r="C550" s="23" t="s">
        <v>788</v>
      </c>
      <c r="D550" s="23" t="s">
        <v>382</v>
      </c>
      <c r="E550" s="23" t="s">
        <v>1199</v>
      </c>
      <c r="F550" s="25" t="s">
        <v>906</v>
      </c>
      <c r="G550" s="24" t="s">
        <v>917</v>
      </c>
      <c r="H550" s="394">
        <v>330</v>
      </c>
      <c r="I550" s="23" t="s">
        <v>136</v>
      </c>
      <c r="J550" s="42" t="s">
        <v>1000</v>
      </c>
      <c r="K550" s="13" t="str">
        <f t="shared" si="117"/>
        <v>01A</v>
      </c>
      <c r="L550" s="6" t="s">
        <v>1004</v>
      </c>
      <c r="M550" s="13" t="s">
        <v>1026</v>
      </c>
      <c r="N550" s="13" t="s">
        <v>1028</v>
      </c>
      <c r="O550" s="3"/>
      <c r="P550" s="7" t="s">
        <v>1443</v>
      </c>
      <c r="Q550" s="7" t="s">
        <v>1587</v>
      </c>
      <c r="R550" s="7" t="s">
        <v>1443</v>
      </c>
      <c r="S550" s="7" t="str">
        <f t="shared" si="114"/>
        <v>Yes</v>
      </c>
      <c r="T550" s="306">
        <v>380</v>
      </c>
      <c r="U550" s="306">
        <v>20</v>
      </c>
      <c r="V550" s="306">
        <v>1493</v>
      </c>
      <c r="W550" s="306">
        <v>1493</v>
      </c>
      <c r="X550" s="8">
        <v>149.30000000000001</v>
      </c>
      <c r="Y550" s="16">
        <f t="shared" si="112"/>
        <v>58.779527559055119</v>
      </c>
      <c r="Z550" s="8">
        <v>149.30000000000001</v>
      </c>
      <c r="AA550" s="16">
        <f t="shared" si="109"/>
        <v>58.779527559055119</v>
      </c>
      <c r="AB550" s="16" t="str">
        <f t="shared" si="110"/>
        <v>Y</v>
      </c>
      <c r="AC550" s="8">
        <v>112</v>
      </c>
      <c r="AD550" s="306">
        <v>8</v>
      </c>
      <c r="AE550" s="3"/>
      <c r="AF550" s="5" t="s">
        <v>988</v>
      </c>
      <c r="AG550" s="10">
        <v>2.3170594055168006</v>
      </c>
      <c r="AH550" s="10">
        <v>2.4521346174976006</v>
      </c>
      <c r="AI550" s="10">
        <v>2.2339361981440002</v>
      </c>
      <c r="AJ550" s="10">
        <v>2.4521346174976006</v>
      </c>
      <c r="AK550" s="10">
        <v>2.3235534060928003</v>
      </c>
      <c r="AL550" s="10">
        <v>3.0145150673792003</v>
      </c>
      <c r="AM550" s="10">
        <v>2.8326830512512005</v>
      </c>
      <c r="AN550" s="10">
        <v>2.8846350558592007</v>
      </c>
      <c r="AO550" s="10">
        <v>2.6495522350080005</v>
      </c>
      <c r="AP550" s="10">
        <v>2.4573298179584007</v>
      </c>
      <c r="AQ550" s="10">
        <v>2.3962862125440005</v>
      </c>
      <c r="AR550" s="10">
        <v>2.3923898121984006</v>
      </c>
      <c r="AS550" s="11">
        <v>7.0031302211584023</v>
      </c>
      <c r="AT550" s="11">
        <v>7.7902030909696016</v>
      </c>
      <c r="AU550" s="11">
        <v>8.3668703421184016</v>
      </c>
      <c r="AV550" s="11">
        <v>7.2460058427008018</v>
      </c>
      <c r="AW550" s="29">
        <v>30.406209496947206</v>
      </c>
      <c r="AX550" s="45">
        <f t="shared" si="115"/>
        <v>2.533850791412267</v>
      </c>
      <c r="AY550" s="45">
        <f t="shared" si="116"/>
        <v>0.25155756543566449</v>
      </c>
    </row>
    <row r="551" spans="1:51" ht="15" customHeight="1">
      <c r="A551" s="385">
        <v>2110</v>
      </c>
      <c r="B551" s="23" t="s">
        <v>124</v>
      </c>
      <c r="C551" s="23" t="s">
        <v>788</v>
      </c>
      <c r="D551" s="23" t="s">
        <v>382</v>
      </c>
      <c r="E551" s="23" t="s">
        <v>1199</v>
      </c>
      <c r="F551" s="25" t="s">
        <v>925</v>
      </c>
      <c r="G551" s="24" t="s">
        <v>917</v>
      </c>
      <c r="H551" s="394">
        <v>250</v>
      </c>
      <c r="I551" s="23" t="s">
        <v>738</v>
      </c>
      <c r="J551" s="42" t="s">
        <v>1000</v>
      </c>
      <c r="K551" s="13" t="str">
        <f t="shared" si="117"/>
        <v>01A</v>
      </c>
      <c r="L551" s="6" t="s">
        <v>1004</v>
      </c>
      <c r="M551" s="13" t="s">
        <v>1026</v>
      </c>
      <c r="N551" s="13" t="s">
        <v>1028</v>
      </c>
      <c r="O551" s="3"/>
      <c r="P551" s="7" t="s">
        <v>1444</v>
      </c>
      <c r="Q551" s="7" t="s">
        <v>1591</v>
      </c>
      <c r="R551" s="7" t="s">
        <v>1444</v>
      </c>
      <c r="S551" s="7" t="str">
        <f t="shared" si="114"/>
        <v>Yes</v>
      </c>
      <c r="T551" s="306">
        <v>350</v>
      </c>
      <c r="U551" s="306">
        <v>18</v>
      </c>
      <c r="V551" s="306">
        <v>1074</v>
      </c>
      <c r="W551" s="306">
        <v>1074</v>
      </c>
      <c r="X551" s="8">
        <v>107.4</v>
      </c>
      <c r="Y551" s="16">
        <f t="shared" si="112"/>
        <v>42.283464566929133</v>
      </c>
      <c r="Z551" s="8">
        <v>107.4</v>
      </c>
      <c r="AA551" s="16">
        <f t="shared" si="109"/>
        <v>42.283464566929133</v>
      </c>
      <c r="AB551" s="16" t="str">
        <f t="shared" si="110"/>
        <v>Y</v>
      </c>
      <c r="AC551" s="8">
        <v>125.3</v>
      </c>
      <c r="AD551" s="306">
        <v>6</v>
      </c>
      <c r="AE551" s="3"/>
      <c r="AF551" s="5" t="s">
        <v>988</v>
      </c>
      <c r="AG551" s="10">
        <v>125.31465054412079</v>
      </c>
      <c r="AH551" s="10">
        <v>132.59769935384281</v>
      </c>
      <c r="AI551" s="10">
        <v>120.84662284737001</v>
      </c>
      <c r="AJ551" s="10">
        <v>132.63043215748201</v>
      </c>
      <c r="AK551" s="10">
        <v>125.6429413100316</v>
      </c>
      <c r="AL551" s="10">
        <v>163.07193954193801</v>
      </c>
      <c r="AM551" s="10">
        <v>153.24247115499</v>
      </c>
      <c r="AN551" s="10">
        <v>156.06423137459282</v>
      </c>
      <c r="AO551" s="10">
        <v>143.30325160289883</v>
      </c>
      <c r="AP551" s="10">
        <v>132.93754287397923</v>
      </c>
      <c r="AQ551" s="10">
        <v>129.60746146845</v>
      </c>
      <c r="AR551" s="10">
        <v>129.4264683189156</v>
      </c>
      <c r="AS551" s="11">
        <v>378.75897274533361</v>
      </c>
      <c r="AT551" s="11">
        <v>421.34531300945162</v>
      </c>
      <c r="AU551" s="11">
        <v>452.60995413248168</v>
      </c>
      <c r="AV551" s="11">
        <v>391.97147266134482</v>
      </c>
      <c r="AW551" s="29">
        <v>1644.6857125486117</v>
      </c>
      <c r="AX551" s="45">
        <f t="shared" si="115"/>
        <v>137.05714271238432</v>
      </c>
      <c r="AY551" s="45">
        <f t="shared" si="116"/>
        <v>13.618661405990936</v>
      </c>
    </row>
    <row r="552" spans="1:51" ht="15" customHeight="1">
      <c r="A552" s="385">
        <v>2111</v>
      </c>
      <c r="B552" s="23" t="s">
        <v>124</v>
      </c>
      <c r="C552" s="23" t="s">
        <v>788</v>
      </c>
      <c r="D552" s="23" t="s">
        <v>382</v>
      </c>
      <c r="E552" s="23" t="s">
        <v>1199</v>
      </c>
      <c r="F552" s="25" t="s">
        <v>926</v>
      </c>
      <c r="G552" s="24" t="s">
        <v>931</v>
      </c>
      <c r="H552" s="394">
        <v>250</v>
      </c>
      <c r="I552" s="23" t="s">
        <v>148</v>
      </c>
      <c r="J552" s="42" t="s">
        <v>1000</v>
      </c>
      <c r="K552" s="13" t="str">
        <f t="shared" si="117"/>
        <v>01A</v>
      </c>
      <c r="L552" s="6" t="s">
        <v>1004</v>
      </c>
      <c r="M552" s="13" t="s">
        <v>1026</v>
      </c>
      <c r="N552" s="13" t="s">
        <v>1028</v>
      </c>
      <c r="O552" s="3"/>
      <c r="P552" s="7" t="s">
        <v>1445</v>
      </c>
      <c r="Q552" s="7" t="s">
        <v>1591</v>
      </c>
      <c r="R552" s="7" t="s">
        <v>1445</v>
      </c>
      <c r="S552" s="7" t="str">
        <f t="shared" si="114"/>
        <v>Yes</v>
      </c>
      <c r="T552" s="306">
        <v>400</v>
      </c>
      <c r="U552" s="306">
        <v>21</v>
      </c>
      <c r="V552" s="306">
        <v>1541</v>
      </c>
      <c r="W552" s="306">
        <v>1541</v>
      </c>
      <c r="X552" s="8">
        <v>154.1</v>
      </c>
      <c r="Y552" s="16">
        <f t="shared" si="112"/>
        <v>60.669291338582674</v>
      </c>
      <c r="Z552" s="8">
        <v>154.1</v>
      </c>
      <c r="AA552" s="16">
        <f t="shared" si="109"/>
        <v>60.669291338582674</v>
      </c>
      <c r="AB552" s="16" t="str">
        <f t="shared" si="110"/>
        <v>Y</v>
      </c>
      <c r="AC552" s="8">
        <v>75.2</v>
      </c>
      <c r="AD552" s="306">
        <v>4</v>
      </c>
      <c r="AE552" s="3"/>
      <c r="AF552" s="5" t="s">
        <v>988</v>
      </c>
      <c r="AG552" s="10">
        <v>96.552912529382397</v>
      </c>
      <c r="AH552" s="10">
        <v>102.16472428825601</v>
      </c>
      <c r="AI552" s="10">
        <v>93.110786559436804</v>
      </c>
      <c r="AJ552" s="10">
        <v>102.1903057364224</v>
      </c>
      <c r="AK552" s="10">
        <v>96.805884627916811</v>
      </c>
      <c r="AL552" s="10">
        <v>125.6447038608384</v>
      </c>
      <c r="AM552" s="10">
        <v>118.07070028149761</v>
      </c>
      <c r="AN552" s="10">
        <v>120.24512337564161</v>
      </c>
      <c r="AO552" s="10">
        <v>110.4133201303552</v>
      </c>
      <c r="AP552" s="10">
        <v>102.42622353617921</v>
      </c>
      <c r="AQ552" s="10">
        <v>99.861446492236809</v>
      </c>
      <c r="AR552" s="10">
        <v>99.721222257843209</v>
      </c>
      <c r="AS552" s="11">
        <v>291.82842337707518</v>
      </c>
      <c r="AT552" s="11">
        <v>324.64089422517759</v>
      </c>
      <c r="AU552" s="11">
        <v>348.72914378749442</v>
      </c>
      <c r="AV552" s="11">
        <v>302.0088922862592</v>
      </c>
      <c r="AW552" s="29">
        <v>1267.2073536760063</v>
      </c>
      <c r="AX552" s="45">
        <f t="shared" si="115"/>
        <v>105.60061280633386</v>
      </c>
      <c r="AY552" s="45">
        <f t="shared" si="116"/>
        <v>10.492915046106965</v>
      </c>
    </row>
    <row r="553" spans="1:51" ht="15" customHeight="1">
      <c r="A553" s="385">
        <v>2112</v>
      </c>
      <c r="B553" s="23" t="s">
        <v>124</v>
      </c>
      <c r="C553" s="23" t="s">
        <v>788</v>
      </c>
      <c r="D553" s="23" t="s">
        <v>382</v>
      </c>
      <c r="E553" s="23" t="s">
        <v>1199</v>
      </c>
      <c r="F553" s="25" t="s">
        <v>926</v>
      </c>
      <c r="G553" s="24" t="s">
        <v>935</v>
      </c>
      <c r="H553" s="394">
        <v>250</v>
      </c>
      <c r="I553" s="23" t="s">
        <v>153</v>
      </c>
      <c r="J553" s="42" t="s">
        <v>1000</v>
      </c>
      <c r="K553" s="13" t="str">
        <f t="shared" si="117"/>
        <v>01A</v>
      </c>
      <c r="L553" s="6" t="s">
        <v>1004</v>
      </c>
      <c r="M553" s="13" t="s">
        <v>1026</v>
      </c>
      <c r="N553" s="13" t="s">
        <v>1028</v>
      </c>
      <c r="O553" s="3"/>
      <c r="P553" s="7" t="s">
        <v>1446</v>
      </c>
      <c r="Q553" s="7" t="s">
        <v>1591</v>
      </c>
      <c r="R553" s="7" t="s">
        <v>1446</v>
      </c>
      <c r="S553" s="7" t="str">
        <f t="shared" si="114"/>
        <v>Yes</v>
      </c>
      <c r="T553" s="306">
        <v>400</v>
      </c>
      <c r="U553" s="306">
        <v>21</v>
      </c>
      <c r="V553" s="306">
        <v>1479</v>
      </c>
      <c r="W553" s="306">
        <v>1479</v>
      </c>
      <c r="X553" s="8">
        <v>147.9</v>
      </c>
      <c r="Y553" s="16">
        <f t="shared" si="112"/>
        <v>58.228346456692918</v>
      </c>
      <c r="Z553" s="8">
        <v>147.9</v>
      </c>
      <c r="AA553" s="16">
        <f t="shared" si="109"/>
        <v>58.228346456692918</v>
      </c>
      <c r="AB553" s="16" t="str">
        <f t="shared" si="110"/>
        <v>Y</v>
      </c>
      <c r="AC553" s="8">
        <v>85.6</v>
      </c>
      <c r="AD553" s="306">
        <v>3</v>
      </c>
      <c r="AE553" s="3"/>
      <c r="AF553" s="5" t="s">
        <v>988</v>
      </c>
      <c r="AG553" s="10">
        <v>8.4391802662272006</v>
      </c>
      <c r="AH553" s="10">
        <v>8.9298182456447996</v>
      </c>
      <c r="AI553" s="10">
        <v>8.1379658105087991</v>
      </c>
      <c r="AJ553" s="10">
        <v>8.9318884480895999</v>
      </c>
      <c r="AK553" s="10">
        <v>8.4609173918975991</v>
      </c>
      <c r="AL553" s="10">
        <v>10.9813888684416</v>
      </c>
      <c r="AM553" s="10">
        <v>10.319959187327999</v>
      </c>
      <c r="AN553" s="10">
        <v>10.510417812249599</v>
      </c>
      <c r="AO553" s="10">
        <v>9.6502486964351988</v>
      </c>
      <c r="AP553" s="10">
        <v>8.9525904725375991</v>
      </c>
      <c r="AQ553" s="10">
        <v>8.7279735072768005</v>
      </c>
      <c r="AR553" s="10">
        <v>8.7165873938303999</v>
      </c>
      <c r="AS553" s="11">
        <v>25.506964322380799</v>
      </c>
      <c r="AT553" s="11">
        <v>28.374194708428796</v>
      </c>
      <c r="AU553" s="11">
        <v>30.480625696012797</v>
      </c>
      <c r="AV553" s="11">
        <v>26.397151373644803</v>
      </c>
      <c r="AW553" s="29">
        <v>110.7589361004672</v>
      </c>
      <c r="AX553" s="45">
        <f t="shared" si="115"/>
        <v>9.2299113417055985</v>
      </c>
      <c r="AY553" s="45">
        <f t="shared" si="116"/>
        <v>0.91713159350992413</v>
      </c>
    </row>
    <row r="554" spans="1:51" ht="15" customHeight="1">
      <c r="A554" s="385">
        <v>2113</v>
      </c>
      <c r="B554" s="23" t="s">
        <v>124</v>
      </c>
      <c r="C554" s="23" t="s">
        <v>788</v>
      </c>
      <c r="D554" s="23" t="s">
        <v>382</v>
      </c>
      <c r="E554" s="23" t="s">
        <v>1199</v>
      </c>
      <c r="F554" s="25" t="s">
        <v>926</v>
      </c>
      <c r="G554" s="24" t="s">
        <v>934</v>
      </c>
      <c r="H554" s="394">
        <v>250</v>
      </c>
      <c r="I554" s="23" t="s">
        <v>155</v>
      </c>
      <c r="J554" s="42" t="s">
        <v>1000</v>
      </c>
      <c r="K554" s="13" t="str">
        <f t="shared" si="117"/>
        <v>01A</v>
      </c>
      <c r="L554" s="6" t="s">
        <v>1004</v>
      </c>
      <c r="M554" s="13" t="s">
        <v>1026</v>
      </c>
      <c r="N554" s="13" t="s">
        <v>1028</v>
      </c>
      <c r="O554" s="3"/>
      <c r="P554" s="7" t="s">
        <v>1446</v>
      </c>
      <c r="Q554" s="7" t="s">
        <v>1591</v>
      </c>
      <c r="R554" s="7" t="s">
        <v>1446</v>
      </c>
      <c r="S554" s="7" t="str">
        <f t="shared" si="114"/>
        <v>Yes</v>
      </c>
      <c r="T554" s="306">
        <v>400</v>
      </c>
      <c r="U554" s="306">
        <v>21</v>
      </c>
      <c r="V554" s="306">
        <v>1479</v>
      </c>
      <c r="W554" s="306">
        <v>1479</v>
      </c>
      <c r="X554" s="8">
        <v>147.9</v>
      </c>
      <c r="Y554" s="16">
        <f t="shared" si="112"/>
        <v>58.228346456692918</v>
      </c>
      <c r="Z554" s="8">
        <v>147.9</v>
      </c>
      <c r="AA554" s="16">
        <f t="shared" si="109"/>
        <v>58.228346456692918</v>
      </c>
      <c r="AB554" s="16" t="str">
        <f t="shared" si="110"/>
        <v>Y</v>
      </c>
      <c r="AC554" s="8">
        <v>92.4</v>
      </c>
      <c r="AD554" s="306">
        <v>3</v>
      </c>
      <c r="AE554" s="3"/>
      <c r="AF554" s="5" t="s">
        <v>988</v>
      </c>
      <c r="AG554" s="10">
        <v>98.682487529471999</v>
      </c>
      <c r="AH554" s="10">
        <v>104.41661939089919</v>
      </c>
      <c r="AI554" s="10">
        <v>95.164018856121587</v>
      </c>
      <c r="AJ554" s="10">
        <v>104.44343528424959</v>
      </c>
      <c r="AK554" s="10">
        <v>98.940590502969584</v>
      </c>
      <c r="AL554" s="10">
        <v>128.41460928172799</v>
      </c>
      <c r="AM554" s="10">
        <v>120.67375473457919</v>
      </c>
      <c r="AN554" s="10">
        <v>122.89723922488318</v>
      </c>
      <c r="AO554" s="10">
        <v>112.84798319182079</v>
      </c>
      <c r="AP554" s="10">
        <v>104.68477832440318</v>
      </c>
      <c r="AQ554" s="10">
        <v>102.06352474940159</v>
      </c>
      <c r="AR554" s="10">
        <v>101.92050665153279</v>
      </c>
      <c r="AS554" s="11">
        <v>298.26312577649276</v>
      </c>
      <c r="AT554" s="11">
        <v>331.79863506894719</v>
      </c>
      <c r="AU554" s="11">
        <v>356.41897715128317</v>
      </c>
      <c r="AV554" s="11">
        <v>308.66880972533755</v>
      </c>
      <c r="AW554" s="29">
        <v>1295.1495477220606</v>
      </c>
      <c r="AX554" s="45">
        <f t="shared" si="115"/>
        <v>107.92912897683838</v>
      </c>
      <c r="AY554" s="45">
        <f t="shared" si="116"/>
        <v>10.724163578429595</v>
      </c>
    </row>
    <row r="555" spans="1:51" ht="15" customHeight="1">
      <c r="A555" s="385">
        <v>2114</v>
      </c>
      <c r="B555" s="23" t="s">
        <v>124</v>
      </c>
      <c r="C555" s="23" t="s">
        <v>788</v>
      </c>
      <c r="D555" s="23" t="s">
        <v>382</v>
      </c>
      <c r="E555" s="23" t="s">
        <v>1199</v>
      </c>
      <c r="F555" s="25" t="s">
        <v>926</v>
      </c>
      <c r="G555" s="24" t="s">
        <v>932</v>
      </c>
      <c r="H555" s="394">
        <v>250</v>
      </c>
      <c r="I555" s="23" t="s">
        <v>158</v>
      </c>
      <c r="J555" s="42" t="s">
        <v>1000</v>
      </c>
      <c r="K555" s="13" t="str">
        <f t="shared" si="117"/>
        <v>01A</v>
      </c>
      <c r="L555" s="6" t="s">
        <v>1004</v>
      </c>
      <c r="M555" s="13" t="s">
        <v>1026</v>
      </c>
      <c r="N555" s="13" t="s">
        <v>1028</v>
      </c>
      <c r="O555" s="3"/>
      <c r="P555" s="7" t="s">
        <v>1447</v>
      </c>
      <c r="Q555" s="7" t="s">
        <v>1589</v>
      </c>
      <c r="R555" s="7" t="s">
        <v>1447</v>
      </c>
      <c r="S555" s="7" t="str">
        <f t="shared" si="114"/>
        <v>Yes</v>
      </c>
      <c r="T555" s="306">
        <v>430</v>
      </c>
      <c r="U555" s="306">
        <v>23</v>
      </c>
      <c r="V555" s="306">
        <v>1102</v>
      </c>
      <c r="W555" s="306">
        <v>1102</v>
      </c>
      <c r="X555" s="8">
        <v>110.2</v>
      </c>
      <c r="Y555" s="16">
        <f t="shared" si="112"/>
        <v>43.385826771653541</v>
      </c>
      <c r="Z555" s="8">
        <v>110.2</v>
      </c>
      <c r="AA555" s="16">
        <f t="shared" si="109"/>
        <v>43.385826771653541</v>
      </c>
      <c r="AB555" s="16" t="str">
        <f t="shared" si="110"/>
        <v>Y</v>
      </c>
      <c r="AC555" s="8">
        <v>92.3</v>
      </c>
      <c r="AD555" s="306">
        <v>2</v>
      </c>
      <c r="AE555" s="3"/>
      <c r="AF555" s="5" t="s">
        <v>988</v>
      </c>
      <c r="AG555" s="10">
        <v>49.196267626469599</v>
      </c>
      <c r="AH555" s="10">
        <v>52.055247525968959</v>
      </c>
      <c r="AI555" s="10">
        <v>47.44225932039776</v>
      </c>
      <c r="AJ555" s="10">
        <v>52.06865737540376</v>
      </c>
      <c r="AK555" s="10">
        <v>49.325002181043679</v>
      </c>
      <c r="AL555" s="10">
        <v>64.019515191697522</v>
      </c>
      <c r="AM555" s="10">
        <v>60.160160524362077</v>
      </c>
      <c r="AN555" s="10">
        <v>61.267814087676555</v>
      </c>
      <c r="AO555" s="10">
        <v>56.2587883287976</v>
      </c>
      <c r="AP555" s="10">
        <v>52.188452030354632</v>
      </c>
      <c r="AQ555" s="10">
        <v>50.881438705442797</v>
      </c>
      <c r="AR555" s="10">
        <v>50.81081349841952</v>
      </c>
      <c r="AS555" s="11">
        <v>148.69377447283631</v>
      </c>
      <c r="AT555" s="11">
        <v>165.41317474814497</v>
      </c>
      <c r="AU555" s="11">
        <v>177.68676294083625</v>
      </c>
      <c r="AV555" s="11">
        <v>153.88070423421695</v>
      </c>
      <c r="AW555" s="29">
        <v>645.67441639603453</v>
      </c>
      <c r="AX555" s="45">
        <f t="shared" si="115"/>
        <v>53.806201366336204</v>
      </c>
      <c r="AY555" s="45">
        <f t="shared" si="116"/>
        <v>5.3465061961874705</v>
      </c>
    </row>
    <row r="556" spans="1:51" ht="15" customHeight="1">
      <c r="A556" s="385">
        <v>2115</v>
      </c>
      <c r="B556" s="23" t="s">
        <v>124</v>
      </c>
      <c r="C556" s="23" t="s">
        <v>788</v>
      </c>
      <c r="D556" s="23" t="s">
        <v>382</v>
      </c>
      <c r="E556" s="23" t="s">
        <v>1199</v>
      </c>
      <c r="F556" s="25" t="s">
        <v>925</v>
      </c>
      <c r="G556" s="24" t="s">
        <v>917</v>
      </c>
      <c r="H556" s="394">
        <v>250</v>
      </c>
      <c r="I556" s="23" t="s">
        <v>739</v>
      </c>
      <c r="J556" s="42" t="s">
        <v>1000</v>
      </c>
      <c r="K556" s="13" t="str">
        <f t="shared" si="117"/>
        <v>01A</v>
      </c>
      <c r="L556" s="6" t="s">
        <v>1004</v>
      </c>
      <c r="M556" s="13" t="s">
        <v>1026</v>
      </c>
      <c r="N556" s="13" t="s">
        <v>1028</v>
      </c>
      <c r="O556" s="3"/>
      <c r="P556" s="7" t="s">
        <v>1423</v>
      </c>
      <c r="Q556" s="7" t="s">
        <v>1591</v>
      </c>
      <c r="R556" s="7" t="s">
        <v>1554</v>
      </c>
      <c r="S556" s="7" t="str">
        <f t="shared" si="114"/>
        <v>No</v>
      </c>
      <c r="T556" s="306">
        <v>350</v>
      </c>
      <c r="U556" s="306">
        <v>18</v>
      </c>
      <c r="V556" s="306">
        <v>1044</v>
      </c>
      <c r="W556" s="306">
        <v>1043</v>
      </c>
      <c r="X556" s="8">
        <v>104.3</v>
      </c>
      <c r="Y556" s="16">
        <f t="shared" si="112"/>
        <v>41.062992125984252</v>
      </c>
      <c r="Z556" s="8">
        <v>104.3</v>
      </c>
      <c r="AA556" s="16">
        <f t="shared" si="109"/>
        <v>41.062992125984252</v>
      </c>
      <c r="AB556" s="16" t="str">
        <f t="shared" si="110"/>
        <v>Y</v>
      </c>
      <c r="AC556" s="8">
        <v>118.4</v>
      </c>
      <c r="AD556" s="306">
        <v>6</v>
      </c>
      <c r="AE556" s="3"/>
      <c r="AF556" s="5" t="s">
        <v>988</v>
      </c>
      <c r="AG556" s="10">
        <v>80.496980977996799</v>
      </c>
      <c r="AH556" s="10">
        <v>85.175764191257599</v>
      </c>
      <c r="AI556" s="10">
        <v>77.627515744486402</v>
      </c>
      <c r="AJ556" s="10">
        <v>85.196967136332802</v>
      </c>
      <c r="AK556" s="10">
        <v>80.708126972704008</v>
      </c>
      <c r="AL556" s="10">
        <v>104.751383231936</v>
      </c>
      <c r="AM556" s="10">
        <v>98.436439423705608</v>
      </c>
      <c r="AN556" s="10">
        <v>100.24929122763521</v>
      </c>
      <c r="AO556" s="10">
        <v>92.05258604398081</v>
      </c>
      <c r="AP556" s="10">
        <v>85.393977834323209</v>
      </c>
      <c r="AQ556" s="10">
        <v>83.255130749862417</v>
      </c>
      <c r="AR556" s="10">
        <v>83.138514551948802</v>
      </c>
      <c r="AS556" s="11">
        <v>243.3002609137408</v>
      </c>
      <c r="AT556" s="11">
        <v>270.6564773409728</v>
      </c>
      <c r="AU556" s="11">
        <v>290.7383166953216</v>
      </c>
      <c r="AV556" s="11">
        <v>251.78762313613441</v>
      </c>
      <c r="AW556" s="29">
        <v>1056.4826780861697</v>
      </c>
      <c r="AX556" s="45">
        <f t="shared" si="115"/>
        <v>88.04022317384748</v>
      </c>
      <c r="AY556" s="45">
        <f t="shared" si="116"/>
        <v>8.7480122228210995</v>
      </c>
    </row>
    <row r="557" spans="1:51" ht="15" customHeight="1">
      <c r="A557" s="385">
        <v>2116</v>
      </c>
      <c r="B557" s="23" t="s">
        <v>124</v>
      </c>
      <c r="C557" s="23" t="s">
        <v>788</v>
      </c>
      <c r="D557" s="23" t="s">
        <v>382</v>
      </c>
      <c r="E557" s="23" t="s">
        <v>1199</v>
      </c>
      <c r="F557" s="25" t="s">
        <v>926</v>
      </c>
      <c r="G557" s="24" t="s">
        <v>931</v>
      </c>
      <c r="H557" s="394">
        <v>250</v>
      </c>
      <c r="I557" s="23" t="s">
        <v>149</v>
      </c>
      <c r="J557" s="42" t="s">
        <v>1000</v>
      </c>
      <c r="K557" s="13" t="str">
        <f t="shared" si="117"/>
        <v>01A</v>
      </c>
      <c r="L557" s="6" t="s">
        <v>1004</v>
      </c>
      <c r="M557" s="13" t="s">
        <v>1026</v>
      </c>
      <c r="N557" s="13" t="s">
        <v>1028</v>
      </c>
      <c r="O557" s="3"/>
      <c r="P557" s="7" t="s">
        <v>1448</v>
      </c>
      <c r="Q557" s="7" t="s">
        <v>1589</v>
      </c>
      <c r="R557" s="7" t="s">
        <v>1448</v>
      </c>
      <c r="S557" s="7" t="str">
        <f t="shared" si="114"/>
        <v>Yes</v>
      </c>
      <c r="T557" s="306">
        <v>400</v>
      </c>
      <c r="U557" s="306">
        <v>21</v>
      </c>
      <c r="V557" s="306">
        <v>1525</v>
      </c>
      <c r="W557" s="306">
        <v>1525</v>
      </c>
      <c r="X557" s="8">
        <v>152.5</v>
      </c>
      <c r="Y557" s="16">
        <f t="shared" si="112"/>
        <v>60.039370078740156</v>
      </c>
      <c r="Z557" s="8">
        <v>152.5</v>
      </c>
      <c r="AA557" s="16">
        <f t="shared" si="109"/>
        <v>60.039370078740156</v>
      </c>
      <c r="AB557" s="16" t="str">
        <f t="shared" si="110"/>
        <v>Y</v>
      </c>
      <c r="AC557" s="8">
        <v>73.8</v>
      </c>
      <c r="AD557" s="306">
        <v>4</v>
      </c>
      <c r="AE557" s="3"/>
      <c r="AF557" s="5" t="s">
        <v>988</v>
      </c>
      <c r="AG557" s="10">
        <v>31.882898260080001</v>
      </c>
      <c r="AH557" s="10">
        <v>33.735196283040004</v>
      </c>
      <c r="AI557" s="10">
        <v>30.745570710959999</v>
      </c>
      <c r="AJ557" s="10">
        <v>33.744397962240001</v>
      </c>
      <c r="AK557" s="10">
        <v>31.9666335408</v>
      </c>
      <c r="AL557" s="10">
        <v>41.488531176959995</v>
      </c>
      <c r="AM557" s="10">
        <v>38.987514770399997</v>
      </c>
      <c r="AN557" s="10">
        <v>39.706165915919996</v>
      </c>
      <c r="AO557" s="10">
        <v>36.459813494159995</v>
      </c>
      <c r="AP557" s="10">
        <v>33.821692067519997</v>
      </c>
      <c r="AQ557" s="10">
        <v>32.975137581119995</v>
      </c>
      <c r="AR557" s="10">
        <v>32.929129185119997</v>
      </c>
      <c r="AS557" s="11">
        <v>96.363665254080004</v>
      </c>
      <c r="AT557" s="11">
        <v>107.19956268</v>
      </c>
      <c r="AU557" s="11">
        <v>115.15349418047998</v>
      </c>
      <c r="AV557" s="11">
        <v>99.725958833759989</v>
      </c>
      <c r="AW557" s="29">
        <v>418.44268094831995</v>
      </c>
      <c r="AX557" s="45">
        <f t="shared" si="115"/>
        <v>34.870223412359998</v>
      </c>
      <c r="AY557" s="45">
        <f t="shared" si="116"/>
        <v>3.4647486141398045</v>
      </c>
    </row>
    <row r="558" spans="1:51" ht="15" customHeight="1">
      <c r="A558" s="385">
        <v>2118</v>
      </c>
      <c r="B558" s="23" t="s">
        <v>124</v>
      </c>
      <c r="C558" s="23" t="s">
        <v>788</v>
      </c>
      <c r="D558" s="23" t="s">
        <v>382</v>
      </c>
      <c r="E558" s="23" t="s">
        <v>1199</v>
      </c>
      <c r="F558" s="25" t="s">
        <v>926</v>
      </c>
      <c r="G558" s="24" t="s">
        <v>934</v>
      </c>
      <c r="H558" s="394">
        <v>250</v>
      </c>
      <c r="I558" s="23" t="s">
        <v>156</v>
      </c>
      <c r="J558" s="42" t="s">
        <v>1000</v>
      </c>
      <c r="K558" s="13" t="str">
        <f t="shared" si="117"/>
        <v>01A</v>
      </c>
      <c r="L558" s="6" t="s">
        <v>1004</v>
      </c>
      <c r="M558" s="13" t="s">
        <v>1026</v>
      </c>
      <c r="N558" s="13" t="s">
        <v>1028</v>
      </c>
      <c r="O558" s="3"/>
      <c r="P558" s="7" t="s">
        <v>1429</v>
      </c>
      <c r="Q558" s="7" t="s">
        <v>1590</v>
      </c>
      <c r="R558" s="7" t="s">
        <v>1429</v>
      </c>
      <c r="S558" s="7" t="str">
        <f t="shared" si="114"/>
        <v>Yes</v>
      </c>
      <c r="T558" s="306">
        <v>400</v>
      </c>
      <c r="U558" s="306">
        <v>21</v>
      </c>
      <c r="V558" s="306">
        <v>1457</v>
      </c>
      <c r="W558" s="306">
        <v>1457</v>
      </c>
      <c r="X558" s="8">
        <v>145.69999999999999</v>
      </c>
      <c r="Y558" s="16">
        <f t="shared" si="112"/>
        <v>57.362204724409445</v>
      </c>
      <c r="Z558" s="8">
        <v>144.69999999999999</v>
      </c>
      <c r="AA558" s="16">
        <f t="shared" si="109"/>
        <v>56.968503937007867</v>
      </c>
      <c r="AB558" s="16" t="str">
        <f t="shared" si="110"/>
        <v>N</v>
      </c>
      <c r="AC558" s="8">
        <v>89.8</v>
      </c>
      <c r="AD558" s="306">
        <v>3</v>
      </c>
      <c r="AE558" s="3"/>
      <c r="AF558" s="5" t="s">
        <v>988</v>
      </c>
      <c r="AG558" s="10">
        <v>36.337875554198398</v>
      </c>
      <c r="AH558" s="10">
        <v>38.450604931558395</v>
      </c>
      <c r="AI558" s="10">
        <v>35.042424781548796</v>
      </c>
      <c r="AJ558" s="10">
        <v>38.460232559100795</v>
      </c>
      <c r="AK558" s="10">
        <v>36.433082093228791</v>
      </c>
      <c r="AL558" s="10">
        <v>47.28662754269439</v>
      </c>
      <c r="AM558" s="10">
        <v>44.436849790143988</v>
      </c>
      <c r="AN558" s="10">
        <v>45.255198131247994</v>
      </c>
      <c r="AO558" s="10">
        <v>41.554979945785597</v>
      </c>
      <c r="AP558" s="10">
        <v>38.54902067976959</v>
      </c>
      <c r="AQ558" s="10">
        <v>37.583048716348792</v>
      </c>
      <c r="AR558" s="10">
        <v>37.530631633062391</v>
      </c>
      <c r="AS558" s="11">
        <v>109.83090526730558</v>
      </c>
      <c r="AT558" s="11">
        <v>122.17994219502398</v>
      </c>
      <c r="AU558" s="11">
        <v>131.24702786717756</v>
      </c>
      <c r="AV558" s="11">
        <v>113.66270102918077</v>
      </c>
      <c r="AW558" s="29">
        <v>476.92057635868787</v>
      </c>
      <c r="AX558" s="45">
        <f t="shared" si="115"/>
        <v>39.743381363223996</v>
      </c>
      <c r="AY558" s="45">
        <f t="shared" si="116"/>
        <v>3.9491460972732284</v>
      </c>
    </row>
    <row r="559" spans="1:51" ht="15" customHeight="1">
      <c r="A559" s="385">
        <v>2119</v>
      </c>
      <c r="B559" s="23" t="s">
        <v>124</v>
      </c>
      <c r="C559" s="23" t="s">
        <v>788</v>
      </c>
      <c r="D559" s="23" t="s">
        <v>382</v>
      </c>
      <c r="E559" s="23" t="s">
        <v>1199</v>
      </c>
      <c r="F559" s="25" t="s">
        <v>926</v>
      </c>
      <c r="G559" s="24" t="s">
        <v>935</v>
      </c>
      <c r="H559" s="394">
        <v>250</v>
      </c>
      <c r="I559" s="23" t="s">
        <v>740</v>
      </c>
      <c r="J559" s="42" t="s">
        <v>1000</v>
      </c>
      <c r="K559" s="13" t="str">
        <f t="shared" si="117"/>
        <v>01A</v>
      </c>
      <c r="L559" s="6" t="s">
        <v>1004</v>
      </c>
      <c r="M559" s="13" t="s">
        <v>1026</v>
      </c>
      <c r="N559" s="13" t="s">
        <v>1028</v>
      </c>
      <c r="O559" s="3"/>
      <c r="P559" s="7" t="s">
        <v>1429</v>
      </c>
      <c r="Q559" s="7" t="s">
        <v>1590</v>
      </c>
      <c r="R559" s="7" t="s">
        <v>1429</v>
      </c>
      <c r="S559" s="7" t="str">
        <f t="shared" si="114"/>
        <v>Yes</v>
      </c>
      <c r="T559" s="306">
        <v>400</v>
      </c>
      <c r="U559" s="306">
        <v>21</v>
      </c>
      <c r="V559" s="306">
        <v>1457</v>
      </c>
      <c r="W559" s="306">
        <v>1457</v>
      </c>
      <c r="X559" s="8">
        <v>145.69999999999999</v>
      </c>
      <c r="Y559" s="16">
        <f t="shared" si="112"/>
        <v>57.362204724409445</v>
      </c>
      <c r="Z559" s="8">
        <v>144.69999999999999</v>
      </c>
      <c r="AA559" s="16">
        <f t="shared" si="109"/>
        <v>56.968503937007867</v>
      </c>
      <c r="AB559" s="16" t="str">
        <f t="shared" si="110"/>
        <v>N</v>
      </c>
      <c r="AC559" s="8">
        <v>81.599999999999994</v>
      </c>
      <c r="AD559" s="306">
        <v>3</v>
      </c>
      <c r="AE559" s="3"/>
      <c r="AF559" s="5" t="s">
        <v>988</v>
      </c>
      <c r="AG559" s="10">
        <v>5.2840879967231986</v>
      </c>
      <c r="AH559" s="10">
        <v>5.5902851488511995</v>
      </c>
      <c r="AI559" s="10">
        <v>5.095509433190399</v>
      </c>
      <c r="AJ559" s="10">
        <v>5.5922292577535986</v>
      </c>
      <c r="AK559" s="10">
        <v>5.297696759039999</v>
      </c>
      <c r="AL559" s="10">
        <v>6.8753411333375984</v>
      </c>
      <c r="AM559" s="10">
        <v>6.4612459371263986</v>
      </c>
      <c r="AN559" s="10">
        <v>6.579836580172798</v>
      </c>
      <c r="AO559" s="10">
        <v>6.0422904686591981</v>
      </c>
      <c r="AP559" s="10">
        <v>5.6048659656191981</v>
      </c>
      <c r="AQ559" s="10">
        <v>5.4648901246463986</v>
      </c>
      <c r="AR559" s="10">
        <v>5.4571136890367988</v>
      </c>
      <c r="AS559" s="11">
        <v>15.969882578764798</v>
      </c>
      <c r="AT559" s="11">
        <v>17.765267150131198</v>
      </c>
      <c r="AU559" s="11">
        <v>19.083372985958395</v>
      </c>
      <c r="AV559" s="11">
        <v>16.526869779302395</v>
      </c>
      <c r="AW559" s="29">
        <v>69.345392494156783</v>
      </c>
      <c r="AX559" s="45">
        <f t="shared" si="115"/>
        <v>5.7787827078463989</v>
      </c>
      <c r="AY559" s="45">
        <f t="shared" si="116"/>
        <v>0.57405488061916898</v>
      </c>
    </row>
    <row r="560" spans="1:51" ht="15" customHeight="1">
      <c r="A560" s="385">
        <v>2120</v>
      </c>
      <c r="B560" s="23" t="s">
        <v>124</v>
      </c>
      <c r="C560" s="23" t="s">
        <v>788</v>
      </c>
      <c r="D560" s="23" t="s">
        <v>382</v>
      </c>
      <c r="E560" s="23" t="s">
        <v>1199</v>
      </c>
      <c r="F560" s="25" t="s">
        <v>925</v>
      </c>
      <c r="G560" s="24" t="s">
        <v>917</v>
      </c>
      <c r="H560" s="394">
        <v>250</v>
      </c>
      <c r="I560" s="23" t="s">
        <v>741</v>
      </c>
      <c r="J560" s="42" t="s">
        <v>1000</v>
      </c>
      <c r="K560" s="13" t="str">
        <f t="shared" si="117"/>
        <v>01A</v>
      </c>
      <c r="L560" s="6" t="s">
        <v>1004</v>
      </c>
      <c r="M560" s="13" t="s">
        <v>1026</v>
      </c>
      <c r="N560" s="13" t="s">
        <v>1028</v>
      </c>
      <c r="O560" s="3"/>
      <c r="P560" s="7" t="s">
        <v>1377</v>
      </c>
      <c r="Q560" s="7" t="s">
        <v>1591</v>
      </c>
      <c r="R560" s="7" t="s">
        <v>1533</v>
      </c>
      <c r="S560" s="7" t="str">
        <f t="shared" si="114"/>
        <v>No</v>
      </c>
      <c r="T560" s="306">
        <v>350</v>
      </c>
      <c r="U560" s="306">
        <v>18</v>
      </c>
      <c r="V560" s="306">
        <v>1020</v>
      </c>
      <c r="W560" s="306">
        <v>1018</v>
      </c>
      <c r="X560" s="8">
        <v>101.8</v>
      </c>
      <c r="Y560" s="16">
        <f t="shared" si="112"/>
        <v>40.078740157480311</v>
      </c>
      <c r="Z560" s="8">
        <v>100</v>
      </c>
      <c r="AA560" s="16">
        <f t="shared" si="109"/>
        <v>39.370078740157481</v>
      </c>
      <c r="AB560" s="16" t="str">
        <f t="shared" si="110"/>
        <v>N</v>
      </c>
      <c r="AC560" s="8">
        <v>119.6</v>
      </c>
      <c r="AD560" s="306">
        <v>6</v>
      </c>
      <c r="AE560" s="3"/>
      <c r="AF560" s="5" t="s">
        <v>988</v>
      </c>
      <c r="AG560" s="10">
        <v>31.7460488536464</v>
      </c>
      <c r="AH560" s="10">
        <v>33.590868220727998</v>
      </c>
      <c r="AI560" s="10">
        <v>30.613723463086401</v>
      </c>
      <c r="AJ560" s="10">
        <v>33.599578416040004</v>
      </c>
      <c r="AK560" s="10">
        <v>31.828795709110398</v>
      </c>
      <c r="AL560" s="10">
        <v>41.310714325753601</v>
      </c>
      <c r="AM560" s="10">
        <v>38.820469486052801</v>
      </c>
      <c r="AN560" s="10">
        <v>39.535576521167997</v>
      </c>
      <c r="AO560" s="10">
        <v>36.303223040884802</v>
      </c>
      <c r="AP560" s="10">
        <v>33.677099154316799</v>
      </c>
      <c r="AQ560" s="10">
        <v>32.833081228584</v>
      </c>
      <c r="AR560" s="10">
        <v>32.787788212961601</v>
      </c>
      <c r="AS560" s="11">
        <v>95.950640537460799</v>
      </c>
      <c r="AT560" s="11">
        <v>106.73908845090401</v>
      </c>
      <c r="AU560" s="11">
        <v>114.6592690481056</v>
      </c>
      <c r="AV560" s="11">
        <v>99.2979685958624</v>
      </c>
      <c r="AW560" s="29">
        <v>416.64696663233281</v>
      </c>
      <c r="AX560" s="45">
        <f t="shared" si="115"/>
        <v>34.7205805526944</v>
      </c>
      <c r="AY560" s="45">
        <f t="shared" si="116"/>
        <v>3.4499607178054479</v>
      </c>
    </row>
    <row r="561" spans="1:51" ht="15" customHeight="1">
      <c r="A561" s="385">
        <v>2121</v>
      </c>
      <c r="B561" s="23" t="s">
        <v>124</v>
      </c>
      <c r="C561" s="23" t="s">
        <v>788</v>
      </c>
      <c r="D561" s="23" t="s">
        <v>382</v>
      </c>
      <c r="E561" s="23" t="s">
        <v>1199</v>
      </c>
      <c r="F561" s="25" t="s">
        <v>925</v>
      </c>
      <c r="G561" s="24" t="s">
        <v>933</v>
      </c>
      <c r="H561" s="394">
        <v>250</v>
      </c>
      <c r="I561" s="23" t="s">
        <v>145</v>
      </c>
      <c r="J561" s="42" t="s">
        <v>1000</v>
      </c>
      <c r="K561" s="13" t="str">
        <f t="shared" si="117"/>
        <v>01A</v>
      </c>
      <c r="L561" s="6" t="s">
        <v>1004</v>
      </c>
      <c r="M561" s="13" t="s">
        <v>1026</v>
      </c>
      <c r="N561" s="13" t="s">
        <v>1028</v>
      </c>
      <c r="O561" s="3"/>
      <c r="P561" s="7" t="s">
        <v>1378</v>
      </c>
      <c r="Q561" s="7" t="s">
        <v>1590</v>
      </c>
      <c r="R561" s="7" t="s">
        <v>1378</v>
      </c>
      <c r="S561" s="7" t="str">
        <f t="shared" si="114"/>
        <v>Yes</v>
      </c>
      <c r="T561" s="306">
        <v>380</v>
      </c>
      <c r="U561" s="306">
        <v>20</v>
      </c>
      <c r="V561" s="306">
        <v>914</v>
      </c>
      <c r="W561" s="306">
        <v>914</v>
      </c>
      <c r="X561" s="8">
        <v>91.4</v>
      </c>
      <c r="Y561" s="16">
        <f t="shared" si="112"/>
        <v>35.984251968503941</v>
      </c>
      <c r="Z561" s="8">
        <v>91.4</v>
      </c>
      <c r="AA561" s="16">
        <f t="shared" si="109"/>
        <v>35.984251968503941</v>
      </c>
      <c r="AB561" s="16" t="str">
        <f t="shared" si="110"/>
        <v>Y</v>
      </c>
      <c r="AC561" s="8">
        <v>119.6</v>
      </c>
      <c r="AD561" s="306">
        <v>4</v>
      </c>
      <c r="AE561" s="3"/>
      <c r="AF561" s="5" t="s">
        <v>988</v>
      </c>
      <c r="AG561" s="10">
        <v>23.623585790080639</v>
      </c>
      <c r="AH561" s="10">
        <v>24.996526818099198</v>
      </c>
      <c r="AI561" s="10">
        <v>22.781311516862079</v>
      </c>
      <c r="AJ561" s="10">
        <v>25.003319352560638</v>
      </c>
      <c r="AK561" s="10">
        <v>23.68556766704128</v>
      </c>
      <c r="AL561" s="10">
        <v>30.741312838862079</v>
      </c>
      <c r="AM561" s="10">
        <v>28.888649064504317</v>
      </c>
      <c r="AN561" s="10">
        <v>29.421013952919679</v>
      </c>
      <c r="AO561" s="10">
        <v>27.014758619954559</v>
      </c>
      <c r="AP561" s="10">
        <v>25.06105589548288</v>
      </c>
      <c r="AQ561" s="10">
        <v>24.433595524607359</v>
      </c>
      <c r="AR561" s="10">
        <v>24.39878378549248</v>
      </c>
      <c r="AS561" s="11">
        <v>71.401424125041913</v>
      </c>
      <c r="AT561" s="11">
        <v>79.430199858463993</v>
      </c>
      <c r="AU561" s="11">
        <v>85.324421637378563</v>
      </c>
      <c r="AV561" s="11">
        <v>73.893435205582719</v>
      </c>
      <c r="AW561" s="29">
        <v>310.04948082646717</v>
      </c>
      <c r="AX561" s="45">
        <f t="shared" si="115"/>
        <v>25.837456735538932</v>
      </c>
      <c r="AY561" s="45">
        <f t="shared" si="116"/>
        <v>2.5673426093664355</v>
      </c>
    </row>
    <row r="562" spans="1:51" ht="15" customHeight="1">
      <c r="A562" s="385">
        <v>2126</v>
      </c>
      <c r="B562" s="23" t="s">
        <v>124</v>
      </c>
      <c r="C562" s="23" t="s">
        <v>788</v>
      </c>
      <c r="D562" s="23" t="s">
        <v>382</v>
      </c>
      <c r="E562" s="23" t="s">
        <v>1199</v>
      </c>
      <c r="F562" s="25" t="s">
        <v>926</v>
      </c>
      <c r="G562" s="24" t="s">
        <v>931</v>
      </c>
      <c r="H562" s="394">
        <v>250</v>
      </c>
      <c r="I562" s="23" t="s">
        <v>150</v>
      </c>
      <c r="J562" s="42" t="s">
        <v>1000</v>
      </c>
      <c r="K562" s="13" t="str">
        <f t="shared" si="117"/>
        <v>01A</v>
      </c>
      <c r="L562" s="6" t="s">
        <v>1004</v>
      </c>
      <c r="M562" s="13" t="s">
        <v>1026</v>
      </c>
      <c r="N562" s="13" t="s">
        <v>1028</v>
      </c>
      <c r="O562" s="3"/>
      <c r="P562" s="7" t="s">
        <v>1445</v>
      </c>
      <c r="Q562" s="7" t="s">
        <v>1591</v>
      </c>
      <c r="R562" s="7" t="s">
        <v>1445</v>
      </c>
      <c r="S562" s="7" t="str">
        <f t="shared" si="114"/>
        <v>Yes</v>
      </c>
      <c r="T562" s="306">
        <v>400</v>
      </c>
      <c r="U562" s="306">
        <v>21</v>
      </c>
      <c r="V562" s="306">
        <v>1541</v>
      </c>
      <c r="W562" s="306">
        <v>1541</v>
      </c>
      <c r="X562" s="8">
        <v>154.1</v>
      </c>
      <c r="Y562" s="16">
        <f t="shared" si="112"/>
        <v>60.669291338582674</v>
      </c>
      <c r="Z562" s="8">
        <v>152.69999999999999</v>
      </c>
      <c r="AA562" s="16">
        <f t="shared" si="109"/>
        <v>60.118110236220467</v>
      </c>
      <c r="AB562" s="16" t="str">
        <f t="shared" si="110"/>
        <v>N</v>
      </c>
      <c r="AC562" s="8">
        <v>74.2</v>
      </c>
      <c r="AD562" s="306">
        <v>4</v>
      </c>
      <c r="AE562" s="3"/>
      <c r="AF562" s="5" t="s">
        <v>988</v>
      </c>
      <c r="AG562" s="10">
        <v>6.1925247433728003</v>
      </c>
      <c r="AH562" s="10">
        <v>6.5524465468448012</v>
      </c>
      <c r="AI562" s="10">
        <v>5.9718973521536007</v>
      </c>
      <c r="AJ562" s="10">
        <v>6.5543162704992008</v>
      </c>
      <c r="AK562" s="10">
        <v>6.2093522562624006</v>
      </c>
      <c r="AL562" s="10">
        <v>8.0585089504640006</v>
      </c>
      <c r="AM562" s="10">
        <v>7.5733156621472002</v>
      </c>
      <c r="AN562" s="10">
        <v>7.7126100744000015</v>
      </c>
      <c r="AO562" s="10">
        <v>7.0815783410400011</v>
      </c>
      <c r="AP562" s="10">
        <v>6.5692740597344006</v>
      </c>
      <c r="AQ562" s="10">
        <v>6.4047383781472016</v>
      </c>
      <c r="AR562" s="10">
        <v>6.3963246217024006</v>
      </c>
      <c r="AS562" s="11">
        <v>18.716868642371203</v>
      </c>
      <c r="AT562" s="11">
        <v>20.822177477225601</v>
      </c>
      <c r="AU562" s="11">
        <v>22.367504077587203</v>
      </c>
      <c r="AV562" s="11">
        <v>19.370337059584003</v>
      </c>
      <c r="AW562" s="29">
        <v>81.276887256768006</v>
      </c>
      <c r="AX562" s="45">
        <f t="shared" si="115"/>
        <v>6.7730739380640017</v>
      </c>
      <c r="AY562" s="45">
        <f t="shared" si="116"/>
        <v>0.67305365282318552</v>
      </c>
    </row>
    <row r="563" spans="1:51" ht="15" customHeight="1">
      <c r="A563" s="385">
        <v>2127</v>
      </c>
      <c r="B563" s="23" t="s">
        <v>124</v>
      </c>
      <c r="C563" s="23" t="s">
        <v>788</v>
      </c>
      <c r="D563" s="23" t="s">
        <v>382</v>
      </c>
      <c r="E563" s="23" t="s">
        <v>1199</v>
      </c>
      <c r="F563" s="25" t="s">
        <v>926</v>
      </c>
      <c r="G563" s="24" t="s">
        <v>1079</v>
      </c>
      <c r="H563" s="394">
        <v>250</v>
      </c>
      <c r="I563" s="23" t="s">
        <v>161</v>
      </c>
      <c r="J563" s="42" t="s">
        <v>1000</v>
      </c>
      <c r="K563" s="13" t="str">
        <f t="shared" si="117"/>
        <v>01A</v>
      </c>
      <c r="L563" s="6" t="s">
        <v>1004</v>
      </c>
      <c r="M563" s="13" t="s">
        <v>1026</v>
      </c>
      <c r="N563" s="13" t="s">
        <v>1028</v>
      </c>
      <c r="O563" s="3"/>
      <c r="P563" s="7" t="s">
        <v>1449</v>
      </c>
      <c r="Q563" s="7" t="s">
        <v>1589</v>
      </c>
      <c r="R563" s="7" t="s">
        <v>1449</v>
      </c>
      <c r="S563" s="7" t="str">
        <f t="shared" si="114"/>
        <v>Yes</v>
      </c>
      <c r="T563" s="306">
        <v>430</v>
      </c>
      <c r="U563" s="306">
        <v>23</v>
      </c>
      <c r="V563" s="306">
        <v>1091</v>
      </c>
      <c r="W563" s="306">
        <v>1091</v>
      </c>
      <c r="X563" s="8">
        <v>109.1</v>
      </c>
      <c r="Y563" s="16">
        <f t="shared" si="112"/>
        <v>42.952755905511808</v>
      </c>
      <c r="Z563" s="8">
        <v>109.1</v>
      </c>
      <c r="AA563" s="16">
        <f t="shared" si="109"/>
        <v>42.952755905511808</v>
      </c>
      <c r="AB563" s="16" t="str">
        <f t="shared" si="110"/>
        <v>Y</v>
      </c>
      <c r="AC563" s="8">
        <v>108.6</v>
      </c>
      <c r="AD563" s="306">
        <v>2</v>
      </c>
      <c r="AE563" s="3"/>
      <c r="AF563" s="5" t="s">
        <v>988</v>
      </c>
      <c r="AG563" s="10">
        <v>21.225147654745445</v>
      </c>
      <c r="AH563" s="10">
        <v>22.458126499962724</v>
      </c>
      <c r="AI563" s="10">
        <v>20.468073650967604</v>
      </c>
      <c r="AJ563" s="10">
        <v>22.464374703570243</v>
      </c>
      <c r="AK563" s="10">
        <v>21.280340119945201</v>
      </c>
      <c r="AL563" s="10">
        <v>27.620184047042162</v>
      </c>
      <c r="AM563" s="10">
        <v>25.95503778563808</v>
      </c>
      <c r="AN563" s="10">
        <v>26.433025361613364</v>
      </c>
      <c r="AO563" s="10">
        <v>24.272188280679362</v>
      </c>
      <c r="AP563" s="10">
        <v>22.516443066966243</v>
      </c>
      <c r="AQ563" s="10">
        <v>21.952022007753602</v>
      </c>
      <c r="AR563" s="10">
        <v>21.921822356983924</v>
      </c>
      <c r="AS563" s="11">
        <v>64.151347805675783</v>
      </c>
      <c r="AT563" s="11">
        <v>71.36489887055761</v>
      </c>
      <c r="AU563" s="11">
        <v>76.660251427930802</v>
      </c>
      <c r="AV563" s="11">
        <v>66.390287431703769</v>
      </c>
      <c r="AW563" s="29">
        <v>278.56678553586795</v>
      </c>
      <c r="AX563" s="45">
        <f t="shared" si="115"/>
        <v>23.213898794655663</v>
      </c>
      <c r="AY563" s="45">
        <f t="shared" si="116"/>
        <v>2.3066405778868155</v>
      </c>
    </row>
    <row r="564" spans="1:51" ht="15" customHeight="1">
      <c r="A564" s="385">
        <v>2128</v>
      </c>
      <c r="B564" s="23" t="s">
        <v>124</v>
      </c>
      <c r="C564" s="23" t="s">
        <v>788</v>
      </c>
      <c r="D564" s="23" t="s">
        <v>382</v>
      </c>
      <c r="E564" s="23" t="s">
        <v>1199</v>
      </c>
      <c r="F564" s="25" t="s">
        <v>926</v>
      </c>
      <c r="G564" s="24" t="s">
        <v>1080</v>
      </c>
      <c r="H564" s="394">
        <v>250</v>
      </c>
      <c r="I564" s="23" t="s">
        <v>162</v>
      </c>
      <c r="J564" s="42" t="s">
        <v>1000</v>
      </c>
      <c r="K564" s="13" t="str">
        <f t="shared" si="117"/>
        <v>01A</v>
      </c>
      <c r="L564" s="6" t="s">
        <v>1004</v>
      </c>
      <c r="M564" s="13" t="s">
        <v>1026</v>
      </c>
      <c r="N564" s="13" t="s">
        <v>1028</v>
      </c>
      <c r="O564" s="3"/>
      <c r="P564" s="7" t="s">
        <v>1450</v>
      </c>
      <c r="Q564" s="7" t="s">
        <v>1590</v>
      </c>
      <c r="R564" s="7" t="s">
        <v>1450</v>
      </c>
      <c r="S564" s="7" t="str">
        <f t="shared" si="114"/>
        <v>Yes</v>
      </c>
      <c r="T564" s="306">
        <v>465</v>
      </c>
      <c r="U564" s="306">
        <v>25</v>
      </c>
      <c r="V564" s="306">
        <v>1342</v>
      </c>
      <c r="W564" s="306">
        <v>1342</v>
      </c>
      <c r="X564" s="8">
        <v>134.19999999999999</v>
      </c>
      <c r="Y564" s="16">
        <f t="shared" si="112"/>
        <v>52.834645669291334</v>
      </c>
      <c r="Z564" s="8">
        <v>134.19999999999999</v>
      </c>
      <c r="AA564" s="16">
        <f t="shared" si="109"/>
        <v>52.834645669291334</v>
      </c>
      <c r="AB564" s="16" t="str">
        <f t="shared" si="110"/>
        <v>Y</v>
      </c>
      <c r="AC564" s="8">
        <v>104.6</v>
      </c>
      <c r="AD564" s="306">
        <v>2</v>
      </c>
      <c r="AE564" s="3"/>
      <c r="AF564" s="5" t="s">
        <v>988</v>
      </c>
      <c r="AG564" s="10">
        <v>43.509306507355916</v>
      </c>
      <c r="AH564" s="10">
        <v>46.037598673540309</v>
      </c>
      <c r="AI564" s="10">
        <v>41.957642238610553</v>
      </c>
      <c r="AJ564" s="10">
        <v>46.048272202474074</v>
      </c>
      <c r="AK564" s="10">
        <v>43.62271275227711</v>
      </c>
      <c r="AL564" s="10">
        <v>56.617734229129908</v>
      </c>
      <c r="AM564" s="10">
        <v>53.204873352560149</v>
      </c>
      <c r="AN564" s="10">
        <v>54.185503823349357</v>
      </c>
      <c r="AO564" s="10">
        <v>49.754655124722234</v>
      </c>
      <c r="AP564" s="10">
        <v>46.155007491811674</v>
      </c>
      <c r="AQ564" s="10">
        <v>44.999597984732148</v>
      </c>
      <c r="AR564" s="10">
        <v>44.936891002246313</v>
      </c>
      <c r="AS564" s="11">
        <v>131.50454741950679</v>
      </c>
      <c r="AT564" s="11">
        <v>146.28871918388108</v>
      </c>
      <c r="AU564" s="11">
        <v>157.14503230063173</v>
      </c>
      <c r="AV564" s="11">
        <v>136.09149647879013</v>
      </c>
      <c r="AW564" s="29">
        <v>571.02979538280977</v>
      </c>
      <c r="AX564" s="45">
        <f t="shared" si="115"/>
        <v>47.585816281900804</v>
      </c>
      <c r="AY564" s="45">
        <f t="shared" si="116"/>
        <v>4.7282815434972747</v>
      </c>
    </row>
    <row r="565" spans="1:51" ht="15" customHeight="1">
      <c r="A565" s="385">
        <v>2129</v>
      </c>
      <c r="B565" s="23" t="s">
        <v>124</v>
      </c>
      <c r="C565" s="23" t="s">
        <v>788</v>
      </c>
      <c r="D565" s="23" t="s">
        <v>382</v>
      </c>
      <c r="E565" s="23" t="s">
        <v>1199</v>
      </c>
      <c r="F565" s="25" t="s">
        <v>926</v>
      </c>
      <c r="G565" s="24" t="s">
        <v>932</v>
      </c>
      <c r="H565" s="394">
        <v>250</v>
      </c>
      <c r="I565" s="23" t="s">
        <v>159</v>
      </c>
      <c r="J565" s="42" t="s">
        <v>1000</v>
      </c>
      <c r="K565" s="13" t="str">
        <f t="shared" si="117"/>
        <v>01A</v>
      </c>
      <c r="L565" s="6" t="s">
        <v>1004</v>
      </c>
      <c r="M565" s="13" t="s">
        <v>1026</v>
      </c>
      <c r="N565" s="13" t="s">
        <v>1028</v>
      </c>
      <c r="O565" s="3"/>
      <c r="P565" s="7" t="s">
        <v>1451</v>
      </c>
      <c r="Q565" s="7" t="s">
        <v>1589</v>
      </c>
      <c r="R565" s="7" t="s">
        <v>1451</v>
      </c>
      <c r="S565" s="7" t="str">
        <f t="shared" si="114"/>
        <v>Yes</v>
      </c>
      <c r="T565" s="306">
        <v>430</v>
      </c>
      <c r="U565" s="306">
        <v>23</v>
      </c>
      <c r="V565" s="306">
        <v>1620</v>
      </c>
      <c r="W565" s="306">
        <v>1620</v>
      </c>
      <c r="X565" s="8">
        <v>162</v>
      </c>
      <c r="Y565" s="16">
        <f t="shared" si="112"/>
        <v>63.779527559055119</v>
      </c>
      <c r="Z565" s="8">
        <v>162</v>
      </c>
      <c r="AA565" s="16">
        <f t="shared" si="109"/>
        <v>63.779527559055119</v>
      </c>
      <c r="AB565" s="16" t="str">
        <f t="shared" si="110"/>
        <v>Y</v>
      </c>
      <c r="AC565" s="8">
        <v>89.5</v>
      </c>
      <c r="AD565" s="306">
        <v>3</v>
      </c>
      <c r="AE565" s="3"/>
      <c r="AF565" s="5" t="s">
        <v>988</v>
      </c>
      <c r="AG565" s="10">
        <v>27.705558734028003</v>
      </c>
      <c r="AH565" s="10">
        <v>29.315057868432</v>
      </c>
      <c r="AI565" s="10">
        <v>26.716666154220004</v>
      </c>
      <c r="AJ565" s="10">
        <v>29.322703945080001</v>
      </c>
      <c r="AK565" s="10">
        <v>27.778196462184003</v>
      </c>
      <c r="AL565" s="10">
        <v>36.052525741428006</v>
      </c>
      <c r="AM565" s="10">
        <v>33.879765627288002</v>
      </c>
      <c r="AN565" s="10">
        <v>34.502920874100006</v>
      </c>
      <c r="AO565" s="10">
        <v>31.681518590987999</v>
      </c>
      <c r="AP565" s="10">
        <v>29.390244288803999</v>
      </c>
      <c r="AQ565" s="10">
        <v>28.65367223838</v>
      </c>
      <c r="AR565" s="10">
        <v>28.614167509032001</v>
      </c>
      <c r="AS565" s="11">
        <v>83.737282756680003</v>
      </c>
      <c r="AT565" s="11">
        <v>93.153426148692006</v>
      </c>
      <c r="AU565" s="11">
        <v>100.064205092376</v>
      </c>
      <c r="AV565" s="11">
        <v>86.658084036215996</v>
      </c>
      <c r="AW565" s="29">
        <v>363.612998033964</v>
      </c>
      <c r="AX565" s="45">
        <f t="shared" si="115"/>
        <v>30.301083169497009</v>
      </c>
      <c r="AY565" s="45">
        <f t="shared" si="116"/>
        <v>3.0108228730590563</v>
      </c>
    </row>
    <row r="566" spans="1:51" ht="15" customHeight="1">
      <c r="A566" s="385">
        <v>2130</v>
      </c>
      <c r="B566" s="23" t="s">
        <v>124</v>
      </c>
      <c r="C566" s="23" t="s">
        <v>788</v>
      </c>
      <c r="D566" s="23" t="s">
        <v>382</v>
      </c>
      <c r="E566" s="23" t="s">
        <v>1199</v>
      </c>
      <c r="F566" s="25" t="s">
        <v>926</v>
      </c>
      <c r="G566" s="24" t="s">
        <v>931</v>
      </c>
      <c r="H566" s="394">
        <v>330</v>
      </c>
      <c r="I566" s="23" t="s">
        <v>152</v>
      </c>
      <c r="J566" s="42" t="s">
        <v>1000</v>
      </c>
      <c r="K566" s="13" t="str">
        <f t="shared" si="117"/>
        <v>01A</v>
      </c>
      <c r="L566" s="6" t="s">
        <v>1004</v>
      </c>
      <c r="M566" s="13" t="s">
        <v>1026</v>
      </c>
      <c r="N566" s="13" t="s">
        <v>1028</v>
      </c>
      <c r="O566" s="3"/>
      <c r="P566" s="7" t="s">
        <v>1407</v>
      </c>
      <c r="Q566" s="7" t="s">
        <v>1590</v>
      </c>
      <c r="R566" s="7" t="s">
        <v>1407</v>
      </c>
      <c r="S566" s="7" t="str">
        <f t="shared" si="114"/>
        <v>Yes</v>
      </c>
      <c r="T566" s="306">
        <v>430</v>
      </c>
      <c r="U566" s="306">
        <v>23</v>
      </c>
      <c r="V566" s="306">
        <v>1465</v>
      </c>
      <c r="W566" s="306">
        <v>1465</v>
      </c>
      <c r="X566" s="8">
        <v>146.5</v>
      </c>
      <c r="Y566" s="16">
        <f t="shared" si="112"/>
        <v>57.677165354330711</v>
      </c>
      <c r="Z566" s="8">
        <v>143.80000000000001</v>
      </c>
      <c r="AA566" s="16">
        <f t="shared" si="109"/>
        <v>56.614173228346459</v>
      </c>
      <c r="AB566" s="16" t="str">
        <f t="shared" si="110"/>
        <v>N</v>
      </c>
      <c r="AC566" s="8">
        <v>100.5</v>
      </c>
      <c r="AD566" s="306">
        <v>3</v>
      </c>
      <c r="AE566" s="3"/>
      <c r="AF566" s="5" t="s">
        <v>988</v>
      </c>
      <c r="AG566" s="10">
        <v>5.2758658594529999</v>
      </c>
      <c r="AH566" s="10">
        <v>5.5825571051459999</v>
      </c>
      <c r="AI566" s="10">
        <v>5.0869336996590002</v>
      </c>
      <c r="AJ566" s="10">
        <v>5.5838511610349997</v>
      </c>
      <c r="AK566" s="10">
        <v>5.2888064183429995</v>
      </c>
      <c r="AL566" s="10">
        <v>6.8649664911450001</v>
      </c>
      <c r="AM566" s="10">
        <v>6.4508686066649998</v>
      </c>
      <c r="AN566" s="10">
        <v>6.5699217484529999</v>
      </c>
      <c r="AO566" s="10">
        <v>6.0328885545179993</v>
      </c>
      <c r="AP566" s="10">
        <v>5.5967917199250001</v>
      </c>
      <c r="AQ566" s="10">
        <v>5.4557396280239994</v>
      </c>
      <c r="AR566" s="10">
        <v>5.4492693485789996</v>
      </c>
      <c r="AS566" s="11">
        <v>15.945356664258</v>
      </c>
      <c r="AT566" s="11">
        <v>17.737624070523001</v>
      </c>
      <c r="AU566" s="11">
        <v>19.053678909635998</v>
      </c>
      <c r="AV566" s="11">
        <v>16.501800696528001</v>
      </c>
      <c r="AW566" s="29">
        <v>69.238460340944997</v>
      </c>
      <c r="AX566" s="45">
        <f t="shared" si="115"/>
        <v>5.7698716950787485</v>
      </c>
      <c r="AY566" s="45">
        <f t="shared" si="116"/>
        <v>0.57328631007678077</v>
      </c>
    </row>
    <row r="567" spans="1:51" ht="15" customHeight="1">
      <c r="A567" s="385">
        <v>2131</v>
      </c>
      <c r="B567" s="23" t="s">
        <v>124</v>
      </c>
      <c r="C567" s="23" t="s">
        <v>788</v>
      </c>
      <c r="D567" s="23" t="s">
        <v>382</v>
      </c>
      <c r="E567" s="23" t="s">
        <v>1199</v>
      </c>
      <c r="F567" s="25" t="s">
        <v>926</v>
      </c>
      <c r="G567" s="24" t="s">
        <v>934</v>
      </c>
      <c r="H567" s="394">
        <v>330</v>
      </c>
      <c r="I567" s="23" t="s">
        <v>742</v>
      </c>
      <c r="J567" s="42" t="s">
        <v>1000</v>
      </c>
      <c r="K567" s="13" t="str">
        <f t="shared" si="117"/>
        <v>01A</v>
      </c>
      <c r="L567" s="6" t="s">
        <v>1004</v>
      </c>
      <c r="M567" s="13" t="s">
        <v>1026</v>
      </c>
      <c r="N567" s="13" t="s">
        <v>1028</v>
      </c>
      <c r="O567" s="3"/>
      <c r="P567" s="7" t="s">
        <v>1447</v>
      </c>
      <c r="Q567" s="7" t="s">
        <v>1589</v>
      </c>
      <c r="R567" s="7" t="s">
        <v>1447</v>
      </c>
      <c r="S567" s="7" t="str">
        <f t="shared" si="114"/>
        <v>Yes</v>
      </c>
      <c r="T567" s="306">
        <v>430</v>
      </c>
      <c r="U567" s="306">
        <v>23</v>
      </c>
      <c r="V567" s="306">
        <v>1102</v>
      </c>
      <c r="W567" s="306">
        <v>1102</v>
      </c>
      <c r="X567" s="8">
        <v>110.2</v>
      </c>
      <c r="Y567" s="16">
        <f t="shared" si="112"/>
        <v>43.385826771653541</v>
      </c>
      <c r="Z567" s="8">
        <v>109.6</v>
      </c>
      <c r="AA567" s="16">
        <f t="shared" si="109"/>
        <v>43.149606299212593</v>
      </c>
      <c r="AB567" s="16" t="str">
        <f t="shared" si="110"/>
        <v>N</v>
      </c>
      <c r="AC567" s="8">
        <v>118</v>
      </c>
      <c r="AD567" s="306">
        <v>2</v>
      </c>
      <c r="AE567" s="3"/>
      <c r="AF567" s="5" t="s">
        <v>988</v>
      </c>
      <c r="AG567" s="10">
        <v>2.7955637577951999</v>
      </c>
      <c r="AH567" s="10">
        <v>2.9578573201855995</v>
      </c>
      <c r="AI567" s="10">
        <v>2.6961303780207997</v>
      </c>
      <c r="AJ567" s="10">
        <v>2.9590002325967997</v>
      </c>
      <c r="AK567" s="10">
        <v>2.8035641446735999</v>
      </c>
      <c r="AL567" s="10">
        <v>3.6378902048495996</v>
      </c>
      <c r="AM567" s="10">
        <v>3.4184510218991995</v>
      </c>
      <c r="AN567" s="10">
        <v>3.4813112045151997</v>
      </c>
      <c r="AO567" s="10">
        <v>3.1967260141263996</v>
      </c>
      <c r="AP567" s="10">
        <v>2.9658577070639995</v>
      </c>
      <c r="AQ567" s="10">
        <v>2.8915684003359994</v>
      </c>
      <c r="AR567" s="10">
        <v>2.8881396631023994</v>
      </c>
      <c r="AS567" s="11">
        <v>8.4495514560016005</v>
      </c>
      <c r="AT567" s="11">
        <v>9.4004545821199983</v>
      </c>
      <c r="AU567" s="11">
        <v>10.096488240540799</v>
      </c>
      <c r="AV567" s="11">
        <v>8.7455657705023988</v>
      </c>
      <c r="AW567" s="29">
        <v>36.692060049164795</v>
      </c>
      <c r="AX567" s="45">
        <f t="shared" si="115"/>
        <v>3.0576716707637335</v>
      </c>
      <c r="AY567" s="45">
        <f t="shared" si="116"/>
        <v>0.3036243658584275</v>
      </c>
    </row>
    <row r="568" spans="1:51" ht="15" customHeight="1">
      <c r="A568" s="385">
        <v>2133</v>
      </c>
      <c r="B568" s="23" t="s">
        <v>124</v>
      </c>
      <c r="C568" s="23" t="s">
        <v>788</v>
      </c>
      <c r="D568" s="23" t="s">
        <v>382</v>
      </c>
      <c r="E568" s="23" t="s">
        <v>1199</v>
      </c>
      <c r="F568" s="25" t="s">
        <v>906</v>
      </c>
      <c r="G568" s="24" t="s">
        <v>917</v>
      </c>
      <c r="H568" s="394">
        <v>330</v>
      </c>
      <c r="I568" s="23" t="s">
        <v>137</v>
      </c>
      <c r="J568" s="42" t="s">
        <v>1000</v>
      </c>
      <c r="K568" s="13" t="str">
        <f t="shared" si="117"/>
        <v>01A</v>
      </c>
      <c r="L568" s="6" t="s">
        <v>1004</v>
      </c>
      <c r="M568" s="13" t="s">
        <v>1026</v>
      </c>
      <c r="N568" s="13" t="s">
        <v>1028</v>
      </c>
      <c r="O568" s="3"/>
      <c r="P568" s="7" t="s">
        <v>1332</v>
      </c>
      <c r="Q568" s="7" t="s">
        <v>1590</v>
      </c>
      <c r="R568" s="7" t="s">
        <v>1464</v>
      </c>
      <c r="S568" s="7" t="str">
        <f t="shared" si="114"/>
        <v>No</v>
      </c>
      <c r="T568" s="306">
        <v>380</v>
      </c>
      <c r="U568" s="306">
        <v>20</v>
      </c>
      <c r="V568" s="306">
        <v>1594</v>
      </c>
      <c r="W568" s="306">
        <v>1559</v>
      </c>
      <c r="X568" s="8">
        <v>155.9</v>
      </c>
      <c r="Y568" s="16">
        <f t="shared" si="112"/>
        <v>61.377952755905511</v>
      </c>
      <c r="Z568" s="8">
        <v>152.80000000000001</v>
      </c>
      <c r="AA568" s="16">
        <f t="shared" ref="AA568:AA631" si="118">Z568/2.54</f>
        <v>60.157480314960637</v>
      </c>
      <c r="AB568" s="16" t="str">
        <f t="shared" ref="AB568:AB631" si="119">IF(Y568=AA568, "Y", "N")</f>
        <v>N</v>
      </c>
      <c r="AC568" s="8">
        <v>112</v>
      </c>
      <c r="AD568" s="306">
        <v>8</v>
      </c>
      <c r="AE568" s="3"/>
      <c r="AF568" s="5" t="s">
        <v>988</v>
      </c>
      <c r="AG568" s="10">
        <v>3.1098015856768</v>
      </c>
      <c r="AH568" s="10">
        <v>3.2915344301951999</v>
      </c>
      <c r="AI568" s="10">
        <v>2.9999481498112002</v>
      </c>
      <c r="AJ568" s="10">
        <v>3.2915344301951999</v>
      </c>
      <c r="AK568" s="10">
        <v>3.1179388772224002</v>
      </c>
      <c r="AL568" s="10">
        <v>4.0469463286784002</v>
      </c>
      <c r="AM568" s="10">
        <v>3.8028275823104001</v>
      </c>
      <c r="AN568" s="10">
        <v>3.8733507757056</v>
      </c>
      <c r="AO568" s="10">
        <v>3.5573526206847998</v>
      </c>
      <c r="AP568" s="10">
        <v>3.2996717217408</v>
      </c>
      <c r="AQ568" s="10">
        <v>3.2169425910272</v>
      </c>
      <c r="AR568" s="10">
        <v>3.2128739452544002</v>
      </c>
      <c r="AS568" s="11">
        <v>9.4012841656831991</v>
      </c>
      <c r="AT568" s="11">
        <v>10.456419636096001</v>
      </c>
      <c r="AU568" s="11">
        <v>11.2335309787008</v>
      </c>
      <c r="AV568" s="11">
        <v>9.7294882580223998</v>
      </c>
      <c r="AW568" s="29">
        <v>40.8207230385024</v>
      </c>
      <c r="AX568" s="45">
        <f t="shared" si="115"/>
        <v>3.4017269198752</v>
      </c>
      <c r="AY568" s="45">
        <f t="shared" si="116"/>
        <v>0.33784493595539461</v>
      </c>
    </row>
    <row r="569" spans="1:51" ht="15" customHeight="1">
      <c r="A569" s="385">
        <v>2137</v>
      </c>
      <c r="B569" s="23" t="s">
        <v>124</v>
      </c>
      <c r="C569" s="23" t="s">
        <v>788</v>
      </c>
      <c r="D569" s="23" t="s">
        <v>382</v>
      </c>
      <c r="E569" s="23" t="s">
        <v>1199</v>
      </c>
      <c r="F569" s="25" t="s">
        <v>923</v>
      </c>
      <c r="G569" s="24" t="s">
        <v>922</v>
      </c>
      <c r="H569" s="394">
        <v>330</v>
      </c>
      <c r="I569" s="23" t="s">
        <v>146</v>
      </c>
      <c r="J569" s="42" t="s">
        <v>1000</v>
      </c>
      <c r="K569" s="13" t="str">
        <f t="shared" si="117"/>
        <v>01A</v>
      </c>
      <c r="L569" s="6" t="s">
        <v>1004</v>
      </c>
      <c r="M569" s="13" t="s">
        <v>1026</v>
      </c>
      <c r="N569" s="13" t="s">
        <v>1028</v>
      </c>
      <c r="O569" s="3"/>
      <c r="P569" s="7" t="s">
        <v>1405</v>
      </c>
      <c r="Q569" s="7" t="s">
        <v>1590</v>
      </c>
      <c r="R569" s="7" t="s">
        <v>1405</v>
      </c>
      <c r="S569" s="7" t="str">
        <f t="shared" si="114"/>
        <v>Yes</v>
      </c>
      <c r="T569" s="306">
        <v>380</v>
      </c>
      <c r="U569" s="306">
        <v>20</v>
      </c>
      <c r="V569" s="306">
        <v>1110</v>
      </c>
      <c r="W569" s="306">
        <v>1110</v>
      </c>
      <c r="X569" s="8">
        <v>111</v>
      </c>
      <c r="Y569" s="16">
        <f t="shared" si="112"/>
        <v>43.7007874015748</v>
      </c>
      <c r="Z569" s="8">
        <v>55.5</v>
      </c>
      <c r="AA569" s="16">
        <f t="shared" si="118"/>
        <v>21.8503937007874</v>
      </c>
      <c r="AB569" s="16" t="str">
        <f t="shared" si="119"/>
        <v>N</v>
      </c>
      <c r="AC569" s="8">
        <v>88.2</v>
      </c>
      <c r="AD569" s="306">
        <v>6</v>
      </c>
      <c r="AE569" s="3"/>
      <c r="AF569" s="5" t="s">
        <v>989</v>
      </c>
      <c r="AG569" s="10">
        <v>22.271310248947202</v>
      </c>
      <c r="AH569" s="10">
        <v>23.565552602256002</v>
      </c>
      <c r="AI569" s="10">
        <v>21.477427160313603</v>
      </c>
      <c r="AJ569" s="10">
        <v>23.571635997571203</v>
      </c>
      <c r="AK569" s="10">
        <v>22.329102504441604</v>
      </c>
      <c r="AL569" s="10">
        <v>28.981295281612802</v>
      </c>
      <c r="AM569" s="10">
        <v>27.234600401735999</v>
      </c>
      <c r="AN569" s="10">
        <v>27.735720090825602</v>
      </c>
      <c r="AO569" s="10">
        <v>25.4681344870848</v>
      </c>
      <c r="AP569" s="10">
        <v>23.625626130993602</v>
      </c>
      <c r="AQ569" s="10">
        <v>23.034015936590404</v>
      </c>
      <c r="AR569" s="10">
        <v>23.0020781111856</v>
      </c>
      <c r="AS569" s="11">
        <v>67.314290011516817</v>
      </c>
      <c r="AT569" s="11">
        <v>74.882033783625616</v>
      </c>
      <c r="AU569" s="11">
        <v>80.438454979646394</v>
      </c>
      <c r="AV569" s="11">
        <v>69.661720178769599</v>
      </c>
      <c r="AW569" s="29">
        <v>292.2964989535584</v>
      </c>
      <c r="AX569" s="45">
        <f t="shared" si="115"/>
        <v>24.358041579463201</v>
      </c>
      <c r="AY569" s="45">
        <f t="shared" si="116"/>
        <v>2.4202488682608387</v>
      </c>
    </row>
    <row r="570" spans="1:51" ht="15" customHeight="1">
      <c r="A570" s="385">
        <v>2139</v>
      </c>
      <c r="B570" s="23" t="s">
        <v>124</v>
      </c>
      <c r="C570" s="23" t="s">
        <v>788</v>
      </c>
      <c r="D570" s="23" t="s">
        <v>382</v>
      </c>
      <c r="E570" s="23" t="s">
        <v>1199</v>
      </c>
      <c r="F570" s="25" t="s">
        <v>906</v>
      </c>
      <c r="G570" s="24" t="s">
        <v>917</v>
      </c>
      <c r="H570" s="394">
        <v>330</v>
      </c>
      <c r="I570" s="23" t="s">
        <v>743</v>
      </c>
      <c r="J570" s="42" t="s">
        <v>1000</v>
      </c>
      <c r="K570" s="13" t="str">
        <f t="shared" si="117"/>
        <v>01A</v>
      </c>
      <c r="L570" s="6" t="s">
        <v>1004</v>
      </c>
      <c r="M570" s="13" t="s">
        <v>1026</v>
      </c>
      <c r="N570" s="13" t="s">
        <v>1028</v>
      </c>
      <c r="O570" s="3"/>
      <c r="P570" s="7" t="s">
        <v>1356</v>
      </c>
      <c r="Q570" s="7" t="s">
        <v>1591</v>
      </c>
      <c r="R570" s="7" t="s">
        <v>1356</v>
      </c>
      <c r="S570" s="7" t="str">
        <f t="shared" si="114"/>
        <v>Yes</v>
      </c>
      <c r="T570" s="306">
        <v>380</v>
      </c>
      <c r="U570" s="306">
        <v>20</v>
      </c>
      <c r="V570" s="306">
        <v>950</v>
      </c>
      <c r="W570" s="306">
        <v>950</v>
      </c>
      <c r="X570" s="8">
        <v>95</v>
      </c>
      <c r="Y570" s="16">
        <f t="shared" si="112"/>
        <v>37.401574803149607</v>
      </c>
      <c r="Z570" s="8">
        <v>91.8</v>
      </c>
      <c r="AA570" s="16">
        <f t="shared" si="118"/>
        <v>36.141732283464563</v>
      </c>
      <c r="AB570" s="16" t="str">
        <f t="shared" si="119"/>
        <v>N</v>
      </c>
      <c r="AC570" s="8">
        <v>62.7</v>
      </c>
      <c r="AD570" s="306">
        <v>2</v>
      </c>
      <c r="AE570" s="3"/>
      <c r="AF570" s="5" t="s">
        <v>989</v>
      </c>
      <c r="AG570" s="10">
        <v>10.372686268559999</v>
      </c>
      <c r="AH570" s="10">
        <v>10.975523476764</v>
      </c>
      <c r="AI570" s="10">
        <v>10.003026307428</v>
      </c>
      <c r="AJ570" s="10">
        <v>10.978299396371998</v>
      </c>
      <c r="AK570" s="10">
        <v>10.399982811371999</v>
      </c>
      <c r="AL570" s="10">
        <v>13.497909093899999</v>
      </c>
      <c r="AM570" s="10">
        <v>12.684101995487998</v>
      </c>
      <c r="AN570" s="10">
        <v>12.917741895827998</v>
      </c>
      <c r="AO570" s="10">
        <v>11.861504484983998</v>
      </c>
      <c r="AP570" s="10">
        <v>11.003745326111998</v>
      </c>
      <c r="AQ570" s="10">
        <v>10.728003978383999</v>
      </c>
      <c r="AR570" s="10">
        <v>10.713199073807999</v>
      </c>
      <c r="AS570" s="11">
        <v>31.351236052752</v>
      </c>
      <c r="AT570" s="11">
        <v>34.876191301643999</v>
      </c>
      <c r="AU570" s="11">
        <v>37.46334837629999</v>
      </c>
      <c r="AV570" s="11">
        <v>32.444948378303998</v>
      </c>
      <c r="AW570" s="29">
        <v>136.13572410899999</v>
      </c>
      <c r="AX570" s="45">
        <f t="shared" si="115"/>
        <v>11.344643675749998</v>
      </c>
      <c r="AY570" s="45">
        <f t="shared" si="116"/>
        <v>1.1271501678336009</v>
      </c>
    </row>
    <row r="571" spans="1:51" ht="15" customHeight="1">
      <c r="A571" s="385">
        <v>2140</v>
      </c>
      <c r="B571" s="23" t="s">
        <v>124</v>
      </c>
      <c r="C571" s="23" t="s">
        <v>788</v>
      </c>
      <c r="D571" s="23" t="s">
        <v>382</v>
      </c>
      <c r="E571" s="23" t="s">
        <v>1199</v>
      </c>
      <c r="F571" s="25" t="s">
        <v>926</v>
      </c>
      <c r="G571" s="24" t="s">
        <v>931</v>
      </c>
      <c r="H571" s="394">
        <v>330</v>
      </c>
      <c r="I571" s="23" t="s">
        <v>744</v>
      </c>
      <c r="J571" s="42" t="s">
        <v>1000</v>
      </c>
      <c r="K571" s="13" t="str">
        <f t="shared" si="117"/>
        <v>01A</v>
      </c>
      <c r="L571" s="6" t="s">
        <v>1004</v>
      </c>
      <c r="M571" s="13" t="s">
        <v>1026</v>
      </c>
      <c r="N571" s="13" t="s">
        <v>1028</v>
      </c>
      <c r="O571" s="3"/>
      <c r="P571" s="7" t="s">
        <v>1387</v>
      </c>
      <c r="Q571" s="7" t="s">
        <v>1590</v>
      </c>
      <c r="R571" s="7" t="s">
        <v>1387</v>
      </c>
      <c r="S571" s="7" t="str">
        <f t="shared" si="114"/>
        <v>Yes</v>
      </c>
      <c r="T571" s="306">
        <v>430</v>
      </c>
      <c r="U571" s="306">
        <v>23</v>
      </c>
      <c r="V571" s="306">
        <v>1079</v>
      </c>
      <c r="W571" s="306">
        <v>1079</v>
      </c>
      <c r="X571" s="8">
        <v>107.9</v>
      </c>
      <c r="Y571" s="16">
        <f t="shared" si="112"/>
        <v>42.480314960629926</v>
      </c>
      <c r="Z571" s="8">
        <v>50.8</v>
      </c>
      <c r="AA571" s="16">
        <f t="shared" si="118"/>
        <v>20</v>
      </c>
      <c r="AB571" s="16" t="str">
        <f t="shared" si="119"/>
        <v>N</v>
      </c>
      <c r="AC571" s="8">
        <v>99.8</v>
      </c>
      <c r="AD571" s="306">
        <v>1</v>
      </c>
      <c r="AE571" s="3"/>
      <c r="AF571" s="5" t="s">
        <v>989</v>
      </c>
      <c r="AG571" s="10">
        <v>19.290706357584479</v>
      </c>
      <c r="AH571" s="10">
        <v>20.411312594822238</v>
      </c>
      <c r="AI571" s="10">
        <v>18.602631412929199</v>
      </c>
      <c r="AJ571" s="10">
        <v>20.416991342646078</v>
      </c>
      <c r="AK571" s="10">
        <v>19.3408686300284</v>
      </c>
      <c r="AL571" s="10">
        <v>25.102904755284715</v>
      </c>
      <c r="AM571" s="10">
        <v>23.589518460231357</v>
      </c>
      <c r="AN571" s="10">
        <v>24.023942668755119</v>
      </c>
      <c r="AO571" s="10">
        <v>22.060042379677117</v>
      </c>
      <c r="AP571" s="10">
        <v>20.464314241178077</v>
      </c>
      <c r="AQ571" s="10">
        <v>19.951334021091199</v>
      </c>
      <c r="AR571" s="10">
        <v>19.923886739942642</v>
      </c>
      <c r="AS571" s="11">
        <v>58.304650365335917</v>
      </c>
      <c r="AT571" s="11">
        <v>64.860764727959193</v>
      </c>
      <c r="AU571" s="11">
        <v>69.673503508663586</v>
      </c>
      <c r="AV571" s="11">
        <v>60.339535002211917</v>
      </c>
      <c r="AW571" s="29">
        <v>253.17845360417061</v>
      </c>
      <c r="AX571" s="45">
        <f t="shared" si="115"/>
        <v>21.098204467014217</v>
      </c>
      <c r="AY571" s="45">
        <f t="shared" si="116"/>
        <v>2.0964153835017072</v>
      </c>
    </row>
    <row r="572" spans="1:51" ht="15" customHeight="1">
      <c r="A572" s="385">
        <v>2142</v>
      </c>
      <c r="B572" s="23" t="s">
        <v>124</v>
      </c>
      <c r="C572" s="23" t="s">
        <v>788</v>
      </c>
      <c r="D572" s="23" t="s">
        <v>382</v>
      </c>
      <c r="E572" s="23" t="s">
        <v>1199</v>
      </c>
      <c r="F572" s="25" t="s">
        <v>906</v>
      </c>
      <c r="G572" s="24" t="s">
        <v>917</v>
      </c>
      <c r="H572" s="394">
        <v>275</v>
      </c>
      <c r="I572" s="23" t="s">
        <v>139</v>
      </c>
      <c r="J572" s="42" t="s">
        <v>1000</v>
      </c>
      <c r="K572" s="13" t="str">
        <f t="shared" si="117"/>
        <v>01A</v>
      </c>
      <c r="L572" s="6" t="s">
        <v>1004</v>
      </c>
      <c r="M572" s="13" t="s">
        <v>1026</v>
      </c>
      <c r="N572" s="13" t="s">
        <v>1028</v>
      </c>
      <c r="O572" s="3"/>
      <c r="P572" s="7" t="s">
        <v>1397</v>
      </c>
      <c r="Q572" s="7" t="s">
        <v>1591</v>
      </c>
      <c r="R572" s="7" t="s">
        <v>1397</v>
      </c>
      <c r="S572" s="7" t="str">
        <f t="shared" si="114"/>
        <v>Yes</v>
      </c>
      <c r="T572" s="306">
        <v>350</v>
      </c>
      <c r="U572" s="306">
        <v>18</v>
      </c>
      <c r="V572" s="306">
        <v>1545</v>
      </c>
      <c r="W572" s="306">
        <v>1545</v>
      </c>
      <c r="X572" s="8">
        <v>154.5</v>
      </c>
      <c r="Y572" s="16">
        <f t="shared" si="112"/>
        <v>60.826771653543304</v>
      </c>
      <c r="Z572" s="8">
        <v>153.9</v>
      </c>
      <c r="AA572" s="16">
        <f t="shared" si="118"/>
        <v>60.590551181102363</v>
      </c>
      <c r="AB572" s="16" t="str">
        <f t="shared" si="119"/>
        <v>N</v>
      </c>
      <c r="AC572" s="8">
        <v>85.9</v>
      </c>
      <c r="AD572" s="306">
        <v>6</v>
      </c>
      <c r="AE572" s="3"/>
      <c r="AF572" s="5" t="s">
        <v>988</v>
      </c>
      <c r="AG572" s="10">
        <v>116.10783535323002</v>
      </c>
      <c r="AH572" s="10">
        <v>122.85460351105201</v>
      </c>
      <c r="AI572" s="10">
        <v>111.96824779791001</v>
      </c>
      <c r="AJ572" s="10">
        <v>122.88498580503601</v>
      </c>
      <c r="AK572" s="10">
        <v>116.41165829307</v>
      </c>
      <c r="AL572" s="10">
        <v>151.089249089058</v>
      </c>
      <c r="AM572" s="10">
        <v>141.98215646735403</v>
      </c>
      <c r="AN572" s="10">
        <v>144.59693264335201</v>
      </c>
      <c r="AO572" s="10">
        <v>132.77442249682798</v>
      </c>
      <c r="AP572" s="10">
        <v>123.16981981113601</v>
      </c>
      <c r="AQ572" s="10">
        <v>120.08411807838601</v>
      </c>
      <c r="AR572" s="10">
        <v>119.91701546147401</v>
      </c>
      <c r="AS572" s="11">
        <v>350.93068666219204</v>
      </c>
      <c r="AT572" s="11">
        <v>390.38589318716402</v>
      </c>
      <c r="AU572" s="11">
        <v>419.35351160753402</v>
      </c>
      <c r="AV572" s="11">
        <v>363.17095335099606</v>
      </c>
      <c r="AW572" s="29">
        <v>1523.8410448078862</v>
      </c>
      <c r="AX572" s="45">
        <f t="shared" si="115"/>
        <v>126.9867537339905</v>
      </c>
      <c r="AY572" s="45">
        <f t="shared" si="116"/>
        <v>12.617601897537092</v>
      </c>
    </row>
    <row r="573" spans="1:51" ht="15" customHeight="1">
      <c r="A573" s="385">
        <v>2147</v>
      </c>
      <c r="B573" s="23" t="s">
        <v>124</v>
      </c>
      <c r="C573" s="23" t="s">
        <v>788</v>
      </c>
      <c r="D573" s="23" t="s">
        <v>382</v>
      </c>
      <c r="E573" s="23" t="s">
        <v>1199</v>
      </c>
      <c r="F573" s="25" t="s">
        <v>926</v>
      </c>
      <c r="G573" s="24" t="s">
        <v>931</v>
      </c>
      <c r="H573" s="394">
        <v>275</v>
      </c>
      <c r="I573" s="23" t="s">
        <v>151</v>
      </c>
      <c r="J573" s="42" t="s">
        <v>1000</v>
      </c>
      <c r="K573" s="13" t="str">
        <f t="shared" si="117"/>
        <v>01A</v>
      </c>
      <c r="L573" s="6" t="s">
        <v>1004</v>
      </c>
      <c r="M573" s="13" t="s">
        <v>1026</v>
      </c>
      <c r="N573" s="13" t="s">
        <v>1028</v>
      </c>
      <c r="O573" s="3"/>
      <c r="P573" s="7" t="s">
        <v>1583</v>
      </c>
      <c r="Q573" s="7" t="s">
        <v>1589</v>
      </c>
      <c r="R573" s="7" t="s">
        <v>1452</v>
      </c>
      <c r="S573" s="7" t="str">
        <f t="shared" si="114"/>
        <v>No</v>
      </c>
      <c r="T573" s="306">
        <v>415</v>
      </c>
      <c r="U573" s="306">
        <v>22</v>
      </c>
      <c r="V573" s="306">
        <v>1410</v>
      </c>
      <c r="W573" s="306">
        <v>1410</v>
      </c>
      <c r="X573" s="8">
        <v>141</v>
      </c>
      <c r="Y573" s="16">
        <f t="shared" si="112"/>
        <v>55.511811023622045</v>
      </c>
      <c r="Z573" s="8">
        <v>141</v>
      </c>
      <c r="AA573" s="16">
        <f t="shared" si="118"/>
        <v>55.511811023622045</v>
      </c>
      <c r="AB573" s="16" t="str">
        <f t="shared" si="119"/>
        <v>Y</v>
      </c>
      <c r="AC573" s="8">
        <v>96.6</v>
      </c>
      <c r="AD573" s="306">
        <v>3</v>
      </c>
      <c r="AE573" s="3"/>
      <c r="AF573" s="5" t="s">
        <v>988</v>
      </c>
      <c r="AG573" s="10">
        <v>23.966510892937205</v>
      </c>
      <c r="AH573" s="10">
        <v>25.358736822543605</v>
      </c>
      <c r="AI573" s="10">
        <v>23.111655951363002</v>
      </c>
      <c r="AJ573" s="10">
        <v>25.365792021511204</v>
      </c>
      <c r="AK573" s="10">
        <v>24.028831817151005</v>
      </c>
      <c r="AL573" s="10">
        <v>31.187507036275804</v>
      </c>
      <c r="AM573" s="10">
        <v>29.307296511410406</v>
      </c>
      <c r="AN573" s="10">
        <v>29.847019232431805</v>
      </c>
      <c r="AO573" s="10">
        <v>27.407096256136803</v>
      </c>
      <c r="AP573" s="10">
        <v>25.424585346241205</v>
      </c>
      <c r="AQ573" s="10">
        <v>24.787265706168004</v>
      </c>
      <c r="AR573" s="10">
        <v>24.753165577824603</v>
      </c>
      <c r="AS573" s="11">
        <v>72.436903666843818</v>
      </c>
      <c r="AT573" s="11">
        <v>80.582130874938017</v>
      </c>
      <c r="AU573" s="11">
        <v>86.561411999979015</v>
      </c>
      <c r="AV573" s="11">
        <v>74.965016630233805</v>
      </c>
      <c r="AW573" s="29">
        <v>314.54546317199464</v>
      </c>
      <c r="AX573" s="45">
        <f t="shared" si="115"/>
        <v>26.212121930999558</v>
      </c>
      <c r="AY573" s="45">
        <f t="shared" si="116"/>
        <v>2.6045579251202793</v>
      </c>
    </row>
    <row r="574" spans="1:51" ht="15" customHeight="1">
      <c r="A574" s="385">
        <v>2149</v>
      </c>
      <c r="B574" s="23" t="s">
        <v>124</v>
      </c>
      <c r="C574" s="23" t="s">
        <v>788</v>
      </c>
      <c r="D574" s="23" t="s">
        <v>382</v>
      </c>
      <c r="E574" s="23" t="s">
        <v>1199</v>
      </c>
      <c r="F574" s="25" t="s">
        <v>906</v>
      </c>
      <c r="G574" s="24" t="s">
        <v>917</v>
      </c>
      <c r="H574" s="394">
        <v>275</v>
      </c>
      <c r="I574" s="23" t="s">
        <v>140</v>
      </c>
      <c r="J574" s="42" t="s">
        <v>1000</v>
      </c>
      <c r="K574" s="13" t="str">
        <f t="shared" si="117"/>
        <v>01A</v>
      </c>
      <c r="L574" s="6" t="s">
        <v>1004</v>
      </c>
      <c r="M574" s="13" t="s">
        <v>1026</v>
      </c>
      <c r="N574" s="13" t="s">
        <v>1028</v>
      </c>
      <c r="O574" s="3"/>
      <c r="P574" s="7" t="s">
        <v>1397</v>
      </c>
      <c r="Q574" s="7" t="s">
        <v>1591</v>
      </c>
      <c r="R574" s="7" t="s">
        <v>1397</v>
      </c>
      <c r="S574" s="7" t="str">
        <f t="shared" si="114"/>
        <v>Yes</v>
      </c>
      <c r="T574" s="306">
        <v>350</v>
      </c>
      <c r="U574" s="306">
        <v>18</v>
      </c>
      <c r="V574" s="306">
        <v>1545</v>
      </c>
      <c r="W574" s="306">
        <v>1545</v>
      </c>
      <c r="X574" s="8">
        <v>154.5</v>
      </c>
      <c r="Y574" s="16">
        <f t="shared" si="112"/>
        <v>60.826771653543304</v>
      </c>
      <c r="Z574" s="8">
        <v>153.9</v>
      </c>
      <c r="AA574" s="16">
        <f t="shared" si="118"/>
        <v>60.590551181102363</v>
      </c>
      <c r="AB574" s="16" t="str">
        <f t="shared" si="119"/>
        <v>N</v>
      </c>
      <c r="AC574" s="8">
        <v>85.9</v>
      </c>
      <c r="AD574" s="306">
        <v>6</v>
      </c>
      <c r="AE574" s="3"/>
      <c r="AF574" s="5" t="s">
        <v>988</v>
      </c>
      <c r="AG574" s="10">
        <v>9.6758111872170005</v>
      </c>
      <c r="AH574" s="10">
        <v>10.237883625921</v>
      </c>
      <c r="AI574" s="10">
        <v>9.3311620398360002</v>
      </c>
      <c r="AJ574" s="10">
        <v>10.240731965982</v>
      </c>
      <c r="AK574" s="10">
        <v>9.7014462477660004</v>
      </c>
      <c r="AL574" s="10">
        <v>12.591561962994</v>
      </c>
      <c r="AM574" s="10">
        <v>11.832004613394002</v>
      </c>
      <c r="AN574" s="10">
        <v>12.050377351404</v>
      </c>
      <c r="AO574" s="10">
        <v>11.064851690297999</v>
      </c>
      <c r="AP574" s="10">
        <v>10.264468133157001</v>
      </c>
      <c r="AQ574" s="10">
        <v>10.00716808098</v>
      </c>
      <c r="AR574" s="10">
        <v>9.9938758273620003</v>
      </c>
      <c r="AS574" s="11">
        <v>29.244856852974003</v>
      </c>
      <c r="AT574" s="11">
        <v>32.533740176742</v>
      </c>
      <c r="AU574" s="11">
        <v>34.947233655095999</v>
      </c>
      <c r="AV574" s="11">
        <v>30.265512041499001</v>
      </c>
      <c r="AW574" s="29">
        <v>126.99134272631099</v>
      </c>
      <c r="AX574" s="45">
        <f t="shared" si="115"/>
        <v>10.58261189385925</v>
      </c>
      <c r="AY574" s="45">
        <f t="shared" si="116"/>
        <v>1.0515486854306806</v>
      </c>
    </row>
    <row r="575" spans="1:51" ht="15" customHeight="1">
      <c r="A575" s="385">
        <v>2150</v>
      </c>
      <c r="B575" s="23" t="s">
        <v>124</v>
      </c>
      <c r="C575" s="23" t="s">
        <v>788</v>
      </c>
      <c r="D575" s="23" t="s">
        <v>382</v>
      </c>
      <c r="E575" s="23" t="s">
        <v>1199</v>
      </c>
      <c r="F575" s="25" t="s">
        <v>925</v>
      </c>
      <c r="G575" s="24" t="s">
        <v>917</v>
      </c>
      <c r="H575" s="394">
        <v>275</v>
      </c>
      <c r="I575" s="23" t="s">
        <v>143</v>
      </c>
      <c r="J575" s="42" t="s">
        <v>1000</v>
      </c>
      <c r="K575" s="13" t="str">
        <f t="shared" si="117"/>
        <v>01A</v>
      </c>
      <c r="L575" s="6" t="s">
        <v>1004</v>
      </c>
      <c r="M575" s="13" t="s">
        <v>1026</v>
      </c>
      <c r="N575" s="13" t="s">
        <v>1028</v>
      </c>
      <c r="O575" s="3"/>
      <c r="P575" s="7" t="s">
        <v>1330</v>
      </c>
      <c r="Q575" s="7" t="s">
        <v>1590</v>
      </c>
      <c r="R575" s="7" t="s">
        <v>1330</v>
      </c>
      <c r="S575" s="7" t="str">
        <f t="shared" si="114"/>
        <v>Yes</v>
      </c>
      <c r="T575" s="306">
        <v>380</v>
      </c>
      <c r="U575" s="306">
        <v>20</v>
      </c>
      <c r="V575" s="306">
        <v>1178</v>
      </c>
      <c r="W575" s="306">
        <v>1178</v>
      </c>
      <c r="X575" s="8">
        <v>117.8</v>
      </c>
      <c r="Y575" s="16">
        <f t="shared" si="112"/>
        <v>46.377952755905511</v>
      </c>
      <c r="Z575" s="8">
        <v>117.8</v>
      </c>
      <c r="AA575" s="16">
        <f t="shared" si="118"/>
        <v>46.377952755905511</v>
      </c>
      <c r="AB575" s="16" t="str">
        <f t="shared" si="119"/>
        <v>Y</v>
      </c>
      <c r="AC575" s="8">
        <v>68.2</v>
      </c>
      <c r="AD575" s="306">
        <v>3</v>
      </c>
      <c r="AE575" s="3"/>
      <c r="AF575" s="5" t="s">
        <v>988</v>
      </c>
      <c r="AG575" s="10">
        <v>4.8735473181472004</v>
      </c>
      <c r="AH575" s="10">
        <v>5.15684955661568</v>
      </c>
      <c r="AI575" s="10">
        <v>4.7000714981158405</v>
      </c>
      <c r="AJ575" s="10">
        <v>5.1580975840979209</v>
      </c>
      <c r="AK575" s="10">
        <v>4.8866516067107204</v>
      </c>
      <c r="AL575" s="10">
        <v>6.3424756647436809</v>
      </c>
      <c r="AM575" s="10">
        <v>5.9599552414371209</v>
      </c>
      <c r="AN575" s="10">
        <v>6.0697816598742413</v>
      </c>
      <c r="AO575" s="10">
        <v>5.5736907356838401</v>
      </c>
      <c r="AP575" s="10">
        <v>5.1699538451792009</v>
      </c>
      <c r="AQ575" s="10">
        <v>5.0407830007673606</v>
      </c>
      <c r="AR575" s="10">
        <v>5.0339188496150404</v>
      </c>
      <c r="AS575" s="11">
        <v>14.730468372878722</v>
      </c>
      <c r="AT575" s="11">
        <v>16.387224855552322</v>
      </c>
      <c r="AU575" s="11">
        <v>17.603427636995203</v>
      </c>
      <c r="AV575" s="11">
        <v>15.244655695561601</v>
      </c>
      <c r="AW575" s="29">
        <v>63.965776560987848</v>
      </c>
      <c r="AX575" s="45">
        <f t="shared" si="115"/>
        <v>5.330481380082321</v>
      </c>
      <c r="AY575" s="45">
        <f t="shared" si="116"/>
        <v>0.52973264704450762</v>
      </c>
    </row>
    <row r="576" spans="1:51" ht="15" customHeight="1">
      <c r="A576" s="385">
        <v>2152</v>
      </c>
      <c r="B576" s="23" t="s">
        <v>124</v>
      </c>
      <c r="C576" s="23" t="s">
        <v>788</v>
      </c>
      <c r="D576" s="23" t="s">
        <v>382</v>
      </c>
      <c r="E576" s="23" t="s">
        <v>1199</v>
      </c>
      <c r="F576" s="25" t="s">
        <v>906</v>
      </c>
      <c r="G576" s="24" t="s">
        <v>945</v>
      </c>
      <c r="H576" s="394">
        <v>330</v>
      </c>
      <c r="I576" s="23" t="s">
        <v>745</v>
      </c>
      <c r="J576" s="42" t="s">
        <v>1000</v>
      </c>
      <c r="K576" s="13" t="str">
        <f t="shared" si="117"/>
        <v>01A</v>
      </c>
      <c r="L576" s="6" t="s">
        <v>1004</v>
      </c>
      <c r="M576" s="13" t="s">
        <v>1026</v>
      </c>
      <c r="N576" s="13" t="s">
        <v>1028</v>
      </c>
      <c r="O576" s="3"/>
      <c r="P576" s="7" t="s">
        <v>1453</v>
      </c>
      <c r="Q576" s="7" t="s">
        <v>1589</v>
      </c>
      <c r="R576" s="7" t="s">
        <v>1453</v>
      </c>
      <c r="S576" s="7" t="str">
        <f t="shared" si="114"/>
        <v>Yes</v>
      </c>
      <c r="T576" s="306">
        <v>350</v>
      </c>
      <c r="U576" s="306">
        <v>18</v>
      </c>
      <c r="V576" s="306">
        <v>1419</v>
      </c>
      <c r="W576" s="306">
        <v>1419</v>
      </c>
      <c r="X576" s="8">
        <v>141.9</v>
      </c>
      <c r="Y576" s="16">
        <f t="shared" si="112"/>
        <v>55.866141732283467</v>
      </c>
      <c r="Z576" s="8">
        <v>141.9</v>
      </c>
      <c r="AA576" s="16">
        <f t="shared" si="118"/>
        <v>55.866141732283467</v>
      </c>
      <c r="AB576" s="16" t="str">
        <f t="shared" si="119"/>
        <v>Y</v>
      </c>
      <c r="AC576" s="8">
        <v>89.8</v>
      </c>
      <c r="AD576" s="306">
        <v>5</v>
      </c>
      <c r="AE576" s="3"/>
      <c r="AF576" s="5" t="s">
        <v>988</v>
      </c>
      <c r="AG576" s="10">
        <v>28.241585938103999</v>
      </c>
      <c r="AH576" s="10">
        <v>29.883390207778799</v>
      </c>
      <c r="AI576" s="10">
        <v>27.235171771684797</v>
      </c>
      <c r="AJ576" s="10">
        <v>29.8906830640572</v>
      </c>
      <c r="AK576" s="10">
        <v>28.3154261079228</v>
      </c>
      <c r="AL576" s="10">
        <v>36.750526000927202</v>
      </c>
      <c r="AM576" s="10">
        <v>34.535320906363197</v>
      </c>
      <c r="AN576" s="10">
        <v>35.1716226166536</v>
      </c>
      <c r="AO576" s="10">
        <v>32.295502421859602</v>
      </c>
      <c r="AP576" s="10">
        <v>29.959965198701997</v>
      </c>
      <c r="AQ576" s="10">
        <v>29.209712609061597</v>
      </c>
      <c r="AR576" s="10">
        <v>29.168690292495601</v>
      </c>
      <c r="AS576" s="11">
        <v>85.360147917567588</v>
      </c>
      <c r="AT576" s="11">
        <v>94.956635172907198</v>
      </c>
      <c r="AU576" s="11">
        <v>102.0024459448764</v>
      </c>
      <c r="AV576" s="11">
        <v>88.338368100259189</v>
      </c>
      <c r="AW576" s="29">
        <v>370.65759713561039</v>
      </c>
      <c r="AX576" s="45">
        <f t="shared" si="115"/>
        <v>30.888133094634195</v>
      </c>
      <c r="AY576" s="45">
        <f t="shared" si="116"/>
        <v>3.0689833866054044</v>
      </c>
    </row>
    <row r="577" spans="1:51" ht="15" customHeight="1">
      <c r="A577" s="385">
        <v>2153</v>
      </c>
      <c r="B577" s="23" t="s">
        <v>124</v>
      </c>
      <c r="C577" s="23" t="s">
        <v>788</v>
      </c>
      <c r="D577" s="23" t="s">
        <v>382</v>
      </c>
      <c r="E577" s="23" t="s">
        <v>1199</v>
      </c>
      <c r="F577" s="25" t="s">
        <v>906</v>
      </c>
      <c r="G577" s="24" t="s">
        <v>917</v>
      </c>
      <c r="H577" s="394">
        <v>330</v>
      </c>
      <c r="I577" s="23" t="s">
        <v>138</v>
      </c>
      <c r="J577" s="42" t="s">
        <v>1000</v>
      </c>
      <c r="K577" s="13" t="str">
        <f t="shared" si="117"/>
        <v>01A</v>
      </c>
      <c r="L577" s="6" t="s">
        <v>1004</v>
      </c>
      <c r="M577" s="13" t="s">
        <v>1026</v>
      </c>
      <c r="N577" s="13" t="s">
        <v>1028</v>
      </c>
      <c r="O577" s="3"/>
      <c r="P577" s="7" t="s">
        <v>1584</v>
      </c>
      <c r="Q577" s="7" t="s">
        <v>1587</v>
      </c>
      <c r="R577" s="7" t="s">
        <v>1454</v>
      </c>
      <c r="S577" s="7" t="str">
        <f t="shared" si="114"/>
        <v>No</v>
      </c>
      <c r="T577" s="306">
        <v>350</v>
      </c>
      <c r="U577" s="306">
        <v>18</v>
      </c>
      <c r="V577" s="306">
        <v>1581</v>
      </c>
      <c r="W577" s="306">
        <v>1581</v>
      </c>
      <c r="X577" s="8">
        <v>158.1</v>
      </c>
      <c r="Y577" s="16">
        <f t="shared" ref="Y577:Y640" si="120">X577/2.54</f>
        <v>62.244094488188971</v>
      </c>
      <c r="Z577" s="8">
        <v>158.1</v>
      </c>
      <c r="AA577" s="16">
        <f t="shared" si="118"/>
        <v>62.244094488188971</v>
      </c>
      <c r="AB577" s="16" t="str">
        <f t="shared" si="119"/>
        <v>Y</v>
      </c>
      <c r="AC577" s="8">
        <v>91.3</v>
      </c>
      <c r="AD577" s="306">
        <v>6</v>
      </c>
      <c r="AE577" s="3"/>
      <c r="AF577" s="5" t="s">
        <v>988</v>
      </c>
      <c r="AG577" s="10">
        <v>6.4504305161450004</v>
      </c>
      <c r="AH577" s="10">
        <v>6.8249035878100006</v>
      </c>
      <c r="AI577" s="10">
        <v>6.2204724045310007</v>
      </c>
      <c r="AJ577" s="10">
        <v>6.8270132952560001</v>
      </c>
      <c r="AK577" s="10">
        <v>6.4673081757130007</v>
      </c>
      <c r="AL577" s="10">
        <v>8.3934710739109999</v>
      </c>
      <c r="AM577" s="10">
        <v>7.8881961405940011</v>
      </c>
      <c r="AN577" s="10">
        <v>8.0327111006450007</v>
      </c>
      <c r="AO577" s="10">
        <v>7.3765920849389994</v>
      </c>
      <c r="AP577" s="10">
        <v>6.8428361011010006</v>
      </c>
      <c r="AQ577" s="10">
        <v>6.6708949442519998</v>
      </c>
      <c r="AR577" s="10">
        <v>6.6624561144680001</v>
      </c>
      <c r="AS577" s="11">
        <v>19.495806508486002</v>
      </c>
      <c r="AT577" s="11">
        <v>21.687792544880001</v>
      </c>
      <c r="AU577" s="11">
        <v>23.297499326178002</v>
      </c>
      <c r="AV577" s="11">
        <v>20.176187159821001</v>
      </c>
      <c r="AW577" s="29">
        <v>84.657285539365006</v>
      </c>
      <c r="AX577" s="45">
        <f t="shared" si="115"/>
        <v>7.0547737949470841</v>
      </c>
      <c r="AY577" s="45">
        <f t="shared" si="116"/>
        <v>0.70090499530591366</v>
      </c>
    </row>
    <row r="578" spans="1:51" ht="15" customHeight="1">
      <c r="A578" s="385">
        <v>2157</v>
      </c>
      <c r="B578" s="23" t="s">
        <v>124</v>
      </c>
      <c r="C578" s="23" t="s">
        <v>788</v>
      </c>
      <c r="D578" s="23" t="s">
        <v>382</v>
      </c>
      <c r="E578" s="23" t="s">
        <v>1199</v>
      </c>
      <c r="F578" s="25" t="s">
        <v>926</v>
      </c>
      <c r="G578" s="24" t="s">
        <v>931</v>
      </c>
      <c r="H578" s="394">
        <v>330</v>
      </c>
      <c r="I578" s="23" t="s">
        <v>957</v>
      </c>
      <c r="J578" s="42" t="s">
        <v>1000</v>
      </c>
      <c r="K578" s="13" t="str">
        <f t="shared" si="117"/>
        <v>01A</v>
      </c>
      <c r="L578" s="6" t="s">
        <v>1004</v>
      </c>
      <c r="M578" s="13" t="s">
        <v>1026</v>
      </c>
      <c r="N578" s="13" t="s">
        <v>1028</v>
      </c>
      <c r="O578" s="3"/>
      <c r="P578" s="7" t="s">
        <v>1407</v>
      </c>
      <c r="Q578" s="7" t="s">
        <v>1590</v>
      </c>
      <c r="R578" s="7" t="s">
        <v>1407</v>
      </c>
      <c r="S578" s="7" t="str">
        <f t="shared" si="114"/>
        <v>Yes</v>
      </c>
      <c r="T578" s="306">
        <v>430</v>
      </c>
      <c r="U578" s="306">
        <v>23</v>
      </c>
      <c r="V578" s="306">
        <v>1465</v>
      </c>
      <c r="W578" s="306">
        <v>1465</v>
      </c>
      <c r="X578" s="8">
        <v>146.5</v>
      </c>
      <c r="Y578" s="16">
        <f t="shared" si="120"/>
        <v>57.677165354330711</v>
      </c>
      <c r="Z578" s="8">
        <v>146.5</v>
      </c>
      <c r="AA578" s="16">
        <f t="shared" si="118"/>
        <v>57.677165354330711</v>
      </c>
      <c r="AB578" s="16" t="str">
        <f t="shared" si="119"/>
        <v>Y</v>
      </c>
      <c r="AC578" s="8">
        <v>101</v>
      </c>
      <c r="AD578" s="306">
        <v>3</v>
      </c>
      <c r="AE578" s="3"/>
      <c r="AF578" s="5" t="s">
        <v>988</v>
      </c>
      <c r="AG578" s="10">
        <v>13.253334129798002</v>
      </c>
      <c r="AH578" s="10">
        <v>14.023226564774001</v>
      </c>
      <c r="AI578" s="10">
        <v>12.781254815784001</v>
      </c>
      <c r="AJ578" s="10">
        <v>14.027128046708</v>
      </c>
      <c r="AK578" s="10">
        <v>13.288447467204001</v>
      </c>
      <c r="AL578" s="10">
        <v>17.247151136235999</v>
      </c>
      <c r="AM578" s="10">
        <v>16.206755953836002</v>
      </c>
      <c r="AN578" s="10">
        <v>16.505869568775999</v>
      </c>
      <c r="AO578" s="10">
        <v>15.155956819612001</v>
      </c>
      <c r="AP578" s="10">
        <v>14.059640396158002</v>
      </c>
      <c r="AQ578" s="10">
        <v>13.70720652812</v>
      </c>
      <c r="AR578" s="10">
        <v>13.688999612428001</v>
      </c>
      <c r="AS578" s="11">
        <v>40.057815510356008</v>
      </c>
      <c r="AT578" s="11">
        <v>44.562726650148001</v>
      </c>
      <c r="AU578" s="11">
        <v>47.868582342224002</v>
      </c>
      <c r="AV578" s="11">
        <v>41.455846536706005</v>
      </c>
      <c r="AW578" s="29">
        <v>173.94497103943405</v>
      </c>
      <c r="AX578" s="45">
        <f t="shared" si="115"/>
        <v>14.495414253286169</v>
      </c>
      <c r="AY578" s="45">
        <f t="shared" si="116"/>
        <v>1.440347048129113</v>
      </c>
    </row>
    <row r="579" spans="1:51" ht="15" customHeight="1">
      <c r="A579" s="385">
        <v>2158</v>
      </c>
      <c r="B579" s="23" t="s">
        <v>124</v>
      </c>
      <c r="C579" s="23" t="s">
        <v>788</v>
      </c>
      <c r="D579" s="23" t="s">
        <v>382</v>
      </c>
      <c r="E579" s="23" t="s">
        <v>1199</v>
      </c>
      <c r="F579" s="25" t="s">
        <v>906</v>
      </c>
      <c r="G579" s="24" t="s">
        <v>945</v>
      </c>
      <c r="H579" s="394">
        <v>330</v>
      </c>
      <c r="I579" s="23" t="s">
        <v>1081</v>
      </c>
      <c r="J579" s="42" t="s">
        <v>1000</v>
      </c>
      <c r="K579" s="13" t="str">
        <f t="shared" si="117"/>
        <v>01A</v>
      </c>
      <c r="L579" s="6" t="s">
        <v>1004</v>
      </c>
      <c r="M579" s="13" t="s">
        <v>1026</v>
      </c>
      <c r="N579" s="13" t="s">
        <v>1028</v>
      </c>
      <c r="O579" s="3"/>
      <c r="P579" s="7" t="s">
        <v>1336</v>
      </c>
      <c r="Q579" s="7" t="s">
        <v>1590</v>
      </c>
      <c r="R579" s="7" t="s">
        <v>1471</v>
      </c>
      <c r="S579" s="7" t="str">
        <f t="shared" si="114"/>
        <v>No</v>
      </c>
      <c r="T579" s="306">
        <v>350</v>
      </c>
      <c r="U579" s="306">
        <v>18</v>
      </c>
      <c r="V579" s="306">
        <v>988</v>
      </c>
      <c r="W579" s="306">
        <v>984</v>
      </c>
      <c r="X579" s="8">
        <v>98.4</v>
      </c>
      <c r="Y579" s="16">
        <f t="shared" si="120"/>
        <v>38.740157480314963</v>
      </c>
      <c r="Z579" s="8">
        <v>0</v>
      </c>
      <c r="AA579" s="16">
        <f t="shared" si="118"/>
        <v>0</v>
      </c>
      <c r="AB579" s="16" t="str">
        <f t="shared" si="119"/>
        <v>N</v>
      </c>
      <c r="AC579" s="8">
        <v>69.3</v>
      </c>
      <c r="AD579" s="306">
        <v>3</v>
      </c>
      <c r="AE579" s="3"/>
      <c r="AF579" s="5" t="s">
        <v>989</v>
      </c>
      <c r="AG579" s="10">
        <v>0.66297434908319997</v>
      </c>
      <c r="AH579" s="10">
        <v>0.70151369682239995</v>
      </c>
      <c r="AI579" s="10">
        <v>0.63955803653279997</v>
      </c>
      <c r="AJ579" s="10">
        <v>0.7020015366672</v>
      </c>
      <c r="AK579" s="10">
        <v>0.66492570846239996</v>
      </c>
      <c r="AL579" s="10">
        <v>0.8629886854512</v>
      </c>
      <c r="AM579" s="10">
        <v>0.81078982205759997</v>
      </c>
      <c r="AN579" s="10">
        <v>0.82591285724640007</v>
      </c>
      <c r="AO579" s="10">
        <v>0.75810311881920001</v>
      </c>
      <c r="AP579" s="10">
        <v>0.70346505620159994</v>
      </c>
      <c r="AQ579" s="10">
        <v>0.68590282178880002</v>
      </c>
      <c r="AR579" s="10">
        <v>0.68492714209919991</v>
      </c>
      <c r="AS579" s="11">
        <v>2.0040460824383999</v>
      </c>
      <c r="AT579" s="11">
        <v>2.2299159305808001</v>
      </c>
      <c r="AU579" s="11">
        <v>2.3948057981232003</v>
      </c>
      <c r="AV579" s="11">
        <v>2.0742950200896</v>
      </c>
      <c r="AW579" s="29">
        <v>8.7030628312319998</v>
      </c>
      <c r="AX579" s="45">
        <f t="shared" si="115"/>
        <v>0.72525523593599994</v>
      </c>
      <c r="AY579" s="45">
        <f t="shared" si="116"/>
        <v>7.2057019220124433E-2</v>
      </c>
    </row>
    <row r="580" spans="1:51" ht="15" customHeight="1">
      <c r="A580" s="385">
        <v>2160</v>
      </c>
      <c r="B580" s="23" t="s">
        <v>124</v>
      </c>
      <c r="C580" s="23" t="s">
        <v>788</v>
      </c>
      <c r="D580" s="23" t="s">
        <v>382</v>
      </c>
      <c r="E580" s="23" t="s">
        <v>1199</v>
      </c>
      <c r="F580" s="25" t="s">
        <v>926</v>
      </c>
      <c r="G580" s="24" t="s">
        <v>936</v>
      </c>
      <c r="H580" s="394">
        <v>250</v>
      </c>
      <c r="I580" s="23" t="s">
        <v>163</v>
      </c>
      <c r="J580" s="42" t="s">
        <v>1000</v>
      </c>
      <c r="K580" s="13" t="str">
        <f t="shared" si="117"/>
        <v>01A</v>
      </c>
      <c r="L580" s="6" t="s">
        <v>1004</v>
      </c>
      <c r="M580" s="13" t="s">
        <v>1026</v>
      </c>
      <c r="N580" s="13" t="s">
        <v>1028</v>
      </c>
      <c r="O580" s="3"/>
      <c r="P580" s="7" t="s">
        <v>1427</v>
      </c>
      <c r="Q580" s="7" t="s">
        <v>1591</v>
      </c>
      <c r="R580" s="7" t="s">
        <v>1427</v>
      </c>
      <c r="S580" s="7" t="str">
        <f t="shared" si="114"/>
        <v>Yes</v>
      </c>
      <c r="T580" s="306">
        <v>430</v>
      </c>
      <c r="U580" s="306">
        <v>23</v>
      </c>
      <c r="V580" s="306">
        <v>1531</v>
      </c>
      <c r="W580" s="306">
        <v>1531</v>
      </c>
      <c r="X580" s="8">
        <v>153.1</v>
      </c>
      <c r="Y580" s="16">
        <f t="shared" si="120"/>
        <v>60.275590551181097</v>
      </c>
      <c r="Z580" s="8">
        <v>153.1</v>
      </c>
      <c r="AA580" s="16">
        <f t="shared" si="118"/>
        <v>60.275590551181097</v>
      </c>
      <c r="AB580" s="16" t="str">
        <f t="shared" si="119"/>
        <v>Y</v>
      </c>
      <c r="AC580" s="8">
        <v>103.8</v>
      </c>
      <c r="AD580" s="306">
        <v>3</v>
      </c>
      <c r="AE580" s="3"/>
      <c r="AF580" s="5" t="s">
        <v>988</v>
      </c>
      <c r="AG580" s="10">
        <v>170.80842372144264</v>
      </c>
      <c r="AH580" s="10">
        <v>180.73380261050519</v>
      </c>
      <c r="AI580" s="10">
        <v>164.71854869240903</v>
      </c>
      <c r="AJ580" s="10">
        <v>180.77989570132127</v>
      </c>
      <c r="AK580" s="10">
        <v>171.25538702632585</v>
      </c>
      <c r="AL580" s="10">
        <v>222.27205799775982</v>
      </c>
      <c r="AM580" s="10">
        <v>208.87433293388588</v>
      </c>
      <c r="AN580" s="10">
        <v>212.72101087653695</v>
      </c>
      <c r="AO580" s="10">
        <v>195.32715451494167</v>
      </c>
      <c r="AP580" s="10">
        <v>181.19752703932153</v>
      </c>
      <c r="AQ580" s="10">
        <v>176.65945273442927</v>
      </c>
      <c r="AR580" s="10">
        <v>176.41222615641576</v>
      </c>
      <c r="AS580" s="11">
        <v>516.26077502435692</v>
      </c>
      <c r="AT580" s="11">
        <v>574.3073407254069</v>
      </c>
      <c r="AU580" s="11">
        <v>616.92249832536447</v>
      </c>
      <c r="AV580" s="11">
        <v>534.26920593016655</v>
      </c>
      <c r="AW580" s="29">
        <v>2241.7598200052948</v>
      </c>
      <c r="AX580" s="45">
        <f t="shared" si="115"/>
        <v>186.81331833377456</v>
      </c>
      <c r="AY580" s="45">
        <f t="shared" si="116"/>
        <v>18.562603568916899</v>
      </c>
    </row>
    <row r="581" spans="1:51" ht="15" customHeight="1">
      <c r="A581" s="385">
        <v>2163</v>
      </c>
      <c r="B581" s="23" t="s">
        <v>124</v>
      </c>
      <c r="C581" s="23" t="s">
        <v>541</v>
      </c>
      <c r="D581" s="23" t="s">
        <v>541</v>
      </c>
      <c r="E581" s="23" t="s">
        <v>1199</v>
      </c>
      <c r="F581" s="25" t="s">
        <v>923</v>
      </c>
      <c r="G581" s="24" t="s">
        <v>922</v>
      </c>
      <c r="H581" s="394">
        <v>250</v>
      </c>
      <c r="I581" s="23" t="s">
        <v>542</v>
      </c>
      <c r="J581" s="42" t="s">
        <v>998</v>
      </c>
      <c r="K581" s="13" t="str">
        <f t="shared" si="117"/>
        <v>011</v>
      </c>
      <c r="L581" s="6" t="s">
        <v>1004</v>
      </c>
      <c r="M581" s="13" t="s">
        <v>1026</v>
      </c>
      <c r="N581" s="13" t="s">
        <v>1027</v>
      </c>
      <c r="O581" s="3"/>
      <c r="P581" s="7" t="s">
        <v>1333</v>
      </c>
      <c r="Q581" s="7" t="s">
        <v>1590</v>
      </c>
      <c r="R581" s="7" t="s">
        <v>1465</v>
      </c>
      <c r="S581" s="7" t="str">
        <f t="shared" ref="S581:S644" si="121">IF(P581=R581,"Yes","No")</f>
        <v>No</v>
      </c>
      <c r="T581" s="306">
        <v>320</v>
      </c>
      <c r="U581" s="306">
        <v>16</v>
      </c>
      <c r="V581" s="306">
        <v>917</v>
      </c>
      <c r="W581" s="306">
        <v>916</v>
      </c>
      <c r="X581" s="8">
        <v>91.6</v>
      </c>
      <c r="Y581" s="16">
        <f t="shared" si="120"/>
        <v>36.062992125984252</v>
      </c>
      <c r="Z581" s="8">
        <v>91.5</v>
      </c>
      <c r="AA581" s="16">
        <f t="shared" si="118"/>
        <v>36.023622047244096</v>
      </c>
      <c r="AB581" s="16" t="str">
        <f t="shared" si="119"/>
        <v>N</v>
      </c>
      <c r="AC581" s="8">
        <v>110</v>
      </c>
      <c r="AD581" s="306">
        <v>10</v>
      </c>
      <c r="AE581" s="3"/>
      <c r="AF581" s="5" t="s">
        <v>990</v>
      </c>
      <c r="AG581" s="10">
        <v>0.25768894412800003</v>
      </c>
      <c r="AH581" s="10">
        <v>0.27284711731200001</v>
      </c>
      <c r="AI581" s="10">
        <v>0.24846223001600001</v>
      </c>
      <c r="AJ581" s="10">
        <v>0.27284711731200001</v>
      </c>
      <c r="AK581" s="10">
        <v>0.25834799513599999</v>
      </c>
      <c r="AL581" s="10">
        <v>0.33545696307199996</v>
      </c>
      <c r="AM581" s="10">
        <v>0.315026381824</v>
      </c>
      <c r="AN581" s="10">
        <v>0.32095784089599999</v>
      </c>
      <c r="AO581" s="10">
        <v>0.29459580057600004</v>
      </c>
      <c r="AP581" s="10">
        <v>0.27350616832000002</v>
      </c>
      <c r="AQ581" s="10">
        <v>0.26625660723200001</v>
      </c>
      <c r="AR581" s="10">
        <v>0.26625660723200001</v>
      </c>
      <c r="AS581" s="11">
        <v>0.77899829145600008</v>
      </c>
      <c r="AT581" s="11">
        <v>0.86665207552000001</v>
      </c>
      <c r="AU581" s="11">
        <v>0.93058002329599998</v>
      </c>
      <c r="AV581" s="11">
        <v>0.80601938278400009</v>
      </c>
      <c r="AW581" s="29">
        <v>3.3822497730560004</v>
      </c>
      <c r="AX581" s="45">
        <f t="shared" ref="AX581:AX644" si="122">AVERAGE(AG581:AR581)</f>
        <v>0.28185414775466666</v>
      </c>
      <c r="AY581" s="45">
        <f t="shared" ref="AY581:AY644" si="123">STDEV(AG581:AR581)</f>
        <v>2.8018066250621303E-2</v>
      </c>
    </row>
    <row r="582" spans="1:51" ht="15" customHeight="1">
      <c r="A582" s="385">
        <v>2164</v>
      </c>
      <c r="B582" s="23" t="s">
        <v>124</v>
      </c>
      <c r="C582" s="23" t="s">
        <v>541</v>
      </c>
      <c r="D582" s="23" t="s">
        <v>541</v>
      </c>
      <c r="E582" s="23" t="s">
        <v>1199</v>
      </c>
      <c r="F582" s="25" t="s">
        <v>923</v>
      </c>
      <c r="G582" s="24" t="s">
        <v>922</v>
      </c>
      <c r="H582" s="394">
        <v>250</v>
      </c>
      <c r="I582" s="23" t="s">
        <v>543</v>
      </c>
      <c r="J582" s="42" t="s">
        <v>998</v>
      </c>
      <c r="K582" s="13" t="str">
        <f t="shared" si="117"/>
        <v>011</v>
      </c>
      <c r="L582" s="6" t="s">
        <v>1004</v>
      </c>
      <c r="M582" s="13" t="s">
        <v>1026</v>
      </c>
      <c r="N582" s="13" t="s">
        <v>1027</v>
      </c>
      <c r="O582" s="3"/>
      <c r="P582" s="7" t="s">
        <v>1333</v>
      </c>
      <c r="Q582" s="7" t="s">
        <v>1590</v>
      </c>
      <c r="R582" s="7" t="s">
        <v>1465</v>
      </c>
      <c r="S582" s="7" t="str">
        <f t="shared" si="121"/>
        <v>No</v>
      </c>
      <c r="T582" s="306">
        <v>320</v>
      </c>
      <c r="U582" s="306">
        <v>16</v>
      </c>
      <c r="V582" s="306">
        <v>917</v>
      </c>
      <c r="W582" s="306">
        <v>916</v>
      </c>
      <c r="X582" s="8">
        <v>91.6</v>
      </c>
      <c r="Y582" s="16">
        <f t="shared" si="120"/>
        <v>36.062992125984252</v>
      </c>
      <c r="Z582" s="8">
        <v>91.5</v>
      </c>
      <c r="AA582" s="16">
        <f t="shared" si="118"/>
        <v>36.023622047244096</v>
      </c>
      <c r="AB582" s="16" t="str">
        <f t="shared" si="119"/>
        <v>N</v>
      </c>
      <c r="AC582" s="8">
        <v>110</v>
      </c>
      <c r="AD582" s="306">
        <v>10</v>
      </c>
      <c r="AE582" s="3"/>
      <c r="AF582" s="5" t="s">
        <v>990</v>
      </c>
      <c r="AG582" s="10">
        <v>0.51471883724799994</v>
      </c>
      <c r="AH582" s="10">
        <v>0.54503518361600001</v>
      </c>
      <c r="AI582" s="10">
        <v>0.49692446003200003</v>
      </c>
      <c r="AJ582" s="10">
        <v>0.54503518361600001</v>
      </c>
      <c r="AK582" s="10">
        <v>0.51669599027199997</v>
      </c>
      <c r="AL582" s="10">
        <v>0.67025487513600002</v>
      </c>
      <c r="AM582" s="10">
        <v>0.630052763648</v>
      </c>
      <c r="AN582" s="10">
        <v>0.64125663078399997</v>
      </c>
      <c r="AO582" s="10">
        <v>0.58919160115200009</v>
      </c>
      <c r="AP582" s="10">
        <v>0.54635328563199992</v>
      </c>
      <c r="AQ582" s="10">
        <v>0.53251321446400002</v>
      </c>
      <c r="AR582" s="10">
        <v>0.53185416345600001</v>
      </c>
      <c r="AS582" s="11">
        <v>1.5566784808959999</v>
      </c>
      <c r="AT582" s="11">
        <v>1.731986049024</v>
      </c>
      <c r="AU582" s="11">
        <v>1.8605009955840002</v>
      </c>
      <c r="AV582" s="11">
        <v>1.6107206635519997</v>
      </c>
      <c r="AW582" s="29">
        <v>6.759886189056</v>
      </c>
      <c r="AX582" s="45">
        <f t="shared" si="122"/>
        <v>0.56332384908799993</v>
      </c>
      <c r="AY582" s="45">
        <f t="shared" si="123"/>
        <v>5.598029004091476E-2</v>
      </c>
    </row>
    <row r="583" spans="1:51" ht="15" customHeight="1">
      <c r="A583" s="385">
        <v>2165</v>
      </c>
      <c r="B583" s="23" t="s">
        <v>124</v>
      </c>
      <c r="C583" s="23" t="s">
        <v>541</v>
      </c>
      <c r="D583" s="23" t="s">
        <v>541</v>
      </c>
      <c r="E583" s="23" t="s">
        <v>1199</v>
      </c>
      <c r="F583" s="25" t="s">
        <v>923</v>
      </c>
      <c r="G583" s="24" t="s">
        <v>917</v>
      </c>
      <c r="H583" s="394">
        <v>250</v>
      </c>
      <c r="I583" s="23" t="s">
        <v>544</v>
      </c>
      <c r="J583" s="42" t="s">
        <v>998</v>
      </c>
      <c r="K583" s="13" t="str">
        <f t="shared" si="117"/>
        <v>011</v>
      </c>
      <c r="L583" s="6" t="s">
        <v>1004</v>
      </c>
      <c r="M583" s="13" t="s">
        <v>1026</v>
      </c>
      <c r="N583" s="13" t="s">
        <v>1027</v>
      </c>
      <c r="O583" s="3"/>
      <c r="P583" s="7" t="s">
        <v>1333</v>
      </c>
      <c r="Q583" s="7" t="s">
        <v>1590</v>
      </c>
      <c r="R583" s="7" t="s">
        <v>1465</v>
      </c>
      <c r="S583" s="7" t="str">
        <f t="shared" si="121"/>
        <v>No</v>
      </c>
      <c r="T583" s="306">
        <v>320</v>
      </c>
      <c r="U583" s="306">
        <v>16</v>
      </c>
      <c r="V583" s="306">
        <v>917</v>
      </c>
      <c r="W583" s="306">
        <v>916</v>
      </c>
      <c r="X583" s="8">
        <v>91.6</v>
      </c>
      <c r="Y583" s="16">
        <f t="shared" si="120"/>
        <v>36.062992125984252</v>
      </c>
      <c r="Z583" s="8">
        <v>91.5</v>
      </c>
      <c r="AA583" s="16">
        <f t="shared" si="118"/>
        <v>36.023622047244096</v>
      </c>
      <c r="AB583" s="16" t="str">
        <f t="shared" si="119"/>
        <v>N</v>
      </c>
      <c r="AC583" s="8">
        <v>110</v>
      </c>
      <c r="AD583" s="306">
        <v>10</v>
      </c>
      <c r="AE583" s="3"/>
      <c r="AF583" s="5" t="s">
        <v>990</v>
      </c>
      <c r="AG583" s="10">
        <v>2.0588753489919998</v>
      </c>
      <c r="AH583" s="10">
        <v>2.178822632448</v>
      </c>
      <c r="AI583" s="10">
        <v>1.9857206871040001</v>
      </c>
      <c r="AJ583" s="10">
        <v>2.1794816834560002</v>
      </c>
      <c r="AK583" s="10">
        <v>2.0648068080640001</v>
      </c>
      <c r="AL583" s="10">
        <v>2.679701398528</v>
      </c>
      <c r="AM583" s="10">
        <v>2.5182339015680002</v>
      </c>
      <c r="AN583" s="10">
        <v>2.5643674721280001</v>
      </c>
      <c r="AO583" s="10">
        <v>2.3547892515840001</v>
      </c>
      <c r="AP583" s="10">
        <v>2.1840950405120001</v>
      </c>
      <c r="AQ583" s="10">
        <v>2.1293938068479998</v>
      </c>
      <c r="AR583" s="10">
        <v>2.1267576028160002</v>
      </c>
      <c r="AS583" s="11">
        <v>6.2234186685440003</v>
      </c>
      <c r="AT583" s="11">
        <v>6.9239898900480004</v>
      </c>
      <c r="AU583" s="11">
        <v>7.4373906252800008</v>
      </c>
      <c r="AV583" s="11">
        <v>6.4402464501760006</v>
      </c>
      <c r="AW583" s="29">
        <v>27.025045634048002</v>
      </c>
      <c r="AX583" s="45">
        <f t="shared" si="122"/>
        <v>2.2520871361706667</v>
      </c>
      <c r="AY583" s="45">
        <f t="shared" si="123"/>
        <v>0.22383717730054567</v>
      </c>
    </row>
    <row r="584" spans="1:51" ht="15" customHeight="1">
      <c r="A584" s="385">
        <v>2166</v>
      </c>
      <c r="B584" s="23" t="s">
        <v>124</v>
      </c>
      <c r="C584" s="23" t="s">
        <v>541</v>
      </c>
      <c r="D584" s="23" t="s">
        <v>541</v>
      </c>
      <c r="E584" s="23" t="s">
        <v>1199</v>
      </c>
      <c r="F584" s="25" t="s">
        <v>923</v>
      </c>
      <c r="G584" s="24" t="s">
        <v>917</v>
      </c>
      <c r="H584" s="394">
        <v>250</v>
      </c>
      <c r="I584" s="23" t="s">
        <v>545</v>
      </c>
      <c r="J584" s="42" t="s">
        <v>999</v>
      </c>
      <c r="K584" s="13" t="str">
        <f t="shared" si="117"/>
        <v>010</v>
      </c>
      <c r="L584" s="6" t="s">
        <v>1004</v>
      </c>
      <c r="M584" s="13" t="s">
        <v>1029</v>
      </c>
      <c r="N584" s="13" t="s">
        <v>1027</v>
      </c>
      <c r="O584" s="3"/>
      <c r="P584" s="7" t="s">
        <v>1455</v>
      </c>
      <c r="Q584" s="7" t="s">
        <v>1587</v>
      </c>
      <c r="R584" s="7" t="s">
        <v>1455</v>
      </c>
      <c r="S584" s="7" t="str">
        <f t="shared" si="121"/>
        <v>Yes</v>
      </c>
      <c r="T584" s="306">
        <v>345</v>
      </c>
      <c r="U584" s="306">
        <v>17</v>
      </c>
      <c r="V584" s="306">
        <v>860</v>
      </c>
      <c r="W584" s="306">
        <v>860</v>
      </c>
      <c r="X584" s="8">
        <v>86</v>
      </c>
      <c r="Y584" s="16">
        <f t="shared" si="120"/>
        <v>33.85826771653543</v>
      </c>
      <c r="Z584" s="8">
        <v>86</v>
      </c>
      <c r="AA584" s="16">
        <f t="shared" si="118"/>
        <v>33.85826771653543</v>
      </c>
      <c r="AB584" s="16" t="str">
        <f t="shared" si="119"/>
        <v>Y</v>
      </c>
      <c r="AC584" s="8">
        <v>63</v>
      </c>
      <c r="AD584" s="306">
        <v>4</v>
      </c>
      <c r="AE584" s="3"/>
      <c r="AF584" s="5" t="s">
        <v>990</v>
      </c>
      <c r="AG584" s="10">
        <v>4.4759093286600002</v>
      </c>
      <c r="AH584" s="10">
        <v>4.7360966315039992</v>
      </c>
      <c r="AI584" s="10">
        <v>4.3165875881520002</v>
      </c>
      <c r="AJ584" s="10">
        <v>4.7372428310760002</v>
      </c>
      <c r="AK584" s="10">
        <v>4.4877533909039995</v>
      </c>
      <c r="AL584" s="10">
        <v>5.8246041583799997</v>
      </c>
      <c r="AM584" s="10">
        <v>5.4734850228240006</v>
      </c>
      <c r="AN584" s="10">
        <v>5.5743505851600004</v>
      </c>
      <c r="AO584" s="10">
        <v>5.1185452220279997</v>
      </c>
      <c r="AP584" s="10">
        <v>4.748322760272</v>
      </c>
      <c r="AQ584" s="10">
        <v>4.6295000713079997</v>
      </c>
      <c r="AR584" s="10">
        <v>4.6230049404000004</v>
      </c>
      <c r="AS584" s="11">
        <v>13.528593548316</v>
      </c>
      <c r="AT584" s="11">
        <v>15.049600380359999</v>
      </c>
      <c r="AU584" s="11">
        <v>16.166380830012002</v>
      </c>
      <c r="AV584" s="11">
        <v>14.000827771979999</v>
      </c>
      <c r="AW584" s="29">
        <v>58.745402530668002</v>
      </c>
      <c r="AX584" s="45">
        <f t="shared" si="122"/>
        <v>4.8954502108889999</v>
      </c>
      <c r="AY584" s="45">
        <f t="shared" si="123"/>
        <v>0.48640304239728854</v>
      </c>
    </row>
    <row r="585" spans="1:51" ht="15" customHeight="1">
      <c r="A585" s="385">
        <v>2167</v>
      </c>
      <c r="B585" s="23" t="s">
        <v>124</v>
      </c>
      <c r="C585" s="23" t="s">
        <v>174</v>
      </c>
      <c r="D585" s="23" t="s">
        <v>174</v>
      </c>
      <c r="E585" s="23" t="s">
        <v>1229</v>
      </c>
      <c r="F585" s="25" t="s">
        <v>923</v>
      </c>
      <c r="G585" s="24" t="s">
        <v>918</v>
      </c>
      <c r="H585" s="394">
        <v>750</v>
      </c>
      <c r="I585" s="23" t="s">
        <v>175</v>
      </c>
      <c r="J585" s="42" t="s">
        <v>998</v>
      </c>
      <c r="K585" s="13" t="str">
        <f t="shared" ref="K585:K616" si="124">LEFT(J585,3)</f>
        <v>011</v>
      </c>
      <c r="L585" s="6" t="s">
        <v>1004</v>
      </c>
      <c r="M585" s="13" t="s">
        <v>1026</v>
      </c>
      <c r="N585" s="13" t="s">
        <v>1027</v>
      </c>
      <c r="O585" s="3"/>
      <c r="P585" s="7" t="s">
        <v>1418</v>
      </c>
      <c r="Q585" s="7" t="s">
        <v>1591</v>
      </c>
      <c r="R585" s="7" t="s">
        <v>1520</v>
      </c>
      <c r="S585" s="7" t="str">
        <f t="shared" si="121"/>
        <v>No</v>
      </c>
      <c r="T585" s="306">
        <v>380</v>
      </c>
      <c r="U585" s="306">
        <v>20</v>
      </c>
      <c r="V585" s="306">
        <v>872</v>
      </c>
      <c r="W585" s="306">
        <v>865</v>
      </c>
      <c r="X585" s="8">
        <v>86.5</v>
      </c>
      <c r="Y585" s="16">
        <f t="shared" si="120"/>
        <v>34.055118110236222</v>
      </c>
      <c r="Z585" s="8">
        <v>85.5</v>
      </c>
      <c r="AA585" s="16">
        <f t="shared" si="118"/>
        <v>33.661417322834644</v>
      </c>
      <c r="AB585" s="16" t="str">
        <f t="shared" si="119"/>
        <v>N</v>
      </c>
      <c r="AC585" s="8">
        <v>111.8</v>
      </c>
      <c r="AD585" s="306">
        <v>10</v>
      </c>
      <c r="AE585" s="3"/>
      <c r="AF585" s="5" t="s">
        <v>988</v>
      </c>
      <c r="AG585" s="10">
        <v>0.73386633036079996</v>
      </c>
      <c r="AH585" s="10">
        <v>0.77593031654319988</v>
      </c>
      <c r="AI585" s="10">
        <v>0.70757633899679995</v>
      </c>
      <c r="AJ585" s="10">
        <v>0.77668145915359998</v>
      </c>
      <c r="AK585" s="10">
        <v>0.73536861558159994</v>
      </c>
      <c r="AL585" s="10">
        <v>0.95470225781840001</v>
      </c>
      <c r="AM585" s="10">
        <v>0.89686427681759995</v>
      </c>
      <c r="AN585" s="10">
        <v>0.91338941424639997</v>
      </c>
      <c r="AO585" s="10">
        <v>0.83902629581679999</v>
      </c>
      <c r="AP585" s="10">
        <v>0.77818374437439997</v>
      </c>
      <c r="AQ585" s="10">
        <v>0.75865403650399998</v>
      </c>
      <c r="AR585" s="10">
        <v>0.75790289389359999</v>
      </c>
      <c r="AS585" s="11">
        <v>2.2173729859007998</v>
      </c>
      <c r="AT585" s="11">
        <v>2.4667523325535998</v>
      </c>
      <c r="AU585" s="11">
        <v>2.6492799868808001</v>
      </c>
      <c r="AV585" s="11">
        <v>2.2947406747720001</v>
      </c>
      <c r="AW585" s="29">
        <v>9.6281459801071989</v>
      </c>
      <c r="AX585" s="45">
        <f t="shared" si="122"/>
        <v>0.80234549834226676</v>
      </c>
      <c r="AY585" s="45">
        <f t="shared" si="123"/>
        <v>7.9660296178408946E-2</v>
      </c>
    </row>
    <row r="586" spans="1:51" ht="15" customHeight="1">
      <c r="A586" s="385">
        <v>2168</v>
      </c>
      <c r="B586" s="23" t="s">
        <v>124</v>
      </c>
      <c r="C586" s="23" t="s">
        <v>912</v>
      </c>
      <c r="D586" s="23" t="s">
        <v>217</v>
      </c>
      <c r="E586" s="23" t="s">
        <v>1199</v>
      </c>
      <c r="F586" s="25" t="s">
        <v>925</v>
      </c>
      <c r="G586" s="24" t="s">
        <v>933</v>
      </c>
      <c r="H586" s="394">
        <v>250</v>
      </c>
      <c r="I586" s="23" t="s">
        <v>166</v>
      </c>
      <c r="J586" s="42" t="s">
        <v>998</v>
      </c>
      <c r="K586" s="13" t="str">
        <f t="shared" si="124"/>
        <v>011</v>
      </c>
      <c r="L586" s="6" t="s">
        <v>1004</v>
      </c>
      <c r="M586" s="13" t="s">
        <v>1026</v>
      </c>
      <c r="N586" s="13" t="s">
        <v>1027</v>
      </c>
      <c r="O586" s="3"/>
      <c r="P586" s="7" t="s">
        <v>1417</v>
      </c>
      <c r="Q586" s="7" t="s">
        <v>1590</v>
      </c>
      <c r="R586" s="7" t="s">
        <v>1417</v>
      </c>
      <c r="S586" s="7" t="str">
        <f t="shared" si="121"/>
        <v>Yes</v>
      </c>
      <c r="T586" s="306">
        <v>350</v>
      </c>
      <c r="U586" s="306">
        <v>18</v>
      </c>
      <c r="V586" s="306">
        <v>1281</v>
      </c>
      <c r="W586" s="306">
        <v>1281</v>
      </c>
      <c r="X586" s="8">
        <v>128.1</v>
      </c>
      <c r="Y586" s="16">
        <f t="shared" si="120"/>
        <v>50.433070866141726</v>
      </c>
      <c r="Z586" s="8">
        <v>128.1</v>
      </c>
      <c r="AA586" s="16">
        <f t="shared" si="118"/>
        <v>50.433070866141726</v>
      </c>
      <c r="AB586" s="16" t="str">
        <f t="shared" si="119"/>
        <v>Y</v>
      </c>
      <c r="AC586" s="8">
        <v>111.3</v>
      </c>
      <c r="AD586" s="306">
        <v>6</v>
      </c>
      <c r="AE586" s="3"/>
      <c r="AF586" s="5" t="s">
        <v>988</v>
      </c>
      <c r="AG586" s="10">
        <v>3.3200469311309999</v>
      </c>
      <c r="AH586" s="10">
        <v>3.5128238497127997</v>
      </c>
      <c r="AI586" s="10">
        <v>3.2017288223717997</v>
      </c>
      <c r="AJ586" s="10">
        <v>3.5138438334089996</v>
      </c>
      <c r="AK586" s="10">
        <v>3.3282068007005998</v>
      </c>
      <c r="AL586" s="10">
        <v>4.3196309534069997</v>
      </c>
      <c r="AM586" s="10">
        <v>4.0595351108759994</v>
      </c>
      <c r="AN586" s="10">
        <v>4.1339939206985994</v>
      </c>
      <c r="AO586" s="10">
        <v>3.7963793172563993</v>
      </c>
      <c r="AP586" s="10">
        <v>3.5220037029786</v>
      </c>
      <c r="AQ586" s="10">
        <v>3.4332651214091996</v>
      </c>
      <c r="AR586" s="10">
        <v>3.4281652029281995</v>
      </c>
      <c r="AS586" s="11">
        <v>10.0345996032156</v>
      </c>
      <c r="AT586" s="11">
        <v>11.161681587516599</v>
      </c>
      <c r="AU586" s="11">
        <v>11.989908348830998</v>
      </c>
      <c r="AV586" s="11">
        <v>10.383434027316</v>
      </c>
      <c r="AW586" s="29">
        <v>43.569623566879201</v>
      </c>
      <c r="AX586" s="45">
        <f t="shared" si="122"/>
        <v>3.6308019639066003</v>
      </c>
      <c r="AY586" s="45">
        <f t="shared" si="123"/>
        <v>0.36063950014703322</v>
      </c>
    </row>
    <row r="587" spans="1:51" ht="15" customHeight="1">
      <c r="A587" s="385">
        <v>2169</v>
      </c>
      <c r="B587" s="23" t="s">
        <v>124</v>
      </c>
      <c r="C587" s="23" t="s">
        <v>912</v>
      </c>
      <c r="D587" s="23" t="s">
        <v>217</v>
      </c>
      <c r="E587" s="23" t="s">
        <v>1199</v>
      </c>
      <c r="F587" s="25" t="s">
        <v>923</v>
      </c>
      <c r="G587" s="24" t="s">
        <v>933</v>
      </c>
      <c r="H587" s="394">
        <v>250</v>
      </c>
      <c r="I587" s="23" t="s">
        <v>50</v>
      </c>
      <c r="J587" s="42" t="s">
        <v>1000</v>
      </c>
      <c r="K587" s="13" t="str">
        <f t="shared" si="124"/>
        <v>01A</v>
      </c>
      <c r="L587" s="6" t="s">
        <v>1004</v>
      </c>
      <c r="M587" s="13" t="s">
        <v>1026</v>
      </c>
      <c r="N587" s="13" t="s">
        <v>1028</v>
      </c>
      <c r="O587" s="3"/>
      <c r="P587" s="7" t="s">
        <v>1408</v>
      </c>
      <c r="Q587" s="7" t="s">
        <v>1591</v>
      </c>
      <c r="R587" s="7" t="s">
        <v>1514</v>
      </c>
      <c r="S587" s="7" t="str">
        <f t="shared" si="121"/>
        <v>No</v>
      </c>
      <c r="T587" s="306">
        <v>350</v>
      </c>
      <c r="U587" s="306">
        <v>18</v>
      </c>
      <c r="V587" s="306">
        <v>928</v>
      </c>
      <c r="W587" s="306">
        <v>925</v>
      </c>
      <c r="X587" s="8">
        <v>92.5</v>
      </c>
      <c r="Y587" s="16">
        <f t="shared" si="120"/>
        <v>36.417322834645667</v>
      </c>
      <c r="Z587" s="8">
        <v>92</v>
      </c>
      <c r="AA587" s="16">
        <f t="shared" si="118"/>
        <v>36.220472440944881</v>
      </c>
      <c r="AB587" s="16" t="str">
        <f t="shared" si="119"/>
        <v>N</v>
      </c>
      <c r="AC587" s="8">
        <v>151.9</v>
      </c>
      <c r="AD587" s="306">
        <v>9</v>
      </c>
      <c r="AE587" s="3"/>
      <c r="AF587" s="5" t="s">
        <v>988</v>
      </c>
      <c r="AG587" s="10">
        <v>10.904308225440001</v>
      </c>
      <c r="AH587" s="10">
        <v>11.537578338090002</v>
      </c>
      <c r="AI587" s="10">
        <v>10.515299441955001</v>
      </c>
      <c r="AJ587" s="10">
        <v>11.540593910055001</v>
      </c>
      <c r="AK587" s="10">
        <v>10.932453563780001</v>
      </c>
      <c r="AL587" s="10">
        <v>14.189271285980002</v>
      </c>
      <c r="AM587" s="10">
        <v>13.333854038575002</v>
      </c>
      <c r="AN587" s="10">
        <v>13.579120558395003</v>
      </c>
      <c r="AO587" s="10">
        <v>12.469390075275003</v>
      </c>
      <c r="AP587" s="10">
        <v>11.566728867085002</v>
      </c>
      <c r="AQ587" s="10">
        <v>11.277233958445001</v>
      </c>
      <c r="AR587" s="10">
        <v>11.262156098620002</v>
      </c>
      <c r="AS587" s="11">
        <v>32.957186005485006</v>
      </c>
      <c r="AT587" s="11">
        <v>36.662318759815008</v>
      </c>
      <c r="AU587" s="11">
        <v>39.382364672245004</v>
      </c>
      <c r="AV587" s="11">
        <v>34.106118924150003</v>
      </c>
      <c r="AW587" s="29">
        <v>143.10798836169502</v>
      </c>
      <c r="AX587" s="45">
        <f t="shared" si="122"/>
        <v>11.925665696807918</v>
      </c>
      <c r="AY587" s="45">
        <f t="shared" si="123"/>
        <v>1.1848921960741292</v>
      </c>
    </row>
    <row r="588" spans="1:51" ht="15" customHeight="1">
      <c r="A588" s="385">
        <v>2172</v>
      </c>
      <c r="B588" s="23" t="s">
        <v>124</v>
      </c>
      <c r="C588" s="23" t="s">
        <v>912</v>
      </c>
      <c r="D588" s="23" t="s">
        <v>217</v>
      </c>
      <c r="E588" s="23" t="s">
        <v>1199</v>
      </c>
      <c r="F588" s="25" t="s">
        <v>923</v>
      </c>
      <c r="G588" s="24" t="s">
        <v>917</v>
      </c>
      <c r="H588" s="394">
        <v>500</v>
      </c>
      <c r="I588" s="23" t="s">
        <v>221</v>
      </c>
      <c r="J588" s="42" t="s">
        <v>998</v>
      </c>
      <c r="K588" s="13" t="str">
        <f t="shared" si="124"/>
        <v>011</v>
      </c>
      <c r="L588" s="6" t="s">
        <v>1004</v>
      </c>
      <c r="M588" s="13" t="s">
        <v>1026</v>
      </c>
      <c r="N588" s="13" t="s">
        <v>1027</v>
      </c>
      <c r="O588" s="3"/>
      <c r="P588" s="7" t="s">
        <v>1355</v>
      </c>
      <c r="Q588" s="7" t="s">
        <v>1590</v>
      </c>
      <c r="R588" s="7" t="s">
        <v>1355</v>
      </c>
      <c r="S588" s="7" t="str">
        <f t="shared" si="121"/>
        <v>Yes</v>
      </c>
      <c r="T588" s="306">
        <v>415</v>
      </c>
      <c r="U588" s="306">
        <v>22</v>
      </c>
      <c r="V588" s="306">
        <v>1000</v>
      </c>
      <c r="W588" s="306">
        <v>1000</v>
      </c>
      <c r="X588" s="8">
        <v>100</v>
      </c>
      <c r="Y588" s="16">
        <f t="shared" si="120"/>
        <v>39.370078740157481</v>
      </c>
      <c r="Z588" s="8">
        <v>100</v>
      </c>
      <c r="AA588" s="16">
        <f t="shared" si="118"/>
        <v>39.370078740157481</v>
      </c>
      <c r="AB588" s="16" t="str">
        <f t="shared" si="119"/>
        <v>Y</v>
      </c>
      <c r="AC588" s="8">
        <v>152.6</v>
      </c>
      <c r="AD588" s="306">
        <v>10</v>
      </c>
      <c r="AE588" s="3"/>
      <c r="AF588" s="5" t="s">
        <v>988</v>
      </c>
      <c r="AG588" s="10">
        <v>32.893135796359999</v>
      </c>
      <c r="AH588" s="10">
        <v>34.805030706880004</v>
      </c>
      <c r="AI588" s="10">
        <v>31.720368843800003</v>
      </c>
      <c r="AJ588" s="10">
        <v>34.814091820200005</v>
      </c>
      <c r="AK588" s="10">
        <v>32.979863595280001</v>
      </c>
      <c r="AL588" s="10">
        <v>42.804699323679998</v>
      </c>
      <c r="AM588" s="10">
        <v>40.223576472239998</v>
      </c>
      <c r="AN588" s="10">
        <v>40.965293319720004</v>
      </c>
      <c r="AO588" s="10">
        <v>37.615270280840001</v>
      </c>
      <c r="AP588" s="10">
        <v>34.894347395319997</v>
      </c>
      <c r="AQ588" s="10">
        <v>34.020597182320003</v>
      </c>
      <c r="AR588" s="10">
        <v>33.972702726199998</v>
      </c>
      <c r="AS588" s="11">
        <v>99.418535347040006</v>
      </c>
      <c r="AT588" s="11">
        <v>110.59865473916001</v>
      </c>
      <c r="AU588" s="11">
        <v>118.80414007280001</v>
      </c>
      <c r="AV588" s="11">
        <v>102.88764730384</v>
      </c>
      <c r="AW588" s="29">
        <v>431.70897746284004</v>
      </c>
      <c r="AX588" s="45">
        <f t="shared" si="122"/>
        <v>35.975748121903329</v>
      </c>
      <c r="AY588" s="45">
        <f t="shared" si="123"/>
        <v>3.5748178372180726</v>
      </c>
    </row>
    <row r="589" spans="1:51" ht="15" customHeight="1">
      <c r="A589" s="385">
        <v>2173</v>
      </c>
      <c r="B589" s="23" t="s">
        <v>124</v>
      </c>
      <c r="C589" s="23" t="s">
        <v>912</v>
      </c>
      <c r="D589" s="23" t="s">
        <v>217</v>
      </c>
      <c r="E589" s="23" t="s">
        <v>1199</v>
      </c>
      <c r="F589" s="25" t="s">
        <v>926</v>
      </c>
      <c r="G589" s="24" t="s">
        <v>932</v>
      </c>
      <c r="H589" s="394">
        <v>250</v>
      </c>
      <c r="I589" s="23" t="s">
        <v>223</v>
      </c>
      <c r="J589" s="42" t="s">
        <v>998</v>
      </c>
      <c r="K589" s="13" t="str">
        <f t="shared" si="124"/>
        <v>011</v>
      </c>
      <c r="L589" s="6" t="s">
        <v>1004</v>
      </c>
      <c r="M589" s="13" t="s">
        <v>1026</v>
      </c>
      <c r="N589" s="13" t="s">
        <v>1027</v>
      </c>
      <c r="O589" s="3"/>
      <c r="P589" s="7" t="s">
        <v>1444</v>
      </c>
      <c r="Q589" s="7" t="s">
        <v>1591</v>
      </c>
      <c r="R589" s="7" t="s">
        <v>1444</v>
      </c>
      <c r="S589" s="7" t="str">
        <f t="shared" si="121"/>
        <v>Yes</v>
      </c>
      <c r="T589" s="306">
        <v>350</v>
      </c>
      <c r="U589" s="306">
        <v>18</v>
      </c>
      <c r="V589" s="306">
        <v>1074</v>
      </c>
      <c r="W589" s="306">
        <v>1074</v>
      </c>
      <c r="X589" s="8">
        <v>107.4</v>
      </c>
      <c r="Y589" s="16">
        <f t="shared" si="120"/>
        <v>42.283464566929133</v>
      </c>
      <c r="Z589" s="8">
        <v>105</v>
      </c>
      <c r="AA589" s="16">
        <f t="shared" si="118"/>
        <v>41.338582677165356</v>
      </c>
      <c r="AB589" s="16" t="str">
        <f t="shared" si="119"/>
        <v>N</v>
      </c>
      <c r="AC589" s="8">
        <v>153.80000000000001</v>
      </c>
      <c r="AD589" s="306">
        <v>4</v>
      </c>
      <c r="AE589" s="3"/>
      <c r="AF589" s="5" t="s">
        <v>988</v>
      </c>
      <c r="AG589" s="10">
        <v>0.19498154029200002</v>
      </c>
      <c r="AH589" s="10">
        <v>0.20679860334000003</v>
      </c>
      <c r="AI589" s="10">
        <v>0.18789130246320004</v>
      </c>
      <c r="AJ589" s="10">
        <v>0.20679860334000003</v>
      </c>
      <c r="AK589" s="10">
        <v>0.19616324659680001</v>
      </c>
      <c r="AL589" s="10">
        <v>0.25406685553200004</v>
      </c>
      <c r="AM589" s="10">
        <v>0.23870467356960004</v>
      </c>
      <c r="AN589" s="10">
        <v>0.24343149878880005</v>
      </c>
      <c r="AO589" s="10">
        <v>0.22334249160720004</v>
      </c>
      <c r="AP589" s="10">
        <v>0.20679860334000003</v>
      </c>
      <c r="AQ589" s="10">
        <v>0.20207177812080002</v>
      </c>
      <c r="AR589" s="10">
        <v>0.20207177812080002</v>
      </c>
      <c r="AS589" s="11">
        <v>0.58967144609520006</v>
      </c>
      <c r="AT589" s="11">
        <v>0.6570287054688001</v>
      </c>
      <c r="AU589" s="11">
        <v>0.70547866396560011</v>
      </c>
      <c r="AV589" s="11">
        <v>0.61094215958160003</v>
      </c>
      <c r="AW589" s="29">
        <v>2.5631209751112003</v>
      </c>
      <c r="AX589" s="45">
        <f t="shared" si="122"/>
        <v>0.21359341459260003</v>
      </c>
      <c r="AY589" s="45">
        <f t="shared" si="123"/>
        <v>2.1253547945799946E-2</v>
      </c>
    </row>
    <row r="590" spans="1:51" ht="15" customHeight="1">
      <c r="A590" s="385">
        <v>2174</v>
      </c>
      <c r="B590" s="23" t="s">
        <v>124</v>
      </c>
      <c r="C590" s="23" t="s">
        <v>912</v>
      </c>
      <c r="D590" s="23" t="s">
        <v>217</v>
      </c>
      <c r="E590" s="23" t="s">
        <v>1199</v>
      </c>
      <c r="F590" s="25" t="s">
        <v>923</v>
      </c>
      <c r="G590" s="24" t="s">
        <v>917</v>
      </c>
      <c r="H590" s="394">
        <v>330</v>
      </c>
      <c r="I590" s="23" t="s">
        <v>219</v>
      </c>
      <c r="J590" s="42" t="s">
        <v>998</v>
      </c>
      <c r="K590" s="13" t="str">
        <f t="shared" si="124"/>
        <v>011</v>
      </c>
      <c r="L590" s="6" t="s">
        <v>1004</v>
      </c>
      <c r="M590" s="13" t="s">
        <v>1026</v>
      </c>
      <c r="N590" s="13" t="s">
        <v>1027</v>
      </c>
      <c r="O590" s="3"/>
      <c r="P590" s="7" t="s">
        <v>1405</v>
      </c>
      <c r="Q590" s="7" t="s">
        <v>1590</v>
      </c>
      <c r="R590" s="7" t="s">
        <v>1509</v>
      </c>
      <c r="S590" s="7" t="str">
        <f t="shared" si="121"/>
        <v>No</v>
      </c>
      <c r="T590" s="306">
        <v>380</v>
      </c>
      <c r="U590" s="306">
        <v>20</v>
      </c>
      <c r="V590" s="306">
        <v>1110</v>
      </c>
      <c r="W590" s="306">
        <v>1106</v>
      </c>
      <c r="X590" s="8">
        <v>110.6</v>
      </c>
      <c r="Y590" s="16">
        <f t="shared" si="120"/>
        <v>43.54330708661417</v>
      </c>
      <c r="Z590" s="8">
        <v>110</v>
      </c>
      <c r="AA590" s="16">
        <f t="shared" si="118"/>
        <v>43.30708661417323</v>
      </c>
      <c r="AB590" s="16" t="str">
        <f t="shared" si="119"/>
        <v>N</v>
      </c>
      <c r="AC590" s="8">
        <v>127.2</v>
      </c>
      <c r="AD590" s="306">
        <v>12</v>
      </c>
      <c r="AE590" s="3"/>
      <c r="AF590" s="5" t="s">
        <v>988</v>
      </c>
      <c r="AG590" s="10">
        <v>14.223865310887684</v>
      </c>
      <c r="AH590" s="10">
        <v>15.051050226024966</v>
      </c>
      <c r="AI590" s="10">
        <v>13.716845759205125</v>
      </c>
      <c r="AJ590" s="10">
        <v>15.054328369678085</v>
      </c>
      <c r="AK590" s="10">
        <v>14.261017605623046</v>
      </c>
      <c r="AL590" s="10">
        <v>18.509491780066565</v>
      </c>
      <c r="AM590" s="10">
        <v>17.393830223454724</v>
      </c>
      <c r="AN590" s="10">
        <v>17.713995586909444</v>
      </c>
      <c r="AO590" s="10">
        <v>16.266148806781445</v>
      </c>
      <c r="AP590" s="10">
        <v>15.089295235311363</v>
      </c>
      <c r="AQ590" s="10">
        <v>14.711216000651525</v>
      </c>
      <c r="AR590" s="10">
        <v>14.690454424181764</v>
      </c>
      <c r="AS590" s="11">
        <v>42.991761296117772</v>
      </c>
      <c r="AT590" s="11">
        <v>47.824837755367696</v>
      </c>
      <c r="AU590" s="11">
        <v>51.373974617145613</v>
      </c>
      <c r="AV590" s="11">
        <v>44.490965660144653</v>
      </c>
      <c r="AW590" s="29">
        <v>186.68153932877573</v>
      </c>
      <c r="AX590" s="45">
        <f t="shared" si="122"/>
        <v>15.556794944064643</v>
      </c>
      <c r="AY590" s="45">
        <f t="shared" si="123"/>
        <v>1.5457661842949029</v>
      </c>
    </row>
    <row r="591" spans="1:51" ht="15" customHeight="1">
      <c r="A591" s="385">
        <v>2176</v>
      </c>
      <c r="B591" s="23" t="s">
        <v>124</v>
      </c>
      <c r="C591" s="23" t="s">
        <v>912</v>
      </c>
      <c r="D591" s="23" t="s">
        <v>217</v>
      </c>
      <c r="E591" s="23" t="s">
        <v>1199</v>
      </c>
      <c r="F591" s="25" t="s">
        <v>923</v>
      </c>
      <c r="G591" s="24" t="s">
        <v>921</v>
      </c>
      <c r="H591" s="394">
        <v>250</v>
      </c>
      <c r="I591" s="23" t="s">
        <v>222</v>
      </c>
      <c r="J591" s="42" t="s">
        <v>1000</v>
      </c>
      <c r="K591" s="13" t="str">
        <f t="shared" si="124"/>
        <v>01A</v>
      </c>
      <c r="L591" s="6" t="s">
        <v>1004</v>
      </c>
      <c r="M591" s="13" t="s">
        <v>1026</v>
      </c>
      <c r="N591" s="13" t="s">
        <v>1028</v>
      </c>
      <c r="O591" s="3"/>
      <c r="P591" s="7" t="s">
        <v>1377</v>
      </c>
      <c r="Q591" s="7" t="s">
        <v>1591</v>
      </c>
      <c r="R591" s="7" t="s">
        <v>1533</v>
      </c>
      <c r="S591" s="7" t="str">
        <f t="shared" si="121"/>
        <v>No</v>
      </c>
      <c r="T591" s="306">
        <v>350</v>
      </c>
      <c r="U591" s="306">
        <v>18</v>
      </c>
      <c r="V591" s="306">
        <v>1020</v>
      </c>
      <c r="W591" s="306">
        <v>1018</v>
      </c>
      <c r="X591" s="8">
        <v>101.8</v>
      </c>
      <c r="Y591" s="16">
        <f t="shared" si="120"/>
        <v>40.078740157480311</v>
      </c>
      <c r="Z591" s="8">
        <v>98</v>
      </c>
      <c r="AA591" s="16">
        <f t="shared" si="118"/>
        <v>38.582677165354333</v>
      </c>
      <c r="AB591" s="16" t="str">
        <f t="shared" si="119"/>
        <v>N</v>
      </c>
      <c r="AC591" s="8">
        <v>151.9</v>
      </c>
      <c r="AD591" s="306">
        <v>12</v>
      </c>
      <c r="AE591" s="3"/>
      <c r="AF591" s="5" t="s">
        <v>988</v>
      </c>
      <c r="AG591" s="10">
        <v>1.0277090990571998</v>
      </c>
      <c r="AH591" s="10">
        <v>1.0874467646643999</v>
      </c>
      <c r="AI591" s="10">
        <v>0.99120274785279994</v>
      </c>
      <c r="AJ591" s="10">
        <v>1.0874467646643999</v>
      </c>
      <c r="AK591" s="10">
        <v>1.0299216051908</v>
      </c>
      <c r="AL591" s="10">
        <v>1.3374599577611999</v>
      </c>
      <c r="AM591" s="10">
        <v>1.2567034838847999</v>
      </c>
      <c r="AN591" s="10">
        <v>1.2799347982875999</v>
      </c>
      <c r="AO591" s="10">
        <v>1.1748407569415997</v>
      </c>
      <c r="AP591" s="10">
        <v>1.0896592707979997</v>
      </c>
      <c r="AQ591" s="10">
        <v>1.0631091971947999</v>
      </c>
      <c r="AR591" s="10">
        <v>1.0608966910611999</v>
      </c>
      <c r="AS591" s="11">
        <v>3.1063586115743997</v>
      </c>
      <c r="AT591" s="11">
        <v>3.4548283276163998</v>
      </c>
      <c r="AU591" s="11">
        <v>3.7114790391139998</v>
      </c>
      <c r="AV591" s="11">
        <v>3.2136651590539995</v>
      </c>
      <c r="AW591" s="29">
        <v>13.486331137358798</v>
      </c>
      <c r="AX591" s="45">
        <f t="shared" si="122"/>
        <v>1.1238609281132332</v>
      </c>
      <c r="AY591" s="45">
        <f t="shared" si="123"/>
        <v>0.11175242658361977</v>
      </c>
    </row>
    <row r="592" spans="1:51" ht="15" customHeight="1">
      <c r="A592" s="385">
        <v>2177</v>
      </c>
      <c r="B592" s="23" t="s">
        <v>124</v>
      </c>
      <c r="C592" s="23" t="s">
        <v>912</v>
      </c>
      <c r="D592" s="23" t="s">
        <v>217</v>
      </c>
      <c r="E592" s="23" t="s">
        <v>1199</v>
      </c>
      <c r="F592" s="25" t="s">
        <v>923</v>
      </c>
      <c r="G592" s="24" t="s">
        <v>917</v>
      </c>
      <c r="H592" s="394">
        <v>330</v>
      </c>
      <c r="I592" s="23" t="s">
        <v>220</v>
      </c>
      <c r="J592" s="42" t="s">
        <v>998</v>
      </c>
      <c r="K592" s="13" t="str">
        <f t="shared" si="124"/>
        <v>011</v>
      </c>
      <c r="L592" s="6" t="s">
        <v>1004</v>
      </c>
      <c r="M592" s="13" t="s">
        <v>1026</v>
      </c>
      <c r="N592" s="13" t="s">
        <v>1027</v>
      </c>
      <c r="O592" s="3"/>
      <c r="P592" s="7" t="s">
        <v>1356</v>
      </c>
      <c r="Q592" s="7" t="s">
        <v>1591</v>
      </c>
      <c r="R592" s="7" t="s">
        <v>1356</v>
      </c>
      <c r="S592" s="7" t="str">
        <f t="shared" si="121"/>
        <v>Yes</v>
      </c>
      <c r="T592" s="306">
        <v>380</v>
      </c>
      <c r="U592" s="306">
        <v>20</v>
      </c>
      <c r="V592" s="306">
        <v>950</v>
      </c>
      <c r="W592" s="306">
        <v>950</v>
      </c>
      <c r="X592" s="8">
        <v>95</v>
      </c>
      <c r="Y592" s="16">
        <f t="shared" si="120"/>
        <v>37.401574803149607</v>
      </c>
      <c r="Z592" s="8">
        <v>92</v>
      </c>
      <c r="AA592" s="16">
        <f t="shared" si="118"/>
        <v>36.220472440944881</v>
      </c>
      <c r="AB592" s="16" t="str">
        <f t="shared" si="119"/>
        <v>N</v>
      </c>
      <c r="AC592" s="8">
        <v>133.1</v>
      </c>
      <c r="AD592" s="306">
        <v>10</v>
      </c>
      <c r="AE592" s="3"/>
      <c r="AF592" s="5" t="s">
        <v>988</v>
      </c>
      <c r="AG592" s="10">
        <v>0.53329311697199999</v>
      </c>
      <c r="AH592" s="10">
        <v>0.56373894869599994</v>
      </c>
      <c r="AI592" s="10">
        <v>0.51365064489200007</v>
      </c>
      <c r="AJ592" s="10">
        <v>0.56373894869599994</v>
      </c>
      <c r="AK592" s="10">
        <v>0.53427524057599995</v>
      </c>
      <c r="AL592" s="10">
        <v>0.69337926442400011</v>
      </c>
      <c r="AM592" s="10">
        <v>0.65114794945200005</v>
      </c>
      <c r="AN592" s="10">
        <v>0.66391555630400001</v>
      </c>
      <c r="AO592" s="10">
        <v>0.60891663448</v>
      </c>
      <c r="AP592" s="10">
        <v>0.56472107230000002</v>
      </c>
      <c r="AQ592" s="10">
        <v>0.55097134184399998</v>
      </c>
      <c r="AR592" s="10">
        <v>0.54998921823999991</v>
      </c>
      <c r="AS592" s="11">
        <v>1.6106827105599999</v>
      </c>
      <c r="AT592" s="11">
        <v>1.7913934536960001</v>
      </c>
      <c r="AU592" s="11">
        <v>1.9239801402359999</v>
      </c>
      <c r="AV592" s="11">
        <v>1.665681632384</v>
      </c>
      <c r="AW592" s="29">
        <v>6.9917379368759995</v>
      </c>
      <c r="AX592" s="45">
        <f t="shared" si="122"/>
        <v>0.582644828073</v>
      </c>
      <c r="AY592" s="45">
        <f t="shared" si="123"/>
        <v>5.7911422928997064E-2</v>
      </c>
    </row>
    <row r="593" spans="1:51" ht="15" customHeight="1">
      <c r="A593" s="385">
        <v>2178</v>
      </c>
      <c r="B593" s="23" t="s">
        <v>124</v>
      </c>
      <c r="C593" s="23" t="s">
        <v>912</v>
      </c>
      <c r="D593" s="23" t="s">
        <v>217</v>
      </c>
      <c r="E593" s="23" t="s">
        <v>1199</v>
      </c>
      <c r="F593" s="25" t="s">
        <v>923</v>
      </c>
      <c r="G593" s="24" t="s">
        <v>917</v>
      </c>
      <c r="H593" s="394">
        <v>250</v>
      </c>
      <c r="I593" s="23" t="s">
        <v>218</v>
      </c>
      <c r="J593" s="42" t="s">
        <v>998</v>
      </c>
      <c r="K593" s="13" t="str">
        <f t="shared" si="124"/>
        <v>011</v>
      </c>
      <c r="L593" s="6" t="s">
        <v>1004</v>
      </c>
      <c r="M593" s="13" t="s">
        <v>1026</v>
      </c>
      <c r="N593" s="13" t="s">
        <v>1027</v>
      </c>
      <c r="O593" s="3"/>
      <c r="P593" s="7" t="s">
        <v>1374</v>
      </c>
      <c r="Q593" s="7" t="s">
        <v>1590</v>
      </c>
      <c r="R593" s="7" t="s">
        <v>1374</v>
      </c>
      <c r="S593" s="7" t="str">
        <f t="shared" si="121"/>
        <v>Yes</v>
      </c>
      <c r="T593" s="306">
        <v>350</v>
      </c>
      <c r="U593" s="306">
        <v>18</v>
      </c>
      <c r="V593" s="306">
        <v>1512</v>
      </c>
      <c r="W593" s="306">
        <v>1512</v>
      </c>
      <c r="X593" s="8">
        <v>151.19999999999999</v>
      </c>
      <c r="Y593" s="16">
        <f t="shared" si="120"/>
        <v>59.527559055118104</v>
      </c>
      <c r="Z593" s="8">
        <v>151.19999999999999</v>
      </c>
      <c r="AA593" s="16">
        <f t="shared" si="118"/>
        <v>59.527559055118104</v>
      </c>
      <c r="AB593" s="16" t="str">
        <f t="shared" si="119"/>
        <v>Y</v>
      </c>
      <c r="AC593" s="8">
        <v>59</v>
      </c>
      <c r="AD593" s="306">
        <v>5</v>
      </c>
      <c r="AE593" s="3"/>
      <c r="AF593" s="5" t="s">
        <v>988</v>
      </c>
      <c r="AG593" s="10">
        <v>24.921476949599995</v>
      </c>
      <c r="AH593" s="10">
        <v>26.370177402239996</v>
      </c>
      <c r="AI593" s="10">
        <v>24.033110857055998</v>
      </c>
      <c r="AJ593" s="10">
        <v>26.376559342559997</v>
      </c>
      <c r="AK593" s="10">
        <v>24.986572740863998</v>
      </c>
      <c r="AL593" s="10">
        <v>32.430467930111995</v>
      </c>
      <c r="AM593" s="10">
        <v>30.475679610095995</v>
      </c>
      <c r="AN593" s="10">
        <v>31.036652164223995</v>
      </c>
      <c r="AO593" s="10">
        <v>28.499192692991997</v>
      </c>
      <c r="AP593" s="10">
        <v>26.437187775599998</v>
      </c>
      <c r="AQ593" s="10">
        <v>25.775380564415997</v>
      </c>
      <c r="AR593" s="10">
        <v>25.739003504591999</v>
      </c>
      <c r="AS593" s="11">
        <v>75.324765208895997</v>
      </c>
      <c r="AT593" s="11">
        <v>83.793600013535979</v>
      </c>
      <c r="AU593" s="11">
        <v>90.011524467311986</v>
      </c>
      <c r="AV593" s="11">
        <v>77.951571844607997</v>
      </c>
      <c r="AW593" s="29">
        <v>327.08146153435194</v>
      </c>
      <c r="AX593" s="45">
        <f t="shared" si="122"/>
        <v>27.256788461195999</v>
      </c>
      <c r="AY593" s="45">
        <f t="shared" si="123"/>
        <v>2.7083990947151904</v>
      </c>
    </row>
    <row r="594" spans="1:51" ht="15" customHeight="1">
      <c r="A594" s="385">
        <v>2181</v>
      </c>
      <c r="B594" s="23" t="s">
        <v>124</v>
      </c>
      <c r="C594" s="23" t="s">
        <v>912</v>
      </c>
      <c r="D594" s="23" t="s">
        <v>217</v>
      </c>
      <c r="E594" s="23" t="s">
        <v>1199</v>
      </c>
      <c r="F594" s="25" t="s">
        <v>926</v>
      </c>
      <c r="G594" s="24" t="s">
        <v>932</v>
      </c>
      <c r="H594" s="394">
        <v>250</v>
      </c>
      <c r="I594" s="23" t="s">
        <v>870</v>
      </c>
      <c r="J594" s="42" t="s">
        <v>1000</v>
      </c>
      <c r="K594" s="13" t="str">
        <f t="shared" si="124"/>
        <v>01A</v>
      </c>
      <c r="L594" s="6" t="s">
        <v>1004</v>
      </c>
      <c r="M594" s="13" t="s">
        <v>1026</v>
      </c>
      <c r="N594" s="13" t="s">
        <v>1028</v>
      </c>
      <c r="O594" s="3"/>
      <c r="P594" s="7" t="s">
        <v>1423</v>
      </c>
      <c r="Q594" s="7" t="s">
        <v>1591</v>
      </c>
      <c r="R594" s="7" t="s">
        <v>1554</v>
      </c>
      <c r="S594" s="7" t="str">
        <f t="shared" si="121"/>
        <v>No</v>
      </c>
      <c r="T594" s="306">
        <v>350</v>
      </c>
      <c r="U594" s="306">
        <v>18</v>
      </c>
      <c r="V594" s="306">
        <v>1044</v>
      </c>
      <c r="W594" s="306">
        <v>1043</v>
      </c>
      <c r="X594" s="8">
        <v>104.3</v>
      </c>
      <c r="Y594" s="16">
        <f t="shared" si="120"/>
        <v>41.062992125984252</v>
      </c>
      <c r="Z594" s="8">
        <v>104.2</v>
      </c>
      <c r="AA594" s="16">
        <f t="shared" si="118"/>
        <v>41.023622047244096</v>
      </c>
      <c r="AB594" s="16" t="str">
        <f t="shared" si="119"/>
        <v>N</v>
      </c>
      <c r="AC594" s="8">
        <v>157.5</v>
      </c>
      <c r="AD594" s="306">
        <v>4</v>
      </c>
      <c r="AE594" s="3"/>
      <c r="AF594" s="5" t="s">
        <v>988</v>
      </c>
      <c r="AG594" s="10">
        <v>10.77898452498</v>
      </c>
      <c r="AH594" s="10">
        <v>11.405369037825002</v>
      </c>
      <c r="AI594" s="10">
        <v>10.394692337925001</v>
      </c>
      <c r="AJ594" s="10">
        <v>11.408894654220001</v>
      </c>
      <c r="AK594" s="10">
        <v>10.807189456140001</v>
      </c>
      <c r="AL594" s="10">
        <v>14.027252430240001</v>
      </c>
      <c r="AM594" s="10">
        <v>13.181104495440001</v>
      </c>
      <c r="AN594" s="10">
        <v>13.424372026695002</v>
      </c>
      <c r="AO594" s="10">
        <v>12.326730122385003</v>
      </c>
      <c r="AP594" s="10">
        <v>11.434749174450001</v>
      </c>
      <c r="AQ594" s="10">
        <v>11.147999040990001</v>
      </c>
      <c r="AR594" s="10">
        <v>11.132721369945001</v>
      </c>
      <c r="AS594" s="11">
        <v>32.579045900730002</v>
      </c>
      <c r="AT594" s="11">
        <v>36.243336540599998</v>
      </c>
      <c r="AU594" s="11">
        <v>38.932206644520008</v>
      </c>
      <c r="AV594" s="11">
        <v>33.715469585385001</v>
      </c>
      <c r="AW594" s="29">
        <v>141.47005867123502</v>
      </c>
      <c r="AX594" s="45">
        <f t="shared" si="122"/>
        <v>11.78917155593625</v>
      </c>
      <c r="AY594" s="45">
        <f t="shared" si="123"/>
        <v>1.1715658221226786</v>
      </c>
    </row>
    <row r="595" spans="1:51" ht="15" customHeight="1">
      <c r="A595" s="385">
        <v>2182</v>
      </c>
      <c r="B595" s="23" t="s">
        <v>124</v>
      </c>
      <c r="C595" s="23" t="s">
        <v>912</v>
      </c>
      <c r="D595" s="23" t="s">
        <v>217</v>
      </c>
      <c r="E595" s="23" t="s">
        <v>1199</v>
      </c>
      <c r="F595" s="25" t="s">
        <v>926</v>
      </c>
      <c r="G595" s="24" t="s">
        <v>932</v>
      </c>
      <c r="H595" s="394">
        <v>250</v>
      </c>
      <c r="I595" s="23" t="s">
        <v>224</v>
      </c>
      <c r="J595" s="42" t="s">
        <v>1000</v>
      </c>
      <c r="K595" s="13" t="str">
        <f t="shared" si="124"/>
        <v>01A</v>
      </c>
      <c r="L595" s="6" t="s">
        <v>1004</v>
      </c>
      <c r="M595" s="13" t="s">
        <v>1026</v>
      </c>
      <c r="N595" s="13" t="s">
        <v>1028</v>
      </c>
      <c r="O595" s="3"/>
      <c r="P595" s="7" t="s">
        <v>1444</v>
      </c>
      <c r="Q595" s="7" t="s">
        <v>1591</v>
      </c>
      <c r="R595" s="7" t="s">
        <v>1444</v>
      </c>
      <c r="S595" s="7" t="str">
        <f t="shared" si="121"/>
        <v>Yes</v>
      </c>
      <c r="T595" s="306">
        <v>350</v>
      </c>
      <c r="U595" s="306">
        <v>18</v>
      </c>
      <c r="V595" s="306">
        <v>1074</v>
      </c>
      <c r="W595" s="306">
        <v>1074</v>
      </c>
      <c r="X595" s="8">
        <v>107.4</v>
      </c>
      <c r="Y595" s="16">
        <f t="shared" si="120"/>
        <v>42.283464566929133</v>
      </c>
      <c r="Z595" s="8">
        <v>105.6</v>
      </c>
      <c r="AA595" s="16">
        <f t="shared" si="118"/>
        <v>41.574803149606296</v>
      </c>
      <c r="AB595" s="16" t="str">
        <f t="shared" si="119"/>
        <v>N</v>
      </c>
      <c r="AC595" s="8">
        <v>157.1</v>
      </c>
      <c r="AD595" s="306">
        <v>4</v>
      </c>
      <c r="AE595" s="3"/>
      <c r="AF595" s="5" t="s">
        <v>988</v>
      </c>
      <c r="AG595" s="10">
        <v>2.4611984221524001</v>
      </c>
      <c r="AH595" s="10">
        <v>2.6036316805211999</v>
      </c>
      <c r="AI595" s="10">
        <v>2.3730829318056004</v>
      </c>
      <c r="AJ595" s="10">
        <v>2.6048387420328001</v>
      </c>
      <c r="AK595" s="10">
        <v>2.4672337297104003</v>
      </c>
      <c r="AL595" s="10">
        <v>3.2023341902748004</v>
      </c>
      <c r="AM595" s="10">
        <v>3.0092043484188</v>
      </c>
      <c r="AN595" s="10">
        <v>3.0647291779524002</v>
      </c>
      <c r="AO595" s="10">
        <v>2.8136603835396006</v>
      </c>
      <c r="AP595" s="10">
        <v>2.6108740495908003</v>
      </c>
      <c r="AQ595" s="10">
        <v>2.5444856664528004</v>
      </c>
      <c r="AR595" s="10">
        <v>2.5420715434296</v>
      </c>
      <c r="AS595" s="11">
        <v>7.4379130344791999</v>
      </c>
      <c r="AT595" s="11">
        <v>8.2744066620180003</v>
      </c>
      <c r="AU595" s="11">
        <v>8.8875939099108017</v>
      </c>
      <c r="AV595" s="11">
        <v>7.6974312594732002</v>
      </c>
      <c r="AW595" s="29">
        <v>32.2973448658812</v>
      </c>
      <c r="AX595" s="45">
        <f t="shared" si="122"/>
        <v>2.6914454054901</v>
      </c>
      <c r="AY595" s="45">
        <f t="shared" si="123"/>
        <v>0.26739620056119595</v>
      </c>
    </row>
    <row r="596" spans="1:51" ht="15" customHeight="1">
      <c r="A596" s="385">
        <v>2184</v>
      </c>
      <c r="B596" s="23" t="s">
        <v>124</v>
      </c>
      <c r="C596" s="23" t="s">
        <v>746</v>
      </c>
      <c r="D596" s="23" t="s">
        <v>549</v>
      </c>
      <c r="E596" s="23" t="s">
        <v>1230</v>
      </c>
      <c r="F596" s="25" t="s">
        <v>923</v>
      </c>
      <c r="G596" s="24" t="s">
        <v>921</v>
      </c>
      <c r="H596" s="394">
        <v>125</v>
      </c>
      <c r="I596" s="23" t="s">
        <v>1082</v>
      </c>
      <c r="J596" s="42" t="s">
        <v>998</v>
      </c>
      <c r="K596" s="13" t="str">
        <f t="shared" si="124"/>
        <v>011</v>
      </c>
      <c r="L596" s="6" t="s">
        <v>1004</v>
      </c>
      <c r="M596" s="13" t="s">
        <v>1026</v>
      </c>
      <c r="N596" s="13" t="s">
        <v>1027</v>
      </c>
      <c r="O596" s="3"/>
      <c r="P596" s="7" t="s">
        <v>1335</v>
      </c>
      <c r="Q596" s="7" t="s">
        <v>1590</v>
      </c>
      <c r="R596" s="7" t="s">
        <v>1495</v>
      </c>
      <c r="S596" s="7" t="str">
        <f t="shared" si="121"/>
        <v>No</v>
      </c>
      <c r="T596" s="306">
        <v>320</v>
      </c>
      <c r="U596" s="306">
        <v>16</v>
      </c>
      <c r="V596" s="306">
        <v>1010</v>
      </c>
      <c r="W596" s="306">
        <v>1000</v>
      </c>
      <c r="X596" s="8">
        <v>100</v>
      </c>
      <c r="Y596" s="16">
        <f t="shared" si="120"/>
        <v>39.370078740157481</v>
      </c>
      <c r="Z596" s="8">
        <v>100</v>
      </c>
      <c r="AA596" s="16">
        <f t="shared" si="118"/>
        <v>39.370078740157481</v>
      </c>
      <c r="AB596" s="16" t="str">
        <f t="shared" si="119"/>
        <v>Y</v>
      </c>
      <c r="AC596" s="8">
        <v>100</v>
      </c>
      <c r="AD596" s="306">
        <v>10</v>
      </c>
      <c r="AE596" s="3"/>
      <c r="AF596" s="5" t="s">
        <v>988</v>
      </c>
      <c r="AG596" s="10">
        <v>0.12819968000000004</v>
      </c>
      <c r="AH596" s="10">
        <v>0.13539456000000002</v>
      </c>
      <c r="AI596" s="10">
        <v>0.12362112000000001</v>
      </c>
      <c r="AJ596" s="10">
        <v>0.13539456000000002</v>
      </c>
      <c r="AK596" s="10">
        <v>0.12819968000000004</v>
      </c>
      <c r="AL596" s="10">
        <v>0.16679040000000001</v>
      </c>
      <c r="AM596" s="10">
        <v>0.15632512000000001</v>
      </c>
      <c r="AN596" s="10">
        <v>0.15959552000000002</v>
      </c>
      <c r="AO596" s="10">
        <v>0.14651392000000002</v>
      </c>
      <c r="AP596" s="10">
        <v>0.13604864000000003</v>
      </c>
      <c r="AQ596" s="10">
        <v>0.13212416000000002</v>
      </c>
      <c r="AR596" s="10">
        <v>0.13212416000000002</v>
      </c>
      <c r="AS596" s="11">
        <v>0.38721536000000012</v>
      </c>
      <c r="AT596" s="11">
        <v>0.4303846400000001</v>
      </c>
      <c r="AU596" s="11">
        <v>0.46243456000000005</v>
      </c>
      <c r="AV596" s="11">
        <v>0.40029696000000003</v>
      </c>
      <c r="AW596" s="29">
        <v>1.6803315200000002</v>
      </c>
      <c r="AX596" s="45">
        <f t="shared" si="122"/>
        <v>0.14002762666666671</v>
      </c>
      <c r="AY596" s="45">
        <f t="shared" si="123"/>
        <v>1.3946310691446369E-2</v>
      </c>
    </row>
    <row r="597" spans="1:51" ht="15" customHeight="1">
      <c r="A597" s="385">
        <v>2195</v>
      </c>
      <c r="B597" s="23" t="s">
        <v>124</v>
      </c>
      <c r="C597" s="23" t="s">
        <v>1083</v>
      </c>
      <c r="D597" s="23" t="s">
        <v>1083</v>
      </c>
      <c r="E597" s="23" t="s">
        <v>1230</v>
      </c>
      <c r="F597" s="25" t="s">
        <v>923</v>
      </c>
      <c r="G597" s="24"/>
      <c r="H597" s="394"/>
      <c r="I597" s="23" t="s">
        <v>228</v>
      </c>
      <c r="J597" s="42" t="s">
        <v>1000</v>
      </c>
      <c r="K597" s="13" t="str">
        <f t="shared" si="124"/>
        <v>01A</v>
      </c>
      <c r="L597" s="6" t="s">
        <v>1004</v>
      </c>
      <c r="M597" s="13" t="s">
        <v>1026</v>
      </c>
      <c r="N597" s="13" t="s">
        <v>1028</v>
      </c>
      <c r="O597" s="3"/>
      <c r="P597" s="7" t="s">
        <v>1582</v>
      </c>
      <c r="Q597" s="7" t="s">
        <v>1591</v>
      </c>
      <c r="R597" s="7" t="s">
        <v>1504</v>
      </c>
      <c r="S597" s="7" t="str">
        <f t="shared" si="121"/>
        <v>No</v>
      </c>
      <c r="T597" s="306">
        <v>380</v>
      </c>
      <c r="U597" s="306">
        <v>20</v>
      </c>
      <c r="V597" s="306">
        <v>1270</v>
      </c>
      <c r="W597" s="306">
        <v>1258</v>
      </c>
      <c r="X597" s="8">
        <v>125.8</v>
      </c>
      <c r="Y597" s="16">
        <f t="shared" si="120"/>
        <v>49.527559055118111</v>
      </c>
      <c r="Z597" s="8">
        <v>117.2</v>
      </c>
      <c r="AA597" s="16">
        <f t="shared" si="118"/>
        <v>46.14173228346457</v>
      </c>
      <c r="AB597" s="16" t="str">
        <f t="shared" si="119"/>
        <v>N</v>
      </c>
      <c r="AC597" s="8">
        <v>101.4</v>
      </c>
      <c r="AD597" s="306">
        <v>14</v>
      </c>
      <c r="AE597" s="3"/>
      <c r="AF597" s="5" t="s">
        <v>988</v>
      </c>
      <c r="AG597" s="10">
        <v>0.16942566330144002</v>
      </c>
      <c r="AH597" s="10">
        <v>0.17933359682784</v>
      </c>
      <c r="AI597" s="10">
        <v>0.16348090318559999</v>
      </c>
      <c r="AJ597" s="10">
        <v>0.17933359682784</v>
      </c>
      <c r="AK597" s="10">
        <v>0.16942566330144002</v>
      </c>
      <c r="AL597" s="10">
        <v>0.21995612428608</v>
      </c>
      <c r="AM597" s="10">
        <v>0.20707581070176001</v>
      </c>
      <c r="AN597" s="10">
        <v>0.21004819075968001</v>
      </c>
      <c r="AO597" s="10">
        <v>0.19320470376480003</v>
      </c>
      <c r="AP597" s="10">
        <v>0.17933359682784</v>
      </c>
      <c r="AQ597" s="10">
        <v>0.17437963006464</v>
      </c>
      <c r="AR597" s="10">
        <v>0.17437963006464</v>
      </c>
      <c r="AS597" s="11">
        <v>0.51224016331488009</v>
      </c>
      <c r="AT597" s="11">
        <v>0.56871538441536007</v>
      </c>
      <c r="AU597" s="11">
        <v>0.61032870522624005</v>
      </c>
      <c r="AV597" s="11">
        <v>0.52809285695711994</v>
      </c>
      <c r="AW597" s="29">
        <v>2.2193771099136002</v>
      </c>
      <c r="AX597" s="45">
        <f t="shared" si="122"/>
        <v>0.1849480924928</v>
      </c>
      <c r="AY597" s="45">
        <f t="shared" si="123"/>
        <v>1.8275838693694993E-2</v>
      </c>
    </row>
    <row r="598" spans="1:51" ht="15" customHeight="1">
      <c r="A598" s="385">
        <v>2203</v>
      </c>
      <c r="B598" s="23" t="s">
        <v>124</v>
      </c>
      <c r="C598" s="23" t="s">
        <v>614</v>
      </c>
      <c r="D598" s="23" t="s">
        <v>226</v>
      </c>
      <c r="E598" s="23" t="s">
        <v>1199</v>
      </c>
      <c r="F598" s="25" t="s">
        <v>926</v>
      </c>
      <c r="G598" s="24" t="s">
        <v>1024</v>
      </c>
      <c r="H598" s="394">
        <v>330</v>
      </c>
      <c r="I598" s="23" t="s">
        <v>928</v>
      </c>
      <c r="J598" s="42" t="s">
        <v>1000</v>
      </c>
      <c r="K598" s="13" t="str">
        <f t="shared" si="124"/>
        <v>01A</v>
      </c>
      <c r="L598" s="6" t="s">
        <v>1004</v>
      </c>
      <c r="M598" s="13" t="s">
        <v>1026</v>
      </c>
      <c r="N598" s="13" t="s">
        <v>1028</v>
      </c>
      <c r="O598" s="3"/>
      <c r="P598" s="7" t="s">
        <v>1408</v>
      </c>
      <c r="Q598" s="7" t="s">
        <v>1591</v>
      </c>
      <c r="R598" s="7" t="s">
        <v>1408</v>
      </c>
      <c r="S598" s="7" t="str">
        <f t="shared" si="121"/>
        <v>Yes</v>
      </c>
      <c r="T598" s="306">
        <v>350</v>
      </c>
      <c r="U598" s="306">
        <v>18</v>
      </c>
      <c r="V598" s="306">
        <v>928</v>
      </c>
      <c r="W598" s="306">
        <v>928</v>
      </c>
      <c r="X598" s="8">
        <v>92.8</v>
      </c>
      <c r="Y598" s="16">
        <f t="shared" si="120"/>
        <v>36.535433070866141</v>
      </c>
      <c r="Z598" s="8">
        <v>91.7</v>
      </c>
      <c r="AA598" s="16">
        <f t="shared" si="118"/>
        <v>36.102362204724407</v>
      </c>
      <c r="AB598" s="16" t="str">
        <f t="shared" si="119"/>
        <v>N</v>
      </c>
      <c r="AC598" s="8">
        <v>106.4</v>
      </c>
      <c r="AD598" s="306">
        <v>4</v>
      </c>
      <c r="AE598" s="3"/>
      <c r="AF598" s="5" t="s">
        <v>989</v>
      </c>
      <c r="AG598" s="10">
        <v>50.389634192127993</v>
      </c>
      <c r="AH598" s="10">
        <v>53.318286653900799</v>
      </c>
      <c r="AI598" s="10">
        <v>48.593309249945598</v>
      </c>
      <c r="AJ598" s="10">
        <v>53.331707878399996</v>
      </c>
      <c r="AK598" s="10">
        <v>50.521727296409601</v>
      </c>
      <c r="AL598" s="10">
        <v>65.572571001907193</v>
      </c>
      <c r="AM598" s="10">
        <v>61.619667196774394</v>
      </c>
      <c r="AN598" s="10">
        <v>62.75411385707519</v>
      </c>
      <c r="AO598" s="10">
        <v>57.622967816959992</v>
      </c>
      <c r="AP598" s="10">
        <v>53.454618039603197</v>
      </c>
      <c r="AQ598" s="10">
        <v>52.116027490867197</v>
      </c>
      <c r="AR598" s="10">
        <v>52.043270326476801</v>
      </c>
      <c r="AS598" s="11">
        <v>152.3012300959744</v>
      </c>
      <c r="AT598" s="11">
        <v>169.42600617671678</v>
      </c>
      <c r="AU598" s="11">
        <v>181.99674887080957</v>
      </c>
      <c r="AV598" s="11">
        <v>157.61391585694719</v>
      </c>
      <c r="AW598" s="29">
        <v>661.33790100044791</v>
      </c>
      <c r="AX598" s="45">
        <f t="shared" si="122"/>
        <v>55.111491750037324</v>
      </c>
      <c r="AY598" s="45">
        <f t="shared" si="123"/>
        <v>5.4761592843013158</v>
      </c>
    </row>
    <row r="599" spans="1:51" ht="15" customHeight="1">
      <c r="A599" s="385">
        <v>2204</v>
      </c>
      <c r="B599" s="23" t="s">
        <v>124</v>
      </c>
      <c r="C599" s="23" t="s">
        <v>614</v>
      </c>
      <c r="D599" s="23" t="s">
        <v>226</v>
      </c>
      <c r="E599" s="23" t="s">
        <v>1199</v>
      </c>
      <c r="F599" s="25" t="s">
        <v>926</v>
      </c>
      <c r="G599" s="24" t="s">
        <v>1011</v>
      </c>
      <c r="H599" s="394">
        <v>150</v>
      </c>
      <c r="I599" s="23" t="s">
        <v>929</v>
      </c>
      <c r="J599" s="42" t="s">
        <v>1000</v>
      </c>
      <c r="K599" s="13" t="str">
        <f t="shared" si="124"/>
        <v>01A</v>
      </c>
      <c r="L599" s="6" t="s">
        <v>1004</v>
      </c>
      <c r="M599" s="13" t="s">
        <v>1026</v>
      </c>
      <c r="N599" s="13" t="s">
        <v>1028</v>
      </c>
      <c r="O599" s="3"/>
      <c r="P599" s="7" t="s">
        <v>1404</v>
      </c>
      <c r="Q599" s="7" t="s">
        <v>1590</v>
      </c>
      <c r="R599" s="7" t="s">
        <v>1404</v>
      </c>
      <c r="S599" s="7" t="str">
        <f t="shared" si="121"/>
        <v>Yes</v>
      </c>
      <c r="T599" s="306">
        <v>350</v>
      </c>
      <c r="U599" s="306">
        <v>18</v>
      </c>
      <c r="V599" s="306">
        <v>1258</v>
      </c>
      <c r="W599" s="306">
        <v>1258</v>
      </c>
      <c r="X599" s="8">
        <v>125.8</v>
      </c>
      <c r="Y599" s="16">
        <f t="shared" si="120"/>
        <v>49.527559055118111</v>
      </c>
      <c r="Z599" s="8">
        <v>125.2</v>
      </c>
      <c r="AA599" s="16">
        <f t="shared" si="118"/>
        <v>49.291338582677163</v>
      </c>
      <c r="AB599" s="16" t="str">
        <f t="shared" si="119"/>
        <v>N</v>
      </c>
      <c r="AC599" s="8">
        <v>86.9</v>
      </c>
      <c r="AD599" s="306">
        <v>8</v>
      </c>
      <c r="AE599" s="3"/>
      <c r="AF599" s="5" t="s">
        <v>989</v>
      </c>
      <c r="AG599" s="10">
        <v>43.834617563629202</v>
      </c>
      <c r="AH599" s="10">
        <v>46.382623487415607</v>
      </c>
      <c r="AI599" s="10">
        <v>42.272028295450802</v>
      </c>
      <c r="AJ599" s="10">
        <v>46.39357256136681</v>
      </c>
      <c r="AK599" s="10">
        <v>43.949582840116804</v>
      </c>
      <c r="AL599" s="10">
        <v>57.042329055619611</v>
      </c>
      <c r="AM599" s="10">
        <v>53.603537758232008</v>
      </c>
      <c r="AN599" s="10">
        <v>54.590518567261611</v>
      </c>
      <c r="AO599" s="10">
        <v>50.127206778726006</v>
      </c>
      <c r="AP599" s="10">
        <v>46.50149914745721</v>
      </c>
      <c r="AQ599" s="10">
        <v>45.336204848365206</v>
      </c>
      <c r="AR599" s="10">
        <v>45.272856634790408</v>
      </c>
      <c r="AS599" s="11">
        <v>132.4892693464956</v>
      </c>
      <c r="AT599" s="11">
        <v>147.38548445710322</v>
      </c>
      <c r="AU599" s="11">
        <v>158.32126310421961</v>
      </c>
      <c r="AV599" s="11">
        <v>137.11056063061281</v>
      </c>
      <c r="AW599" s="29">
        <v>575.30657753843127</v>
      </c>
      <c r="AX599" s="45">
        <f t="shared" si="122"/>
        <v>47.942214794869273</v>
      </c>
      <c r="AY599" s="45">
        <f t="shared" si="123"/>
        <v>4.7637295394045625</v>
      </c>
    </row>
    <row r="600" spans="1:51" ht="15" customHeight="1">
      <c r="A600" s="385">
        <v>2205</v>
      </c>
      <c r="B600" s="23" t="s">
        <v>124</v>
      </c>
      <c r="C600" s="23" t="s">
        <v>614</v>
      </c>
      <c r="D600" s="23" t="s">
        <v>226</v>
      </c>
      <c r="E600" s="23" t="s">
        <v>1199</v>
      </c>
      <c r="F600" s="25" t="s">
        <v>926</v>
      </c>
      <c r="G600" s="24" t="s">
        <v>952</v>
      </c>
      <c r="H600" s="394">
        <v>150</v>
      </c>
      <c r="I600" s="23" t="s">
        <v>930</v>
      </c>
      <c r="J600" s="42" t="s">
        <v>1000</v>
      </c>
      <c r="K600" s="13" t="str">
        <f t="shared" si="124"/>
        <v>01A</v>
      </c>
      <c r="L600" s="6" t="s">
        <v>1004</v>
      </c>
      <c r="M600" s="13" t="s">
        <v>1026</v>
      </c>
      <c r="N600" s="13" t="s">
        <v>1028</v>
      </c>
      <c r="O600" s="3"/>
      <c r="P600" s="7" t="s">
        <v>1336</v>
      </c>
      <c r="Q600" s="7" t="s">
        <v>1590</v>
      </c>
      <c r="R600" s="7" t="s">
        <v>1471</v>
      </c>
      <c r="S600" s="7" t="str">
        <f t="shared" si="121"/>
        <v>No</v>
      </c>
      <c r="T600" s="306">
        <v>350</v>
      </c>
      <c r="U600" s="306">
        <v>18</v>
      </c>
      <c r="V600" s="306">
        <v>988</v>
      </c>
      <c r="W600" s="306">
        <v>984</v>
      </c>
      <c r="X600" s="8">
        <v>98.4</v>
      </c>
      <c r="Y600" s="16">
        <f t="shared" si="120"/>
        <v>38.740157480314963</v>
      </c>
      <c r="Z600" s="8">
        <v>98.4</v>
      </c>
      <c r="AA600" s="16">
        <f t="shared" si="118"/>
        <v>38.740157480314963</v>
      </c>
      <c r="AB600" s="16" t="str">
        <f t="shared" si="119"/>
        <v>Y</v>
      </c>
      <c r="AC600" s="8">
        <v>104.6</v>
      </c>
      <c r="AD600" s="306">
        <v>6</v>
      </c>
      <c r="AE600" s="3"/>
      <c r="AF600" s="5" t="s">
        <v>989</v>
      </c>
      <c r="AG600" s="10">
        <v>5.0026631532864005</v>
      </c>
      <c r="AH600" s="10">
        <v>5.2935156621984003</v>
      </c>
      <c r="AI600" s="10">
        <v>4.8244699706112</v>
      </c>
      <c r="AJ600" s="10">
        <v>5.2949883331296004</v>
      </c>
      <c r="AK600" s="10">
        <v>5.0159171916672003</v>
      </c>
      <c r="AL600" s="10">
        <v>6.5099418513696001</v>
      </c>
      <c r="AM600" s="10">
        <v>6.1174750482047999</v>
      </c>
      <c r="AN600" s="10">
        <v>6.2301343744416009</v>
      </c>
      <c r="AO600" s="10">
        <v>5.7213265677120004</v>
      </c>
      <c r="AP600" s="10">
        <v>5.3075060360448001</v>
      </c>
      <c r="AQ600" s="10">
        <v>5.1742293167711999</v>
      </c>
      <c r="AR600" s="10">
        <v>5.1668659621152004</v>
      </c>
      <c r="AS600" s="11">
        <v>15.120648786096002</v>
      </c>
      <c r="AT600" s="11">
        <v>16.820847376166402</v>
      </c>
      <c r="AU600" s="11">
        <v>18.068935990358401</v>
      </c>
      <c r="AV600" s="11">
        <v>15.648601314931199</v>
      </c>
      <c r="AW600" s="29">
        <v>65.659033467552007</v>
      </c>
      <c r="AX600" s="45">
        <f t="shared" si="122"/>
        <v>5.4715861222959994</v>
      </c>
      <c r="AY600" s="45">
        <f t="shared" si="123"/>
        <v>0.54359884047407903</v>
      </c>
    </row>
    <row r="601" spans="1:51" ht="15" customHeight="1">
      <c r="A601" s="385">
        <v>2206</v>
      </c>
      <c r="B601" s="23" t="s">
        <v>124</v>
      </c>
      <c r="C601" s="23" t="s">
        <v>227</v>
      </c>
      <c r="D601" s="23" t="s">
        <v>227</v>
      </c>
      <c r="E601" s="23" t="s">
        <v>1199</v>
      </c>
      <c r="F601" s="25" t="s">
        <v>923</v>
      </c>
      <c r="G601" s="24" t="s">
        <v>918</v>
      </c>
      <c r="H601" s="394">
        <v>750</v>
      </c>
      <c r="I601" s="23" t="s">
        <v>228</v>
      </c>
      <c r="J601" s="42" t="s">
        <v>1000</v>
      </c>
      <c r="K601" s="13" t="str">
        <f t="shared" si="124"/>
        <v>01A</v>
      </c>
      <c r="L601" s="6" t="s">
        <v>1004</v>
      </c>
      <c r="M601" s="13" t="s">
        <v>1026</v>
      </c>
      <c r="N601" s="13" t="s">
        <v>1028</v>
      </c>
      <c r="O601" s="3"/>
      <c r="P601" s="7" t="s">
        <v>1582</v>
      </c>
      <c r="Q601" s="7" t="s">
        <v>1591</v>
      </c>
      <c r="R601" s="7" t="s">
        <v>1504</v>
      </c>
      <c r="S601" s="7" t="str">
        <f t="shared" si="121"/>
        <v>No</v>
      </c>
      <c r="T601" s="306">
        <v>380</v>
      </c>
      <c r="U601" s="306">
        <v>20</v>
      </c>
      <c r="V601" s="306">
        <v>1270</v>
      </c>
      <c r="W601" s="306">
        <v>1258</v>
      </c>
      <c r="X601" s="8">
        <v>125.8</v>
      </c>
      <c r="Y601" s="16">
        <f t="shared" si="120"/>
        <v>49.527559055118111</v>
      </c>
      <c r="Z601" s="8">
        <v>117.2</v>
      </c>
      <c r="AA601" s="16">
        <f t="shared" si="118"/>
        <v>46.14173228346457</v>
      </c>
      <c r="AB601" s="16" t="str">
        <f t="shared" si="119"/>
        <v>N</v>
      </c>
      <c r="AC601" s="8">
        <v>101.4</v>
      </c>
      <c r="AD601" s="306">
        <v>14</v>
      </c>
      <c r="AE601" s="3"/>
      <c r="AF601" s="5" t="s">
        <v>988</v>
      </c>
      <c r="AG601" s="10">
        <v>2.7643134538656002</v>
      </c>
      <c r="AH601" s="10">
        <v>2.9248219769932802</v>
      </c>
      <c r="AI601" s="10">
        <v>2.6652341186016004</v>
      </c>
      <c r="AJ601" s="10">
        <v>2.9258127703459205</v>
      </c>
      <c r="AK601" s="10">
        <v>2.7712490073340805</v>
      </c>
      <c r="AL601" s="10">
        <v>3.5965798700831999</v>
      </c>
      <c r="AM601" s="10">
        <v>3.3795961258550404</v>
      </c>
      <c r="AN601" s="10">
        <v>3.44201610707136</v>
      </c>
      <c r="AO601" s="10">
        <v>3.1606307949216004</v>
      </c>
      <c r="AP601" s="10">
        <v>2.9317575304617605</v>
      </c>
      <c r="AQ601" s="10">
        <v>2.8584388223663999</v>
      </c>
      <c r="AR601" s="10">
        <v>2.8544756489558401</v>
      </c>
      <c r="AS601" s="11">
        <v>8.3543695494604808</v>
      </c>
      <c r="AT601" s="11">
        <v>9.2936416477632005</v>
      </c>
      <c r="AU601" s="11">
        <v>9.9822430278479999</v>
      </c>
      <c r="AV601" s="11">
        <v>8.6446720017840004</v>
      </c>
      <c r="AW601" s="29">
        <v>36.274926226855683</v>
      </c>
      <c r="AX601" s="45">
        <f t="shared" si="122"/>
        <v>3.0229105189046401</v>
      </c>
      <c r="AY601" s="45">
        <f t="shared" si="123"/>
        <v>0.30028097863665543</v>
      </c>
    </row>
    <row r="602" spans="1:51" ht="15" customHeight="1">
      <c r="A602" s="385">
        <v>2208</v>
      </c>
      <c r="B602" s="23" t="s">
        <v>124</v>
      </c>
      <c r="C602" s="23" t="s">
        <v>227</v>
      </c>
      <c r="D602" s="23" t="s">
        <v>227</v>
      </c>
      <c r="E602" s="23" t="s">
        <v>1199</v>
      </c>
      <c r="F602" s="25" t="s">
        <v>903</v>
      </c>
      <c r="G602" s="24" t="s">
        <v>917</v>
      </c>
      <c r="H602" s="394">
        <v>330</v>
      </c>
      <c r="I602" s="23" t="s">
        <v>548</v>
      </c>
      <c r="J602" s="42" t="s">
        <v>1000</v>
      </c>
      <c r="K602" s="13" t="str">
        <f t="shared" si="124"/>
        <v>01A</v>
      </c>
      <c r="L602" s="6" t="s">
        <v>1004</v>
      </c>
      <c r="M602" s="13" t="s">
        <v>1026</v>
      </c>
      <c r="N602" s="13" t="s">
        <v>1028</v>
      </c>
      <c r="O602" s="3"/>
      <c r="P602" s="7" t="s">
        <v>1423</v>
      </c>
      <c r="Q602" s="7" t="s">
        <v>1591</v>
      </c>
      <c r="R602" s="7" t="s">
        <v>1554</v>
      </c>
      <c r="S602" s="7" t="str">
        <f t="shared" si="121"/>
        <v>No</v>
      </c>
      <c r="T602" s="306">
        <v>350</v>
      </c>
      <c r="U602" s="306">
        <v>18</v>
      </c>
      <c r="V602" s="306">
        <v>1044</v>
      </c>
      <c r="W602" s="306">
        <v>1043</v>
      </c>
      <c r="X602" s="8">
        <v>104.3</v>
      </c>
      <c r="Y602" s="16">
        <f t="shared" si="120"/>
        <v>41.062992125984252</v>
      </c>
      <c r="Z602" s="8">
        <v>104.2</v>
      </c>
      <c r="AA602" s="16">
        <f t="shared" si="118"/>
        <v>41.023622047244096</v>
      </c>
      <c r="AB602" s="16" t="str">
        <f t="shared" si="119"/>
        <v>N</v>
      </c>
      <c r="AC602" s="8">
        <v>157.5</v>
      </c>
      <c r="AD602" s="306">
        <v>4</v>
      </c>
      <c r="AE602" s="3"/>
      <c r="AF602" s="5" t="s">
        <v>988</v>
      </c>
      <c r="AG602" s="10">
        <v>0.59935478715000012</v>
      </c>
      <c r="AH602" s="10">
        <v>0.6346109511000001</v>
      </c>
      <c r="AI602" s="10">
        <v>0.57820108877999998</v>
      </c>
      <c r="AJ602" s="10">
        <v>0.6346109511000001</v>
      </c>
      <c r="AK602" s="10">
        <v>0.60052999261500006</v>
      </c>
      <c r="AL602" s="10">
        <v>0.78033642876000009</v>
      </c>
      <c r="AM602" s="10">
        <v>0.73332821016000005</v>
      </c>
      <c r="AN602" s="10">
        <v>0.74625547027500017</v>
      </c>
      <c r="AO602" s="10">
        <v>0.68514478609500007</v>
      </c>
      <c r="AP602" s="10">
        <v>0.63578615656500004</v>
      </c>
      <c r="AQ602" s="10">
        <v>0.61933328005499999</v>
      </c>
      <c r="AR602" s="10">
        <v>0.61933328005499999</v>
      </c>
      <c r="AS602" s="11">
        <v>1.8121668270300002</v>
      </c>
      <c r="AT602" s="11">
        <v>2.0154773724750004</v>
      </c>
      <c r="AU602" s="11">
        <v>2.1647284665300002</v>
      </c>
      <c r="AV602" s="11">
        <v>1.874452716675</v>
      </c>
      <c r="AW602" s="29">
        <v>7.866825382710001</v>
      </c>
      <c r="AX602" s="45">
        <f t="shared" si="122"/>
        <v>0.6555687818924999</v>
      </c>
      <c r="AY602" s="45">
        <f t="shared" si="123"/>
        <v>6.5215160065487568E-2</v>
      </c>
    </row>
    <row r="603" spans="1:51" ht="15" customHeight="1">
      <c r="A603" s="385">
        <v>2214</v>
      </c>
      <c r="B603" s="23" t="s">
        <v>124</v>
      </c>
      <c r="C603" s="23" t="s">
        <v>747</v>
      </c>
      <c r="D603" s="23" t="s">
        <v>748</v>
      </c>
      <c r="E603" s="23" t="s">
        <v>1229</v>
      </c>
      <c r="F603" s="25" t="s">
        <v>923</v>
      </c>
      <c r="G603" s="24" t="s">
        <v>914</v>
      </c>
      <c r="H603" s="394">
        <v>750</v>
      </c>
      <c r="I603" s="23" t="s">
        <v>177</v>
      </c>
      <c r="J603" s="42" t="s">
        <v>998</v>
      </c>
      <c r="K603" s="13" t="str">
        <f t="shared" si="124"/>
        <v>011</v>
      </c>
      <c r="L603" s="6" t="s">
        <v>1004</v>
      </c>
      <c r="M603" s="13" t="s">
        <v>1026</v>
      </c>
      <c r="N603" s="13" t="s">
        <v>1027</v>
      </c>
      <c r="O603" s="3"/>
      <c r="P603" s="7" t="s">
        <v>1450</v>
      </c>
      <c r="Q603" s="7" t="s">
        <v>1590</v>
      </c>
      <c r="R603" s="7" t="s">
        <v>1555</v>
      </c>
      <c r="S603" s="7" t="str">
        <f t="shared" si="121"/>
        <v>No</v>
      </c>
      <c r="T603" s="306">
        <v>465</v>
      </c>
      <c r="U603" s="306">
        <v>25</v>
      </c>
      <c r="V603" s="306">
        <v>1342</v>
      </c>
      <c r="W603" s="306">
        <v>1324</v>
      </c>
      <c r="X603" s="8">
        <v>132.4</v>
      </c>
      <c r="Y603" s="16">
        <f t="shared" si="120"/>
        <v>52.125984251968504</v>
      </c>
      <c r="Z603" s="8">
        <v>132.4</v>
      </c>
      <c r="AA603" s="16">
        <f t="shared" si="118"/>
        <v>52.125984251968504</v>
      </c>
      <c r="AB603" s="16" t="str">
        <f t="shared" si="119"/>
        <v>Y</v>
      </c>
      <c r="AC603" s="8">
        <v>82.5</v>
      </c>
      <c r="AD603" s="306">
        <v>8</v>
      </c>
      <c r="AE603" s="3"/>
      <c r="AF603" s="5" t="s">
        <v>990</v>
      </c>
      <c r="AG603" s="10">
        <v>1.0589512071599998</v>
      </c>
      <c r="AH603" s="10">
        <v>1.1202042671820001</v>
      </c>
      <c r="AI603" s="10">
        <v>1.0205382712139999</v>
      </c>
      <c r="AJ603" s="10">
        <v>1.1202042671820001</v>
      </c>
      <c r="AK603" s="10">
        <v>1.061027582076</v>
      </c>
      <c r="AL603" s="10">
        <v>1.3776747567659999</v>
      </c>
      <c r="AM603" s="10">
        <v>1.2946197601259999</v>
      </c>
      <c r="AN603" s="10">
        <v>1.3184980716600001</v>
      </c>
      <c r="AO603" s="10">
        <v>1.210526576028</v>
      </c>
      <c r="AP603" s="10">
        <v>1.1233188295559999</v>
      </c>
      <c r="AQ603" s="10">
        <v>1.0942495807320001</v>
      </c>
      <c r="AR603" s="10">
        <v>1.093211393274</v>
      </c>
      <c r="AS603" s="11">
        <v>3.1996937455559999</v>
      </c>
      <c r="AT603" s="11">
        <v>3.5589066060240002</v>
      </c>
      <c r="AU603" s="11">
        <v>3.8236444078140002</v>
      </c>
      <c r="AV603" s="11">
        <v>3.3107798035620002</v>
      </c>
      <c r="AW603" s="29">
        <v>13.893024562956001</v>
      </c>
      <c r="AX603" s="45">
        <f t="shared" si="122"/>
        <v>1.1577520469130003</v>
      </c>
      <c r="AY603" s="45">
        <f t="shared" si="123"/>
        <v>0.11515658512186459</v>
      </c>
    </row>
    <row r="604" spans="1:51" ht="15" customHeight="1">
      <c r="A604" s="385">
        <v>2215</v>
      </c>
      <c r="B604" s="23" t="s">
        <v>124</v>
      </c>
      <c r="C604" s="23" t="s">
        <v>747</v>
      </c>
      <c r="D604" s="23" t="s">
        <v>748</v>
      </c>
      <c r="E604" s="23" t="s">
        <v>1229</v>
      </c>
      <c r="F604" s="25" t="s">
        <v>923</v>
      </c>
      <c r="G604" s="24" t="s">
        <v>914</v>
      </c>
      <c r="H604" s="394">
        <v>250</v>
      </c>
      <c r="I604" s="23" t="s">
        <v>176</v>
      </c>
      <c r="J604" s="42" t="s">
        <v>998</v>
      </c>
      <c r="K604" s="13" t="str">
        <f t="shared" si="124"/>
        <v>011</v>
      </c>
      <c r="L604" s="6" t="s">
        <v>1004</v>
      </c>
      <c r="M604" s="13" t="s">
        <v>1026</v>
      </c>
      <c r="N604" s="13" t="s">
        <v>1027</v>
      </c>
      <c r="O604" s="3"/>
      <c r="P604" s="7" t="s">
        <v>1349</v>
      </c>
      <c r="Q604" s="7" t="s">
        <v>1591</v>
      </c>
      <c r="R604" s="7" t="s">
        <v>1529</v>
      </c>
      <c r="S604" s="7" t="str">
        <f t="shared" si="121"/>
        <v>No</v>
      </c>
      <c r="T604" s="306">
        <v>380</v>
      </c>
      <c r="U604" s="306">
        <v>20</v>
      </c>
      <c r="V604" s="306">
        <v>1000</v>
      </c>
      <c r="W604" s="306">
        <v>996</v>
      </c>
      <c r="X604" s="8">
        <v>99.6</v>
      </c>
      <c r="Y604" s="16">
        <f t="shared" si="120"/>
        <v>39.212598425196845</v>
      </c>
      <c r="Z604" s="8">
        <v>92.4</v>
      </c>
      <c r="AA604" s="16">
        <f t="shared" si="118"/>
        <v>36.377952755905511</v>
      </c>
      <c r="AB604" s="16" t="str">
        <f t="shared" si="119"/>
        <v>N</v>
      </c>
      <c r="AC604" s="8">
        <v>63</v>
      </c>
      <c r="AD604" s="306">
        <v>8</v>
      </c>
      <c r="AE604" s="3"/>
      <c r="AF604" s="5" t="s">
        <v>990</v>
      </c>
      <c r="AG604" s="10">
        <v>0.119407185072</v>
      </c>
      <c r="AH604" s="10">
        <v>0.12623045279039999</v>
      </c>
      <c r="AI604" s="10">
        <v>0.11502079868160001</v>
      </c>
      <c r="AJ604" s="10">
        <v>0.12623045279039999</v>
      </c>
      <c r="AK604" s="10">
        <v>0.119407185072</v>
      </c>
      <c r="AL604" s="10">
        <v>0.15498565246080001</v>
      </c>
      <c r="AM604" s="10">
        <v>0.14572550341439999</v>
      </c>
      <c r="AN604" s="10">
        <v>0.14816238474239998</v>
      </c>
      <c r="AO604" s="10">
        <v>0.136465354368</v>
      </c>
      <c r="AP604" s="10">
        <v>0.12623045279039999</v>
      </c>
      <c r="AQ604" s="10">
        <v>0.12330619519680001</v>
      </c>
      <c r="AR604" s="10">
        <v>0.12330619519680001</v>
      </c>
      <c r="AS604" s="11">
        <v>0.36065843654399998</v>
      </c>
      <c r="AT604" s="11">
        <v>0.40062329032319999</v>
      </c>
      <c r="AU604" s="11">
        <v>0.43035324252480001</v>
      </c>
      <c r="AV604" s="11">
        <v>0.37284284318400002</v>
      </c>
      <c r="AW604" s="29">
        <v>1.5644778125760002</v>
      </c>
      <c r="AX604" s="45">
        <f t="shared" si="122"/>
        <v>0.13037315104799999</v>
      </c>
      <c r="AY604" s="45">
        <f t="shared" si="123"/>
        <v>1.2872136380659434E-2</v>
      </c>
    </row>
    <row r="605" spans="1:51" ht="15" customHeight="1">
      <c r="A605" s="385">
        <v>2216</v>
      </c>
      <c r="B605" s="23" t="s">
        <v>124</v>
      </c>
      <c r="C605" s="23" t="s">
        <v>749</v>
      </c>
      <c r="D605" s="23" t="s">
        <v>178</v>
      </c>
      <c r="E605" s="23" t="s">
        <v>1229</v>
      </c>
      <c r="F605" s="25" t="s">
        <v>923</v>
      </c>
      <c r="G605" s="24" t="s">
        <v>914</v>
      </c>
      <c r="H605" s="394">
        <v>200</v>
      </c>
      <c r="I605" s="23" t="s">
        <v>179</v>
      </c>
      <c r="J605" s="42" t="s">
        <v>998</v>
      </c>
      <c r="K605" s="13" t="str">
        <f t="shared" si="124"/>
        <v>011</v>
      </c>
      <c r="L605" s="6" t="s">
        <v>1004</v>
      </c>
      <c r="M605" s="13" t="s">
        <v>1026</v>
      </c>
      <c r="N605" s="13" t="s">
        <v>1027</v>
      </c>
      <c r="O605" s="3"/>
      <c r="P605" s="7" t="s">
        <v>1377</v>
      </c>
      <c r="Q605" s="7" t="s">
        <v>1591</v>
      </c>
      <c r="R605" s="7" t="s">
        <v>1377</v>
      </c>
      <c r="S605" s="7" t="str">
        <f t="shared" si="121"/>
        <v>Yes</v>
      </c>
      <c r="T605" s="306">
        <v>350</v>
      </c>
      <c r="U605" s="306">
        <v>18</v>
      </c>
      <c r="V605" s="306">
        <v>1020</v>
      </c>
      <c r="W605" s="306">
        <v>1020</v>
      </c>
      <c r="X605" s="8">
        <v>102</v>
      </c>
      <c r="Y605" s="16">
        <f t="shared" si="120"/>
        <v>40.15748031496063</v>
      </c>
      <c r="Z605" s="8">
        <v>100.2</v>
      </c>
      <c r="AA605" s="16">
        <f t="shared" si="118"/>
        <v>39.448818897637793</v>
      </c>
      <c r="AB605" s="16" t="str">
        <f t="shared" si="119"/>
        <v>N</v>
      </c>
      <c r="AC605" s="8">
        <v>99.1</v>
      </c>
      <c r="AD605" s="306">
        <v>18</v>
      </c>
      <c r="AE605" s="3"/>
      <c r="AF605" s="5" t="s">
        <v>990</v>
      </c>
      <c r="AG605" s="10">
        <v>4.2361577988240002</v>
      </c>
      <c r="AH605" s="10">
        <v>4.4820256123439997</v>
      </c>
      <c r="AI605" s="10">
        <v>4.0850214075719995</v>
      </c>
      <c r="AJ605" s="10">
        <v>4.4834718936</v>
      </c>
      <c r="AK605" s="10">
        <v>4.2470049082440005</v>
      </c>
      <c r="AL605" s="10">
        <v>5.5125010072439995</v>
      </c>
      <c r="AM605" s="10">
        <v>5.1798563183640001</v>
      </c>
      <c r="AN605" s="10">
        <v>5.2753108812599994</v>
      </c>
      <c r="AO605" s="10">
        <v>4.844319066972</v>
      </c>
      <c r="AP605" s="10">
        <v>4.4935958623919996</v>
      </c>
      <c r="AQ605" s="10">
        <v>4.3815090650519997</v>
      </c>
      <c r="AR605" s="10">
        <v>4.3750007993999995</v>
      </c>
      <c r="AS605" s="11">
        <v>12.803204818739999</v>
      </c>
      <c r="AT605" s="11">
        <v>14.242977809088</v>
      </c>
      <c r="AU605" s="11">
        <v>15.299486266596</v>
      </c>
      <c r="AV605" s="11">
        <v>13.250105726843998</v>
      </c>
      <c r="AW605" s="29">
        <v>55.595774621267999</v>
      </c>
      <c r="AX605" s="45">
        <f t="shared" si="122"/>
        <v>4.6329812184390002</v>
      </c>
      <c r="AY605" s="45">
        <f t="shared" si="123"/>
        <v>0.46033051957106746</v>
      </c>
    </row>
    <row r="606" spans="1:51" ht="15" customHeight="1">
      <c r="A606" s="385">
        <v>2218</v>
      </c>
      <c r="B606" s="23" t="s">
        <v>124</v>
      </c>
      <c r="C606" s="23" t="s">
        <v>231</v>
      </c>
      <c r="D606" s="23" t="s">
        <v>231</v>
      </c>
      <c r="E606" s="23" t="s">
        <v>1201</v>
      </c>
      <c r="F606" s="25" t="s">
        <v>923</v>
      </c>
      <c r="G606" s="24" t="s">
        <v>917</v>
      </c>
      <c r="H606" s="394">
        <v>330</v>
      </c>
      <c r="I606" s="23" t="s">
        <v>233</v>
      </c>
      <c r="J606" s="42" t="s">
        <v>1000</v>
      </c>
      <c r="K606" s="13" t="str">
        <f t="shared" si="124"/>
        <v>01A</v>
      </c>
      <c r="L606" s="6" t="s">
        <v>1004</v>
      </c>
      <c r="M606" s="13" t="s">
        <v>1026</v>
      </c>
      <c r="N606" s="13" t="s">
        <v>1028</v>
      </c>
      <c r="O606" s="3"/>
      <c r="P606" s="7" t="s">
        <v>1400</v>
      </c>
      <c r="Q606" s="7" t="s">
        <v>1590</v>
      </c>
      <c r="R606" s="7" t="s">
        <v>1400</v>
      </c>
      <c r="S606" s="7" t="str">
        <f t="shared" si="121"/>
        <v>Yes</v>
      </c>
      <c r="T606" s="306">
        <v>430</v>
      </c>
      <c r="U606" s="306">
        <v>23</v>
      </c>
      <c r="V606" s="306">
        <v>945</v>
      </c>
      <c r="W606" s="306">
        <v>945</v>
      </c>
      <c r="X606" s="8">
        <v>94.5</v>
      </c>
      <c r="Y606" s="16">
        <f t="shared" si="120"/>
        <v>37.204724409448815</v>
      </c>
      <c r="Z606" s="8">
        <v>89.5</v>
      </c>
      <c r="AA606" s="16">
        <f t="shared" si="118"/>
        <v>35.236220472440941</v>
      </c>
      <c r="AB606" s="16" t="str">
        <f t="shared" si="119"/>
        <v>N</v>
      </c>
      <c r="AC606" s="8">
        <v>131.19999999999999</v>
      </c>
      <c r="AD606" s="306">
        <v>10</v>
      </c>
      <c r="AE606" s="3"/>
      <c r="AF606" s="5" t="s">
        <v>988</v>
      </c>
      <c r="AG606" s="10">
        <v>1.0646566088256</v>
      </c>
      <c r="AH606" s="10">
        <v>1.1256809385024003</v>
      </c>
      <c r="AI606" s="10">
        <v>1.0265164027776001</v>
      </c>
      <c r="AJ606" s="10">
        <v>1.1267706586752002</v>
      </c>
      <c r="AK606" s="10">
        <v>1.0668360491711999</v>
      </c>
      <c r="AL606" s="10">
        <v>1.3850343396288001</v>
      </c>
      <c r="AM606" s="10">
        <v>1.3011258863232</v>
      </c>
      <c r="AN606" s="10">
        <v>1.3250997301248002</v>
      </c>
      <c r="AO606" s="10">
        <v>1.2172174330176</v>
      </c>
      <c r="AP606" s="10">
        <v>1.1289500990208001</v>
      </c>
      <c r="AQ606" s="10">
        <v>1.1006173745280001</v>
      </c>
      <c r="AR606" s="10">
        <v>1.0995276543551999</v>
      </c>
      <c r="AS606" s="11">
        <v>3.2168539501056004</v>
      </c>
      <c r="AT606" s="11">
        <v>3.5786410474752</v>
      </c>
      <c r="AU606" s="11">
        <v>3.8434430494656002</v>
      </c>
      <c r="AV606" s="11">
        <v>3.3290951279040004</v>
      </c>
      <c r="AW606" s="29">
        <v>13.968033174950401</v>
      </c>
      <c r="AX606" s="45">
        <f t="shared" si="122"/>
        <v>1.1640027645791999</v>
      </c>
      <c r="AY606" s="45">
        <f t="shared" si="123"/>
        <v>0.11556717794322452</v>
      </c>
    </row>
    <row r="607" spans="1:51" ht="15" customHeight="1">
      <c r="A607" s="385">
        <v>2220</v>
      </c>
      <c r="B607" s="23" t="s">
        <v>124</v>
      </c>
      <c r="C607" s="23" t="s">
        <v>231</v>
      </c>
      <c r="D607" s="23" t="s">
        <v>231</v>
      </c>
      <c r="E607" s="23" t="s">
        <v>1201</v>
      </c>
      <c r="F607" s="25" t="s">
        <v>923</v>
      </c>
      <c r="G607" s="24" t="s">
        <v>922</v>
      </c>
      <c r="H607" s="394">
        <v>330</v>
      </c>
      <c r="I607" s="23" t="s">
        <v>232</v>
      </c>
      <c r="J607" s="42" t="s">
        <v>1000</v>
      </c>
      <c r="K607" s="13" t="str">
        <f t="shared" si="124"/>
        <v>01A</v>
      </c>
      <c r="L607" s="6" t="s">
        <v>1004</v>
      </c>
      <c r="M607" s="13" t="s">
        <v>1026</v>
      </c>
      <c r="N607" s="13" t="s">
        <v>1028</v>
      </c>
      <c r="O607" s="3"/>
      <c r="P607" s="7" t="s">
        <v>1412</v>
      </c>
      <c r="Q607" s="7" t="s">
        <v>1590</v>
      </c>
      <c r="R607" s="7" t="s">
        <v>1412</v>
      </c>
      <c r="S607" s="7" t="str">
        <f t="shared" si="121"/>
        <v>Yes</v>
      </c>
      <c r="T607" s="306">
        <v>380</v>
      </c>
      <c r="U607" s="306">
        <v>20</v>
      </c>
      <c r="V607" s="306">
        <v>1287</v>
      </c>
      <c r="W607" s="306">
        <v>1287</v>
      </c>
      <c r="X607" s="8">
        <v>128.69999999999999</v>
      </c>
      <c r="Y607" s="16">
        <f t="shared" si="120"/>
        <v>50.669291338582674</v>
      </c>
      <c r="Z607" s="8">
        <v>125.6</v>
      </c>
      <c r="AA607" s="16">
        <f t="shared" si="118"/>
        <v>49.448818897637793</v>
      </c>
      <c r="AB607" s="16" t="str">
        <f t="shared" si="119"/>
        <v>N</v>
      </c>
      <c r="AC607" s="8">
        <v>89.4</v>
      </c>
      <c r="AD607" s="306">
        <v>14</v>
      </c>
      <c r="AE607" s="3"/>
      <c r="AF607" s="5" t="s">
        <v>988</v>
      </c>
      <c r="AG607" s="10">
        <v>0.62378650702367999</v>
      </c>
      <c r="AH607" s="10">
        <v>0.65953358479007995</v>
      </c>
      <c r="AI607" s="10">
        <v>0.60144458341967999</v>
      </c>
      <c r="AJ607" s="10">
        <v>0.66042726173423993</v>
      </c>
      <c r="AK607" s="10">
        <v>0.62557386091199996</v>
      </c>
      <c r="AL607" s="10">
        <v>0.81145866529727995</v>
      </c>
      <c r="AM607" s="10">
        <v>0.76230643336847992</v>
      </c>
      <c r="AN607" s="10">
        <v>0.77660526447503986</v>
      </c>
      <c r="AO607" s="10">
        <v>0.71315420143968</v>
      </c>
      <c r="AP607" s="10">
        <v>0.66132093867839992</v>
      </c>
      <c r="AQ607" s="10">
        <v>0.64523475368352001</v>
      </c>
      <c r="AR607" s="10">
        <v>0.64434107673936003</v>
      </c>
      <c r="AS607" s="11">
        <v>1.8847646752334399</v>
      </c>
      <c r="AT607" s="11">
        <v>2.0974597879435199</v>
      </c>
      <c r="AU607" s="11">
        <v>2.2520658992831999</v>
      </c>
      <c r="AV607" s="11">
        <v>1.95089676910128</v>
      </c>
      <c r="AW607" s="29">
        <v>8.18518713156144</v>
      </c>
      <c r="AX607" s="45">
        <f t="shared" si="122"/>
        <v>0.68209892763012003</v>
      </c>
      <c r="AY607" s="45">
        <f t="shared" si="123"/>
        <v>6.7661464455926829E-2</v>
      </c>
    </row>
    <row r="608" spans="1:51" ht="15" customHeight="1">
      <c r="A608" s="385">
        <v>2222</v>
      </c>
      <c r="B608" s="23" t="s">
        <v>124</v>
      </c>
      <c r="C608" s="23" t="s">
        <v>231</v>
      </c>
      <c r="D608" s="23" t="s">
        <v>231</v>
      </c>
      <c r="E608" s="23" t="s">
        <v>1201</v>
      </c>
      <c r="F608" s="25" t="s">
        <v>923</v>
      </c>
      <c r="G608" s="24" t="s">
        <v>914</v>
      </c>
      <c r="H608" s="394">
        <v>330</v>
      </c>
      <c r="I608" s="23" t="s">
        <v>1084</v>
      </c>
      <c r="J608" s="42" t="s">
        <v>998</v>
      </c>
      <c r="K608" s="13" t="str">
        <f t="shared" si="124"/>
        <v>011</v>
      </c>
      <c r="L608" s="6" t="s">
        <v>1004</v>
      </c>
      <c r="M608" s="13" t="s">
        <v>1026</v>
      </c>
      <c r="N608" s="13" t="s">
        <v>1027</v>
      </c>
      <c r="O608" s="3"/>
      <c r="P608" s="7" t="s">
        <v>1390</v>
      </c>
      <c r="Q608" s="7" t="s">
        <v>1587</v>
      </c>
      <c r="R608" s="7" t="s">
        <v>1456</v>
      </c>
      <c r="S608" s="7" t="str">
        <f t="shared" si="121"/>
        <v>No</v>
      </c>
      <c r="T608" s="306">
        <v>430</v>
      </c>
      <c r="U608" s="306">
        <v>23</v>
      </c>
      <c r="V608" s="306">
        <v>838</v>
      </c>
      <c r="W608" s="306">
        <v>742</v>
      </c>
      <c r="X608" s="8">
        <v>74.2</v>
      </c>
      <c r="Y608" s="16">
        <f t="shared" si="120"/>
        <v>29.212598425196852</v>
      </c>
      <c r="Z608" s="8">
        <v>74.2</v>
      </c>
      <c r="AA608" s="16">
        <f t="shared" si="118"/>
        <v>29.212598425196852</v>
      </c>
      <c r="AB608" s="16" t="str">
        <f t="shared" si="119"/>
        <v>Y</v>
      </c>
      <c r="AC608" s="8">
        <v>67.7</v>
      </c>
      <c r="AD608" s="306">
        <v>6</v>
      </c>
      <c r="AE608" s="3"/>
      <c r="AF608" s="5" t="s">
        <v>988</v>
      </c>
      <c r="AG608" s="10">
        <v>0.71878055802784002</v>
      </c>
      <c r="AH608" s="10">
        <v>0.76028262956016002</v>
      </c>
      <c r="AI608" s="10">
        <v>0.69317289686960004</v>
      </c>
      <c r="AJ608" s="10">
        <v>0.76072414095943997</v>
      </c>
      <c r="AK608" s="10">
        <v>0.72054660362495992</v>
      </c>
      <c r="AL608" s="10">
        <v>0.93512114367504007</v>
      </c>
      <c r="AM608" s="10">
        <v>0.87860768456720006</v>
      </c>
      <c r="AN608" s="10">
        <v>0.89494360634056003</v>
      </c>
      <c r="AO608" s="10">
        <v>0.82165271406008</v>
      </c>
      <c r="AP608" s="10">
        <v>0.76249018655655998</v>
      </c>
      <c r="AQ608" s="10">
        <v>0.74306368498824005</v>
      </c>
      <c r="AR608" s="10">
        <v>0.74218066218967993</v>
      </c>
      <c r="AS608" s="11">
        <v>2.1722360844575999</v>
      </c>
      <c r="AT608" s="11">
        <v>2.4163918882594397</v>
      </c>
      <c r="AU608" s="11">
        <v>2.5952040049678402</v>
      </c>
      <c r="AV608" s="11">
        <v>2.2477345337344801</v>
      </c>
      <c r="AW608" s="29">
        <v>9.4315665114193603</v>
      </c>
      <c r="AX608" s="45">
        <f t="shared" si="122"/>
        <v>0.78596387595161332</v>
      </c>
      <c r="AY608" s="45">
        <f t="shared" si="123"/>
        <v>7.8037989024070512E-2</v>
      </c>
    </row>
    <row r="609" spans="1:51" ht="15" customHeight="1">
      <c r="A609" s="385">
        <v>2223</v>
      </c>
      <c r="B609" s="23" t="s">
        <v>124</v>
      </c>
      <c r="C609" s="23" t="s">
        <v>229</v>
      </c>
      <c r="D609" s="23" t="s">
        <v>229</v>
      </c>
      <c r="E609" s="23" t="s">
        <v>1229</v>
      </c>
      <c r="F609" s="25" t="s">
        <v>923</v>
      </c>
      <c r="G609" s="24" t="s">
        <v>922</v>
      </c>
      <c r="H609" s="394">
        <v>750</v>
      </c>
      <c r="I609" s="23" t="s">
        <v>230</v>
      </c>
      <c r="J609" s="42" t="s">
        <v>998</v>
      </c>
      <c r="K609" s="13" t="str">
        <f t="shared" si="124"/>
        <v>011</v>
      </c>
      <c r="L609" s="6" t="s">
        <v>1004</v>
      </c>
      <c r="M609" s="13" t="s">
        <v>1026</v>
      </c>
      <c r="N609" s="13" t="s">
        <v>1027</v>
      </c>
      <c r="O609" s="3"/>
      <c r="P609" s="7" t="s">
        <v>1367</v>
      </c>
      <c r="Q609" s="7" t="s">
        <v>1587</v>
      </c>
      <c r="R609" s="7" t="s">
        <v>1490</v>
      </c>
      <c r="S609" s="7" t="str">
        <f t="shared" si="121"/>
        <v>No</v>
      </c>
      <c r="T609" s="306">
        <v>380</v>
      </c>
      <c r="U609" s="306">
        <v>20</v>
      </c>
      <c r="V609" s="306">
        <v>1035</v>
      </c>
      <c r="W609" s="306">
        <v>1020</v>
      </c>
      <c r="X609" s="8">
        <v>102</v>
      </c>
      <c r="Y609" s="16">
        <f t="shared" si="120"/>
        <v>40.15748031496063</v>
      </c>
      <c r="Z609" s="8">
        <v>102</v>
      </c>
      <c r="AA609" s="16">
        <f t="shared" si="118"/>
        <v>40.15748031496063</v>
      </c>
      <c r="AB609" s="16" t="str">
        <f t="shared" si="119"/>
        <v>Y</v>
      </c>
      <c r="AC609" s="8">
        <v>113</v>
      </c>
      <c r="AD609" s="306">
        <v>8</v>
      </c>
      <c r="AE609" s="3"/>
      <c r="AF609" s="5" t="s">
        <v>988</v>
      </c>
      <c r="AG609" s="10">
        <v>0.87465678014399995</v>
      </c>
      <c r="AH609" s="10">
        <v>0.92479063857599997</v>
      </c>
      <c r="AI609" s="10">
        <v>0.843323118624</v>
      </c>
      <c r="AJ609" s="10">
        <v>0.92568588604800006</v>
      </c>
      <c r="AK609" s="10">
        <v>0.87644727508800002</v>
      </c>
      <c r="AL609" s="10">
        <v>1.1378595369119999</v>
      </c>
      <c r="AM609" s="10">
        <v>1.068925481568</v>
      </c>
      <c r="AN609" s="10">
        <v>1.0886209259520001</v>
      </c>
      <c r="AO609" s="10">
        <v>0.99999142622400006</v>
      </c>
      <c r="AP609" s="10">
        <v>0.92747638099200003</v>
      </c>
      <c r="AQ609" s="10">
        <v>0.90419994672000004</v>
      </c>
      <c r="AR609" s="10">
        <v>0.90330469924800005</v>
      </c>
      <c r="AS609" s="11">
        <v>2.642770537344</v>
      </c>
      <c r="AT609" s="11">
        <v>2.939992698048</v>
      </c>
      <c r="AU609" s="11">
        <v>3.1575378337440001</v>
      </c>
      <c r="AV609" s="11">
        <v>2.7349810269599999</v>
      </c>
      <c r="AW609" s="29">
        <v>11.475282096096</v>
      </c>
      <c r="AX609" s="45">
        <f t="shared" si="122"/>
        <v>0.95627350800800004</v>
      </c>
      <c r="AY609" s="45">
        <f t="shared" si="123"/>
        <v>9.4942927994079163E-2</v>
      </c>
    </row>
    <row r="610" spans="1:51" ht="15" customHeight="1">
      <c r="A610" s="385">
        <v>2235</v>
      </c>
      <c r="B610" s="23" t="s">
        <v>124</v>
      </c>
      <c r="C610" s="23" t="s">
        <v>576</v>
      </c>
      <c r="D610" s="23" t="s">
        <v>234</v>
      </c>
      <c r="E610" s="23" t="s">
        <v>1199</v>
      </c>
      <c r="F610" s="25" t="s">
        <v>910</v>
      </c>
      <c r="G610" s="24" t="s">
        <v>932</v>
      </c>
      <c r="H610" s="394">
        <v>250</v>
      </c>
      <c r="I610" s="23" t="s">
        <v>240</v>
      </c>
      <c r="J610" s="42" t="s">
        <v>1000</v>
      </c>
      <c r="K610" s="13" t="str">
        <f t="shared" si="124"/>
        <v>01A</v>
      </c>
      <c r="L610" s="6" t="s">
        <v>1004</v>
      </c>
      <c r="M610" s="13" t="s">
        <v>1026</v>
      </c>
      <c r="N610" s="13" t="s">
        <v>1028</v>
      </c>
      <c r="O610" s="3"/>
      <c r="P610" s="7" t="s">
        <v>1379</v>
      </c>
      <c r="Q610" s="7" t="s">
        <v>1590</v>
      </c>
      <c r="R610" s="7" t="s">
        <v>1556</v>
      </c>
      <c r="S610" s="7" t="str">
        <f t="shared" si="121"/>
        <v>No</v>
      </c>
      <c r="T610" s="306">
        <v>320</v>
      </c>
      <c r="U610" s="306">
        <v>16</v>
      </c>
      <c r="V610" s="306">
        <v>845</v>
      </c>
      <c r="W610" s="306">
        <v>818</v>
      </c>
      <c r="X610" s="8">
        <v>81.8</v>
      </c>
      <c r="Y610" s="16">
        <f t="shared" si="120"/>
        <v>32.204724409448815</v>
      </c>
      <c r="Z610" s="8">
        <v>81.8</v>
      </c>
      <c r="AA610" s="16">
        <f t="shared" si="118"/>
        <v>32.204724409448815</v>
      </c>
      <c r="AB610" s="16" t="str">
        <f t="shared" si="119"/>
        <v>Y</v>
      </c>
      <c r="AC610" s="8">
        <v>112</v>
      </c>
      <c r="AD610" s="306">
        <v>9</v>
      </c>
      <c r="AE610" s="3"/>
      <c r="AF610" s="5" t="s">
        <v>988</v>
      </c>
      <c r="AG610" s="10">
        <v>0.91024849592320001</v>
      </c>
      <c r="AH610" s="10">
        <v>0.96298178600960005</v>
      </c>
      <c r="AI610" s="10">
        <v>0.87788943155200005</v>
      </c>
      <c r="AJ610" s="10">
        <v>0.96358102794240008</v>
      </c>
      <c r="AK610" s="10">
        <v>0.91264546365440002</v>
      </c>
      <c r="AL610" s="10">
        <v>1.1847013011456</v>
      </c>
      <c r="AM610" s="10">
        <v>1.1133915111424002</v>
      </c>
      <c r="AN610" s="10">
        <v>1.1337657368576</v>
      </c>
      <c r="AO610" s="10">
        <v>1.0408832372736001</v>
      </c>
      <c r="AP610" s="10">
        <v>0.96537875374080007</v>
      </c>
      <c r="AQ610" s="10">
        <v>0.94140907642880012</v>
      </c>
      <c r="AR610" s="10">
        <v>0.94021059256320005</v>
      </c>
      <c r="AS610" s="11">
        <v>2.7511197134848002</v>
      </c>
      <c r="AT610" s="11">
        <v>3.0609277927424001</v>
      </c>
      <c r="AU610" s="11">
        <v>3.2880404852736005</v>
      </c>
      <c r="AV610" s="11">
        <v>2.8469984227328</v>
      </c>
      <c r="AW610" s="29">
        <v>11.947086414233599</v>
      </c>
      <c r="AX610" s="45">
        <f t="shared" si="122"/>
        <v>0.99559053451946689</v>
      </c>
      <c r="AY610" s="45">
        <f t="shared" si="123"/>
        <v>9.8996659559782527E-2</v>
      </c>
    </row>
    <row r="611" spans="1:51" ht="15" customHeight="1">
      <c r="A611" s="385">
        <v>2242</v>
      </c>
      <c r="B611" s="23" t="s">
        <v>124</v>
      </c>
      <c r="C611" s="23" t="s">
        <v>576</v>
      </c>
      <c r="D611" s="23" t="s">
        <v>234</v>
      </c>
      <c r="E611" s="23" t="s">
        <v>1199</v>
      </c>
      <c r="F611" s="25" t="s">
        <v>910</v>
      </c>
      <c r="G611" s="24" t="s">
        <v>932</v>
      </c>
      <c r="H611" s="394">
        <v>330</v>
      </c>
      <c r="I611" s="23" t="s">
        <v>241</v>
      </c>
      <c r="J611" s="42" t="s">
        <v>1000</v>
      </c>
      <c r="K611" s="13" t="str">
        <f t="shared" si="124"/>
        <v>01A</v>
      </c>
      <c r="L611" s="6" t="s">
        <v>1004</v>
      </c>
      <c r="M611" s="13" t="s">
        <v>1026</v>
      </c>
      <c r="N611" s="13" t="s">
        <v>1028</v>
      </c>
      <c r="O611" s="3"/>
      <c r="P611" s="7" t="s">
        <v>1379</v>
      </c>
      <c r="Q611" s="7" t="s">
        <v>1590</v>
      </c>
      <c r="R611" s="7" t="s">
        <v>1556</v>
      </c>
      <c r="S611" s="7" t="str">
        <f t="shared" si="121"/>
        <v>No</v>
      </c>
      <c r="T611" s="306">
        <v>320</v>
      </c>
      <c r="U611" s="306">
        <v>16</v>
      </c>
      <c r="V611" s="306">
        <v>845</v>
      </c>
      <c r="W611" s="306">
        <v>818</v>
      </c>
      <c r="X611" s="8">
        <v>81.8</v>
      </c>
      <c r="Y611" s="16">
        <f t="shared" si="120"/>
        <v>32.204724409448815</v>
      </c>
      <c r="Z611" s="8">
        <v>78.8</v>
      </c>
      <c r="AA611" s="16">
        <f t="shared" si="118"/>
        <v>31.023622047244093</v>
      </c>
      <c r="AB611" s="16" t="str">
        <f t="shared" si="119"/>
        <v>N</v>
      </c>
      <c r="AC611" s="8">
        <v>110.8</v>
      </c>
      <c r="AD611" s="306">
        <v>9</v>
      </c>
      <c r="AE611" s="3"/>
      <c r="AF611" s="5" t="s">
        <v>988</v>
      </c>
      <c r="AG611" s="10">
        <v>0.12864226192383998</v>
      </c>
      <c r="AH611" s="10">
        <v>0.13634894120960001</v>
      </c>
      <c r="AI611" s="10">
        <v>0.1244925115392</v>
      </c>
      <c r="AJ611" s="10">
        <v>0.13634894120960001</v>
      </c>
      <c r="AK611" s="10">
        <v>0.12923508340736001</v>
      </c>
      <c r="AL611" s="10">
        <v>0.16776847983616</v>
      </c>
      <c r="AM611" s="10">
        <v>0.15769051461632</v>
      </c>
      <c r="AN611" s="10">
        <v>0.16065462203391997</v>
      </c>
      <c r="AO611" s="10">
        <v>0.14761254939648</v>
      </c>
      <c r="AP611" s="10">
        <v>0.13694176269312</v>
      </c>
      <c r="AQ611" s="10">
        <v>0.133384833792</v>
      </c>
      <c r="AR611" s="10">
        <v>0.133384833792</v>
      </c>
      <c r="AS611" s="11">
        <v>0.38948371467263998</v>
      </c>
      <c r="AT611" s="11">
        <v>0.43335250445312001</v>
      </c>
      <c r="AU611" s="11">
        <v>0.46595768604672</v>
      </c>
      <c r="AV611" s="11">
        <v>0.40371143027712003</v>
      </c>
      <c r="AW611" s="29">
        <v>1.6925053354496</v>
      </c>
      <c r="AX611" s="45">
        <f t="shared" si="122"/>
        <v>0.14104211128746666</v>
      </c>
      <c r="AY611" s="45">
        <f t="shared" si="123"/>
        <v>1.4027483134562677E-2</v>
      </c>
    </row>
    <row r="612" spans="1:51" ht="15" customHeight="1">
      <c r="A612" s="385">
        <v>2243</v>
      </c>
      <c r="B612" s="23" t="s">
        <v>124</v>
      </c>
      <c r="C612" s="23" t="s">
        <v>576</v>
      </c>
      <c r="D612" s="23" t="s">
        <v>234</v>
      </c>
      <c r="E612" s="23" t="s">
        <v>1199</v>
      </c>
      <c r="F612" s="25" t="s">
        <v>986</v>
      </c>
      <c r="G612" s="24" t="s">
        <v>932</v>
      </c>
      <c r="H612" s="394">
        <v>330</v>
      </c>
      <c r="I612" s="23" t="s">
        <v>242</v>
      </c>
      <c r="J612" s="42" t="s">
        <v>1000</v>
      </c>
      <c r="K612" s="13" t="str">
        <f t="shared" si="124"/>
        <v>01A</v>
      </c>
      <c r="L612" s="6" t="s">
        <v>1004</v>
      </c>
      <c r="M612" s="13" t="s">
        <v>1026</v>
      </c>
      <c r="N612" s="13" t="s">
        <v>1028</v>
      </c>
      <c r="O612" s="3"/>
      <c r="P612" s="7" t="s">
        <v>1347</v>
      </c>
      <c r="Q612" s="7" t="s">
        <v>1590</v>
      </c>
      <c r="R612" s="7" t="s">
        <v>1557</v>
      </c>
      <c r="S612" s="7" t="str">
        <f t="shared" si="121"/>
        <v>No</v>
      </c>
      <c r="T612" s="306">
        <v>320</v>
      </c>
      <c r="U612" s="306">
        <v>16</v>
      </c>
      <c r="V612" s="306">
        <v>873</v>
      </c>
      <c r="W612" s="306">
        <v>860</v>
      </c>
      <c r="X612" s="8">
        <v>86</v>
      </c>
      <c r="Y612" s="16">
        <f t="shared" si="120"/>
        <v>33.85826771653543</v>
      </c>
      <c r="Z612" s="8">
        <v>84.4</v>
      </c>
      <c r="AA612" s="16">
        <f t="shared" si="118"/>
        <v>33.228346456692918</v>
      </c>
      <c r="AB612" s="16" t="str">
        <f t="shared" si="119"/>
        <v>N</v>
      </c>
      <c r="AC612" s="8">
        <v>115</v>
      </c>
      <c r="AD612" s="306">
        <v>9</v>
      </c>
      <c r="AE612" s="3"/>
      <c r="AF612" s="5" t="s">
        <v>988</v>
      </c>
      <c r="AG612" s="10">
        <v>0.70187035519999996</v>
      </c>
      <c r="AH612" s="10">
        <v>0.74262411775999992</v>
      </c>
      <c r="AI612" s="10">
        <v>0.67728872064000001</v>
      </c>
      <c r="AJ612" s="10">
        <v>0.74327100288000003</v>
      </c>
      <c r="AK612" s="10">
        <v>0.70381101056000006</v>
      </c>
      <c r="AL612" s="10">
        <v>0.91340178944000006</v>
      </c>
      <c r="AM612" s="10">
        <v>0.85841655424000007</v>
      </c>
      <c r="AN612" s="10">
        <v>0.87394179712000009</v>
      </c>
      <c r="AO612" s="10">
        <v>0.80278443391999998</v>
      </c>
      <c r="AP612" s="10">
        <v>0.74456477312000002</v>
      </c>
      <c r="AQ612" s="10">
        <v>0.72580510464000003</v>
      </c>
      <c r="AR612" s="10">
        <v>0.72515821952000004</v>
      </c>
      <c r="AS612" s="11">
        <v>2.1217831935999998</v>
      </c>
      <c r="AT612" s="11">
        <v>2.3604838028800001</v>
      </c>
      <c r="AU612" s="11">
        <v>2.5351427852800001</v>
      </c>
      <c r="AV612" s="11">
        <v>2.19552809728</v>
      </c>
      <c r="AW612" s="29">
        <v>9.2129378790400001</v>
      </c>
      <c r="AX612" s="45">
        <f t="shared" si="122"/>
        <v>0.76774482325333349</v>
      </c>
      <c r="AY612" s="45">
        <f t="shared" si="123"/>
        <v>7.6212658151075363E-2</v>
      </c>
    </row>
    <row r="613" spans="1:51" ht="15" customHeight="1">
      <c r="A613" s="385">
        <v>2249</v>
      </c>
      <c r="B613" s="23" t="s">
        <v>124</v>
      </c>
      <c r="C613" s="23" t="s">
        <v>576</v>
      </c>
      <c r="D613" s="23" t="s">
        <v>234</v>
      </c>
      <c r="E613" s="23" t="s">
        <v>1199</v>
      </c>
      <c r="F613" s="25" t="s">
        <v>906</v>
      </c>
      <c r="G613" s="24" t="s">
        <v>917</v>
      </c>
      <c r="H613" s="394">
        <v>330</v>
      </c>
      <c r="I613" s="23" t="s">
        <v>1085</v>
      </c>
      <c r="J613" s="42" t="s">
        <v>1000</v>
      </c>
      <c r="K613" s="13" t="str">
        <f t="shared" si="124"/>
        <v>01A</v>
      </c>
      <c r="L613" s="6" t="s">
        <v>1004</v>
      </c>
      <c r="M613" s="13" t="s">
        <v>1026</v>
      </c>
      <c r="N613" s="13" t="s">
        <v>1028</v>
      </c>
      <c r="O613" s="3"/>
      <c r="P613" s="7" t="s">
        <v>1332</v>
      </c>
      <c r="Q613" s="7" t="s">
        <v>1590</v>
      </c>
      <c r="R613" s="7" t="s">
        <v>1332</v>
      </c>
      <c r="S613" s="7" t="str">
        <f t="shared" si="121"/>
        <v>Yes</v>
      </c>
      <c r="T613" s="306">
        <v>380</v>
      </c>
      <c r="U613" s="306">
        <v>20</v>
      </c>
      <c r="V613" s="306">
        <v>1594</v>
      </c>
      <c r="W613" s="306">
        <v>1594</v>
      </c>
      <c r="X613" s="8">
        <v>159.4</v>
      </c>
      <c r="Y613" s="16">
        <f t="shared" si="120"/>
        <v>62.755905511811022</v>
      </c>
      <c r="Z613" s="8">
        <v>159.4</v>
      </c>
      <c r="AA613" s="16">
        <f t="shared" si="118"/>
        <v>62.755905511811022</v>
      </c>
      <c r="AB613" s="16" t="str">
        <f t="shared" si="119"/>
        <v>Y</v>
      </c>
      <c r="AC613" s="8">
        <v>107.7</v>
      </c>
      <c r="AD613" s="306">
        <v>8</v>
      </c>
      <c r="AE613" s="3"/>
      <c r="AF613" s="5" t="s">
        <v>988</v>
      </c>
      <c r="AG613" s="10">
        <v>13.588931518817761</v>
      </c>
      <c r="AH613" s="10">
        <v>14.378318964518881</v>
      </c>
      <c r="AI613" s="10">
        <v>13.104898338430081</v>
      </c>
      <c r="AJ613" s="10">
        <v>14.382319238736962</v>
      </c>
      <c r="AK613" s="10">
        <v>13.624933986780482</v>
      </c>
      <c r="AL613" s="10">
        <v>17.683878893392322</v>
      </c>
      <c r="AM613" s="10">
        <v>16.617139101904321</v>
      </c>
      <c r="AN613" s="10">
        <v>16.923826791957122</v>
      </c>
      <c r="AO613" s="10">
        <v>15.539731912501439</v>
      </c>
      <c r="AP613" s="10">
        <v>14.415654857220961</v>
      </c>
      <c r="AQ613" s="10">
        <v>14.0542967528544</v>
      </c>
      <c r="AR613" s="10">
        <v>14.035628806503361</v>
      </c>
      <c r="AS613" s="11">
        <v>41.072148821766724</v>
      </c>
      <c r="AT613" s="11">
        <v>45.691132118909763</v>
      </c>
      <c r="AU613" s="11">
        <v>49.080697806362878</v>
      </c>
      <c r="AV613" s="11">
        <v>42.505580416578724</v>
      </c>
      <c r="AW613" s="29">
        <v>178.3495591636181</v>
      </c>
      <c r="AX613" s="45">
        <f t="shared" si="122"/>
        <v>14.862463263634842</v>
      </c>
      <c r="AY613" s="45">
        <f t="shared" si="123"/>
        <v>1.4768191315988615</v>
      </c>
    </row>
    <row r="614" spans="1:51" ht="15" customHeight="1">
      <c r="A614" s="385">
        <v>2265</v>
      </c>
      <c r="B614" s="23" t="s">
        <v>124</v>
      </c>
      <c r="C614" s="23" t="s">
        <v>576</v>
      </c>
      <c r="D614" s="23" t="s">
        <v>1086</v>
      </c>
      <c r="E614" s="23" t="s">
        <v>1199</v>
      </c>
      <c r="F614" s="25" t="s">
        <v>906</v>
      </c>
      <c r="G614" s="24" t="s">
        <v>917</v>
      </c>
      <c r="H614" s="394">
        <v>330</v>
      </c>
      <c r="I614" s="23" t="s">
        <v>1087</v>
      </c>
      <c r="J614" s="42" t="s">
        <v>1000</v>
      </c>
      <c r="K614" s="13" t="str">
        <f t="shared" si="124"/>
        <v>01A</v>
      </c>
      <c r="L614" s="6" t="s">
        <v>1004</v>
      </c>
      <c r="M614" s="13" t="s">
        <v>1026</v>
      </c>
      <c r="N614" s="13" t="s">
        <v>1028</v>
      </c>
      <c r="O614" s="3"/>
      <c r="P614" s="7" t="s">
        <v>1332</v>
      </c>
      <c r="Q614" s="7" t="s">
        <v>1590</v>
      </c>
      <c r="R614" s="7" t="s">
        <v>1464</v>
      </c>
      <c r="S614" s="7" t="str">
        <f t="shared" si="121"/>
        <v>No</v>
      </c>
      <c r="T614" s="306">
        <v>380</v>
      </c>
      <c r="U614" s="306">
        <v>20</v>
      </c>
      <c r="V614" s="306">
        <v>1594</v>
      </c>
      <c r="W614" s="306">
        <v>1559</v>
      </c>
      <c r="X614" s="8">
        <v>155.9</v>
      </c>
      <c r="Y614" s="16">
        <f t="shared" si="120"/>
        <v>61.377952755905511</v>
      </c>
      <c r="Z614" s="8">
        <v>155.9</v>
      </c>
      <c r="AA614" s="16">
        <f t="shared" si="118"/>
        <v>61.377952755905511</v>
      </c>
      <c r="AB614" s="16" t="str">
        <f t="shared" si="119"/>
        <v>Y</v>
      </c>
      <c r="AC614" s="8">
        <v>107.7</v>
      </c>
      <c r="AD614" s="306">
        <v>8</v>
      </c>
      <c r="AE614" s="3"/>
      <c r="AF614" s="5" t="s">
        <v>988</v>
      </c>
      <c r="AG614" s="10">
        <v>6.6459294375801612</v>
      </c>
      <c r="AH614" s="10">
        <v>7.0319567361523205</v>
      </c>
      <c r="AI614" s="10">
        <v>6.408574814809441</v>
      </c>
      <c r="AJ614" s="10">
        <v>7.0332608824312812</v>
      </c>
      <c r="AK614" s="10">
        <v>6.6628833392066404</v>
      </c>
      <c r="AL614" s="10">
        <v>8.6477939757837614</v>
      </c>
      <c r="AM614" s="10">
        <v>8.126135464199761</v>
      </c>
      <c r="AN614" s="10">
        <v>8.2761122862801599</v>
      </c>
      <c r="AO614" s="10">
        <v>7.5992603674999213</v>
      </c>
      <c r="AP614" s="10">
        <v>7.0502147840577605</v>
      </c>
      <c r="AQ614" s="10">
        <v>6.8728508901192003</v>
      </c>
      <c r="AR614" s="10">
        <v>6.8637218661664807</v>
      </c>
      <c r="AS614" s="11">
        <v>20.086460988541923</v>
      </c>
      <c r="AT614" s="11">
        <v>22.343938197421686</v>
      </c>
      <c r="AU614" s="11">
        <v>24.001508117979846</v>
      </c>
      <c r="AV614" s="11">
        <v>20.78678754034344</v>
      </c>
      <c r="AW614" s="29">
        <v>87.218694844286901</v>
      </c>
      <c r="AX614" s="45">
        <f t="shared" si="122"/>
        <v>7.2682245703572406</v>
      </c>
      <c r="AY614" s="45">
        <f t="shared" si="123"/>
        <v>0.72210762289361441</v>
      </c>
    </row>
    <row r="615" spans="1:51" ht="15" customHeight="1">
      <c r="A615" s="385">
        <v>2275</v>
      </c>
      <c r="B615" s="23" t="s">
        <v>124</v>
      </c>
      <c r="C615" s="23" t="s">
        <v>788</v>
      </c>
      <c r="D615" s="23" t="s">
        <v>539</v>
      </c>
      <c r="E615" s="23" t="s">
        <v>1199</v>
      </c>
      <c r="F615" s="25" t="s">
        <v>926</v>
      </c>
      <c r="G615" s="24" t="s">
        <v>954</v>
      </c>
      <c r="H615" s="394">
        <v>250</v>
      </c>
      <c r="I615" s="23" t="s">
        <v>540</v>
      </c>
      <c r="J615" s="42" t="s">
        <v>1000</v>
      </c>
      <c r="K615" s="13" t="str">
        <f t="shared" si="124"/>
        <v>01A</v>
      </c>
      <c r="L615" s="6" t="s">
        <v>1004</v>
      </c>
      <c r="M615" s="13" t="s">
        <v>1026</v>
      </c>
      <c r="N615" s="13" t="s">
        <v>1028</v>
      </c>
      <c r="O615" s="3"/>
      <c r="P615" s="7" t="s">
        <v>1580</v>
      </c>
      <c r="Q615" s="7" t="s">
        <v>1591</v>
      </c>
      <c r="R615" s="7" t="s">
        <v>1558</v>
      </c>
      <c r="S615" s="7" t="str">
        <f t="shared" si="121"/>
        <v>No</v>
      </c>
      <c r="T615" s="306">
        <v>380</v>
      </c>
      <c r="U615" s="306">
        <v>20</v>
      </c>
      <c r="V615" s="306">
        <v>1143</v>
      </c>
      <c r="W615" s="306">
        <v>1137</v>
      </c>
      <c r="X615" s="8">
        <v>113.7</v>
      </c>
      <c r="Y615" s="16">
        <f t="shared" si="120"/>
        <v>44.763779527559059</v>
      </c>
      <c r="Z615" s="8">
        <v>113.7</v>
      </c>
      <c r="AA615" s="16">
        <f t="shared" si="118"/>
        <v>44.763779527559059</v>
      </c>
      <c r="AB615" s="16" t="str">
        <f t="shared" si="119"/>
        <v>Y</v>
      </c>
      <c r="AC615" s="8">
        <v>85.9</v>
      </c>
      <c r="AD615" s="306">
        <v>3</v>
      </c>
      <c r="AE615" s="3"/>
      <c r="AF615" s="5" t="s">
        <v>988</v>
      </c>
      <c r="AG615" s="10">
        <v>1.3404624913159202</v>
      </c>
      <c r="AH615" s="10">
        <v>1.4185992409512003</v>
      </c>
      <c r="AI615" s="10">
        <v>1.2926701104710401</v>
      </c>
      <c r="AJ615" s="10">
        <v>1.4185992409512003</v>
      </c>
      <c r="AK615" s="10">
        <v>1.34425553741472</v>
      </c>
      <c r="AL615" s="10">
        <v>1.7440425962282404</v>
      </c>
      <c r="AM615" s="10">
        <v>1.6393545239013601</v>
      </c>
      <c r="AN615" s="10">
        <v>1.6689402834720002</v>
      </c>
      <c r="AO615" s="10">
        <v>1.5323906239152001</v>
      </c>
      <c r="AP615" s="10">
        <v>1.4216336778302403</v>
      </c>
      <c r="AQ615" s="10">
        <v>1.3859790445015203</v>
      </c>
      <c r="AR615" s="10">
        <v>1.3844618260620003</v>
      </c>
      <c r="AS615" s="11">
        <v>4.0517318427381603</v>
      </c>
      <c r="AT615" s="11">
        <v>4.5068973745941605</v>
      </c>
      <c r="AU615" s="11">
        <v>4.8406854312885601</v>
      </c>
      <c r="AV615" s="11">
        <v>4.1920745483937605</v>
      </c>
      <c r="AW615" s="29">
        <v>17.591389197014642</v>
      </c>
      <c r="AX615" s="45">
        <f t="shared" si="122"/>
        <v>1.4659490997512201</v>
      </c>
      <c r="AY615" s="45">
        <f t="shared" si="123"/>
        <v>0.14556798200420537</v>
      </c>
    </row>
    <row r="616" spans="1:51" ht="15" customHeight="1">
      <c r="A616" s="385">
        <v>2280</v>
      </c>
      <c r="B616" s="23" t="s">
        <v>124</v>
      </c>
      <c r="C616" s="23" t="s">
        <v>750</v>
      </c>
      <c r="D616" s="23" t="s">
        <v>180</v>
      </c>
      <c r="E616" s="23" t="s">
        <v>1199</v>
      </c>
      <c r="F616" s="25" t="s">
        <v>923</v>
      </c>
      <c r="G616" s="24" t="s">
        <v>914</v>
      </c>
      <c r="H616" s="394">
        <v>125</v>
      </c>
      <c r="I616" s="23" t="s">
        <v>181</v>
      </c>
      <c r="J616" s="42" t="s">
        <v>998</v>
      </c>
      <c r="K616" s="13" t="str">
        <f t="shared" si="124"/>
        <v>011</v>
      </c>
      <c r="L616" s="6" t="s">
        <v>1004</v>
      </c>
      <c r="M616" s="13" t="s">
        <v>1026</v>
      </c>
      <c r="N616" s="13" t="s">
        <v>1027</v>
      </c>
      <c r="O616" s="3"/>
      <c r="P616" s="7" t="s">
        <v>1413</v>
      </c>
      <c r="Q616" s="7" t="s">
        <v>1591</v>
      </c>
      <c r="R616" s="7" t="s">
        <v>1532</v>
      </c>
      <c r="S616" s="7" t="str">
        <f t="shared" si="121"/>
        <v>No</v>
      </c>
      <c r="T616" s="306">
        <v>320</v>
      </c>
      <c r="U616" s="306">
        <v>16</v>
      </c>
      <c r="V616" s="306">
        <v>978</v>
      </c>
      <c r="W616" s="306">
        <v>975</v>
      </c>
      <c r="X616" s="8">
        <v>97.5</v>
      </c>
      <c r="Y616" s="16">
        <f t="shared" si="120"/>
        <v>38.385826771653541</v>
      </c>
      <c r="Z616" s="8">
        <v>97.5</v>
      </c>
      <c r="AA616" s="16">
        <f t="shared" si="118"/>
        <v>38.385826771653541</v>
      </c>
      <c r="AB616" s="16" t="str">
        <f t="shared" si="119"/>
        <v>Y</v>
      </c>
      <c r="AC616" s="8">
        <v>113.4</v>
      </c>
      <c r="AD616" s="306">
        <v>24</v>
      </c>
      <c r="AE616" s="3"/>
      <c r="AF616" s="5" t="s">
        <v>988</v>
      </c>
      <c r="AG616" s="10">
        <v>0.58867141132800005</v>
      </c>
      <c r="AH616" s="10">
        <v>0.62266103827199992</v>
      </c>
      <c r="AI616" s="10">
        <v>0.56769908831999993</v>
      </c>
      <c r="AJ616" s="10">
        <v>0.623384221824</v>
      </c>
      <c r="AK616" s="10">
        <v>0.59011777843199997</v>
      </c>
      <c r="AL616" s="10">
        <v>0.76585138156800003</v>
      </c>
      <c r="AM616" s="10">
        <v>0.71956763424000003</v>
      </c>
      <c r="AN616" s="10">
        <v>0.73330812172799997</v>
      </c>
      <c r="AO616" s="10">
        <v>0.67328388691199992</v>
      </c>
      <c r="AP616" s="10">
        <v>0.62483058892800003</v>
      </c>
      <c r="AQ616" s="10">
        <v>0.60892055078399998</v>
      </c>
      <c r="AR616" s="10">
        <v>0.60819736723200002</v>
      </c>
      <c r="AS616" s="11">
        <v>1.7790315379199999</v>
      </c>
      <c r="AT616" s="11">
        <v>1.9793533818240001</v>
      </c>
      <c r="AU616" s="11">
        <v>2.1261596428799998</v>
      </c>
      <c r="AV616" s="11">
        <v>1.841948506944</v>
      </c>
      <c r="AW616" s="29">
        <v>7.7264930695679999</v>
      </c>
      <c r="AX616" s="45">
        <f t="shared" si="122"/>
        <v>0.64387442246399995</v>
      </c>
      <c r="AY616" s="45">
        <f t="shared" si="123"/>
        <v>6.3916226261584302E-2</v>
      </c>
    </row>
    <row r="617" spans="1:51" ht="15" customHeight="1">
      <c r="A617" s="385">
        <v>2286</v>
      </c>
      <c r="B617" s="23" t="s">
        <v>124</v>
      </c>
      <c r="C617" s="23" t="s">
        <v>750</v>
      </c>
      <c r="D617" s="23" t="s">
        <v>180</v>
      </c>
      <c r="E617" s="23" t="s">
        <v>1199</v>
      </c>
      <c r="F617" s="25" t="s">
        <v>923</v>
      </c>
      <c r="G617" s="24" t="s">
        <v>914</v>
      </c>
      <c r="H617" s="394">
        <v>125</v>
      </c>
      <c r="I617" s="23" t="s">
        <v>751</v>
      </c>
      <c r="J617" s="42" t="s">
        <v>998</v>
      </c>
      <c r="K617" s="13" t="str">
        <f t="shared" ref="K617:K680" si="125">LEFT(J617,3)</f>
        <v>011</v>
      </c>
      <c r="L617" s="6" t="s">
        <v>1004</v>
      </c>
      <c r="M617" s="13" t="s">
        <v>1026</v>
      </c>
      <c r="N617" s="13" t="s">
        <v>1027</v>
      </c>
      <c r="O617" s="3"/>
      <c r="P617" s="7" t="s">
        <v>1349</v>
      </c>
      <c r="Q617" s="7" t="s">
        <v>1591</v>
      </c>
      <c r="R617" s="7" t="s">
        <v>1349</v>
      </c>
      <c r="S617" s="7" t="str">
        <f t="shared" si="121"/>
        <v>Yes</v>
      </c>
      <c r="T617" s="306">
        <v>380</v>
      </c>
      <c r="U617" s="306">
        <v>20</v>
      </c>
      <c r="V617" s="306">
        <v>1000</v>
      </c>
      <c r="W617" s="306">
        <v>1000</v>
      </c>
      <c r="X617" s="8">
        <v>100</v>
      </c>
      <c r="Y617" s="16">
        <f t="shared" si="120"/>
        <v>39.370078740157481</v>
      </c>
      <c r="Z617" s="8">
        <v>100</v>
      </c>
      <c r="AA617" s="16">
        <f t="shared" si="118"/>
        <v>39.370078740157481</v>
      </c>
      <c r="AB617" s="16" t="str">
        <f t="shared" si="119"/>
        <v>Y</v>
      </c>
      <c r="AC617" s="8">
        <v>100</v>
      </c>
      <c r="AD617" s="306">
        <v>12</v>
      </c>
      <c r="AE617" s="3"/>
      <c r="AF617" s="5" t="s">
        <v>988</v>
      </c>
      <c r="AG617" s="10">
        <v>1.2645001600000001</v>
      </c>
      <c r="AH617" s="10">
        <v>1.3375118400000001</v>
      </c>
      <c r="AI617" s="10">
        <v>1.2194504000000002</v>
      </c>
      <c r="AJ617" s="10">
        <v>1.3382885600000001</v>
      </c>
      <c r="AK617" s="10">
        <v>1.2676070400000001</v>
      </c>
      <c r="AL617" s="10">
        <v>1.6450929599999999</v>
      </c>
      <c r="AM617" s="10">
        <v>1.5456728000000002</v>
      </c>
      <c r="AN617" s="10">
        <v>1.5744114400000002</v>
      </c>
      <c r="AO617" s="10">
        <v>1.44547592</v>
      </c>
      <c r="AP617" s="10">
        <v>1.3413954400000001</v>
      </c>
      <c r="AQ617" s="10">
        <v>1.30721976</v>
      </c>
      <c r="AR617" s="10">
        <v>1.30566632</v>
      </c>
      <c r="AS617" s="11">
        <v>3.8214624000000006</v>
      </c>
      <c r="AT617" s="11">
        <v>4.2509885599999997</v>
      </c>
      <c r="AU617" s="11">
        <v>4.5655601600000004</v>
      </c>
      <c r="AV617" s="11">
        <v>3.9542815200000003</v>
      </c>
      <c r="AW617" s="29">
        <v>16.592292640000004</v>
      </c>
      <c r="AX617" s="45">
        <f t="shared" si="122"/>
        <v>1.3826910533333334</v>
      </c>
      <c r="AY617" s="45">
        <f t="shared" si="123"/>
        <v>0.13728675394026629</v>
      </c>
    </row>
    <row r="618" spans="1:51" ht="15" customHeight="1">
      <c r="A618" s="385">
        <v>2288</v>
      </c>
      <c r="B618" s="23" t="s">
        <v>124</v>
      </c>
      <c r="C618" s="23" t="s">
        <v>182</v>
      </c>
      <c r="D618" s="23" t="s">
        <v>182</v>
      </c>
      <c r="E618" s="23" t="s">
        <v>1199</v>
      </c>
      <c r="F618" s="25" t="s">
        <v>923</v>
      </c>
      <c r="G618" s="24" t="s">
        <v>914</v>
      </c>
      <c r="H618" s="394">
        <v>250</v>
      </c>
      <c r="I618" s="23" t="s">
        <v>183</v>
      </c>
      <c r="J618" s="42" t="s">
        <v>998</v>
      </c>
      <c r="K618" s="13" t="str">
        <f t="shared" si="125"/>
        <v>011</v>
      </c>
      <c r="L618" s="6" t="s">
        <v>1004</v>
      </c>
      <c r="M618" s="13" t="s">
        <v>1026</v>
      </c>
      <c r="N618" s="13" t="s">
        <v>1027</v>
      </c>
      <c r="O618" s="3"/>
      <c r="P618" s="7" t="s">
        <v>1355</v>
      </c>
      <c r="Q618" s="7" t="s">
        <v>1590</v>
      </c>
      <c r="R618" s="7" t="s">
        <v>1355</v>
      </c>
      <c r="S618" s="7" t="str">
        <f t="shared" si="121"/>
        <v>Yes</v>
      </c>
      <c r="T618" s="306">
        <v>415</v>
      </c>
      <c r="U618" s="306">
        <v>22</v>
      </c>
      <c r="V618" s="306">
        <v>1000</v>
      </c>
      <c r="W618" s="306">
        <v>1000</v>
      </c>
      <c r="X618" s="8">
        <v>100</v>
      </c>
      <c r="Y618" s="16">
        <f t="shared" si="120"/>
        <v>39.370078740157481</v>
      </c>
      <c r="Z618" s="8">
        <v>100</v>
      </c>
      <c r="AA618" s="16">
        <f t="shared" si="118"/>
        <v>39.370078740157481</v>
      </c>
      <c r="AB618" s="16" t="str">
        <f t="shared" si="119"/>
        <v>Y</v>
      </c>
      <c r="AC618" s="8">
        <v>105.4</v>
      </c>
      <c r="AD618" s="306">
        <v>16</v>
      </c>
      <c r="AE618" s="3"/>
      <c r="AF618" s="5" t="s">
        <v>990</v>
      </c>
      <c r="AG618" s="10">
        <v>0.12069891540000001</v>
      </c>
      <c r="AH618" s="10">
        <v>0.12785144371999999</v>
      </c>
      <c r="AI618" s="10">
        <v>0.1162285852</v>
      </c>
      <c r="AJ618" s="10">
        <v>0.12785144371999999</v>
      </c>
      <c r="AK618" s="10">
        <v>0.12069891540000001</v>
      </c>
      <c r="AL618" s="10">
        <v>0.156461557</v>
      </c>
      <c r="AM618" s="10">
        <v>0.14752089660000001</v>
      </c>
      <c r="AN618" s="10">
        <v>0.15020309472000001</v>
      </c>
      <c r="AO618" s="10">
        <v>0.13768617016000001</v>
      </c>
      <c r="AP618" s="10">
        <v>0.12785144371999999</v>
      </c>
      <c r="AQ618" s="10">
        <v>0.12427517956</v>
      </c>
      <c r="AR618" s="10">
        <v>0.12427517956</v>
      </c>
      <c r="AS618" s="11">
        <v>0.36477894432000002</v>
      </c>
      <c r="AT618" s="11">
        <v>0.40501191611999998</v>
      </c>
      <c r="AU618" s="11">
        <v>0.43541016148000006</v>
      </c>
      <c r="AV618" s="11">
        <v>0.37640180284000002</v>
      </c>
      <c r="AW618" s="29">
        <v>1.58160282476</v>
      </c>
      <c r="AX618" s="45">
        <f t="shared" si="122"/>
        <v>0.13180023539666666</v>
      </c>
      <c r="AY618" s="45">
        <f t="shared" si="123"/>
        <v>1.30649292180416E-2</v>
      </c>
    </row>
    <row r="619" spans="1:51" ht="15" customHeight="1">
      <c r="A619" s="385">
        <v>2290</v>
      </c>
      <c r="B619" s="23" t="s">
        <v>124</v>
      </c>
      <c r="C619" s="23" t="s">
        <v>752</v>
      </c>
      <c r="D619" s="23" t="s">
        <v>164</v>
      </c>
      <c r="E619" s="23" t="s">
        <v>1199</v>
      </c>
      <c r="F619" s="25" t="s">
        <v>925</v>
      </c>
      <c r="G619" s="24" t="s">
        <v>933</v>
      </c>
      <c r="H619" s="394">
        <v>250</v>
      </c>
      <c r="I619" s="23" t="s">
        <v>166</v>
      </c>
      <c r="J619" s="42" t="s">
        <v>998</v>
      </c>
      <c r="K619" s="13" t="str">
        <f t="shared" si="125"/>
        <v>011</v>
      </c>
      <c r="L619" s="6" t="s">
        <v>1004</v>
      </c>
      <c r="M619" s="13" t="s">
        <v>1026</v>
      </c>
      <c r="N619" s="13" t="s">
        <v>1027</v>
      </c>
      <c r="O619" s="3"/>
      <c r="P619" s="7" t="s">
        <v>1417</v>
      </c>
      <c r="Q619" s="7" t="s">
        <v>1590</v>
      </c>
      <c r="R619" s="7" t="s">
        <v>1417</v>
      </c>
      <c r="S619" s="7" t="str">
        <f t="shared" si="121"/>
        <v>Yes</v>
      </c>
      <c r="T619" s="306">
        <v>350</v>
      </c>
      <c r="U619" s="306">
        <v>18</v>
      </c>
      <c r="V619" s="306">
        <v>1281</v>
      </c>
      <c r="W619" s="306">
        <v>1281</v>
      </c>
      <c r="X619" s="8">
        <v>128.1</v>
      </c>
      <c r="Y619" s="16">
        <f t="shared" si="120"/>
        <v>50.433070866141726</v>
      </c>
      <c r="Z619" s="8">
        <v>128.1</v>
      </c>
      <c r="AA619" s="16">
        <f t="shared" si="118"/>
        <v>50.433070866141726</v>
      </c>
      <c r="AB619" s="16" t="str">
        <f t="shared" si="119"/>
        <v>Y</v>
      </c>
      <c r="AC619" s="8">
        <v>111.3</v>
      </c>
      <c r="AD619" s="306">
        <v>6</v>
      </c>
      <c r="AE619" s="3"/>
      <c r="AF619" s="5" t="s">
        <v>988</v>
      </c>
      <c r="AG619" s="10">
        <v>6.6390738785657994</v>
      </c>
      <c r="AH619" s="10">
        <v>7.0246277157293999</v>
      </c>
      <c r="AI619" s="10">
        <v>6.402437661047399</v>
      </c>
      <c r="AJ619" s="10">
        <v>7.0266676831217989</v>
      </c>
      <c r="AK619" s="10">
        <v>6.6564136014011996</v>
      </c>
      <c r="AL619" s="10">
        <v>8.6392619068139993</v>
      </c>
      <c r="AM619" s="10">
        <v>8.1180502380557993</v>
      </c>
      <c r="AN619" s="10">
        <v>8.2679878413971988</v>
      </c>
      <c r="AO619" s="10">
        <v>7.5917386508165992</v>
      </c>
      <c r="AP619" s="10">
        <v>7.0429874222609996</v>
      </c>
      <c r="AQ619" s="10">
        <v>6.8665302428183992</v>
      </c>
      <c r="AR619" s="10">
        <v>6.856330405856399</v>
      </c>
      <c r="AS619" s="11">
        <v>20.066139255342598</v>
      </c>
      <c r="AT619" s="11">
        <v>22.322343191336998</v>
      </c>
      <c r="AU619" s="11">
        <v>23.977776730269596</v>
      </c>
      <c r="AV619" s="11">
        <v>20.765848070935796</v>
      </c>
      <c r="AW619" s="29">
        <v>87.132107247884989</v>
      </c>
      <c r="AX619" s="45">
        <f t="shared" si="122"/>
        <v>7.2610089373237505</v>
      </c>
      <c r="AY619" s="45">
        <f t="shared" si="123"/>
        <v>0.72140497454660157</v>
      </c>
    </row>
    <row r="620" spans="1:51" ht="15" customHeight="1">
      <c r="A620" s="385">
        <v>2292</v>
      </c>
      <c r="B620" s="23" t="s">
        <v>124</v>
      </c>
      <c r="C620" s="23" t="s">
        <v>752</v>
      </c>
      <c r="D620" s="23" t="s">
        <v>164</v>
      </c>
      <c r="E620" s="23" t="s">
        <v>1199</v>
      </c>
      <c r="F620" s="25" t="s">
        <v>925</v>
      </c>
      <c r="G620" s="24" t="s">
        <v>917</v>
      </c>
      <c r="H620" s="394">
        <v>250</v>
      </c>
      <c r="I620" s="23" t="s">
        <v>95</v>
      </c>
      <c r="J620" s="42" t="s">
        <v>998</v>
      </c>
      <c r="K620" s="13" t="str">
        <f t="shared" si="125"/>
        <v>011</v>
      </c>
      <c r="L620" s="6" t="s">
        <v>1004</v>
      </c>
      <c r="M620" s="13" t="s">
        <v>1026</v>
      </c>
      <c r="N620" s="13" t="s">
        <v>1027</v>
      </c>
      <c r="O620" s="3"/>
      <c r="P620" s="7" t="s">
        <v>1377</v>
      </c>
      <c r="Q620" s="7" t="s">
        <v>1591</v>
      </c>
      <c r="R620" s="7" t="s">
        <v>1533</v>
      </c>
      <c r="S620" s="7" t="str">
        <f t="shared" si="121"/>
        <v>No</v>
      </c>
      <c r="T620" s="306">
        <v>350</v>
      </c>
      <c r="U620" s="306">
        <v>18</v>
      </c>
      <c r="V620" s="306">
        <v>1020</v>
      </c>
      <c r="W620" s="306">
        <v>1018</v>
      </c>
      <c r="X620" s="8">
        <v>101.8</v>
      </c>
      <c r="Y620" s="16">
        <f t="shared" si="120"/>
        <v>40.078740157480311</v>
      </c>
      <c r="Z620" s="8">
        <v>101.8</v>
      </c>
      <c r="AA620" s="16">
        <f t="shared" si="118"/>
        <v>40.078740157480311</v>
      </c>
      <c r="AB620" s="16" t="str">
        <f t="shared" si="119"/>
        <v>Y</v>
      </c>
      <c r="AC620" s="8">
        <v>117.6</v>
      </c>
      <c r="AD620" s="306">
        <v>6</v>
      </c>
      <c r="AE620" s="3"/>
      <c r="AF620" s="5" t="s">
        <v>988</v>
      </c>
      <c r="AG620" s="10">
        <v>16.72226410008</v>
      </c>
      <c r="AH620" s="10">
        <v>17.694339375552001</v>
      </c>
      <c r="AI620" s="10">
        <v>16.126172124988802</v>
      </c>
      <c r="AJ620" s="10">
        <v>17.698621645488004</v>
      </c>
      <c r="AK620" s="10">
        <v>16.765943253427199</v>
      </c>
      <c r="AL620" s="10">
        <v>21.7607829067776</v>
      </c>
      <c r="AM620" s="10">
        <v>20.449551852374398</v>
      </c>
      <c r="AN620" s="10">
        <v>20.825535152755201</v>
      </c>
      <c r="AO620" s="10">
        <v>19.122904626201603</v>
      </c>
      <c r="AP620" s="10">
        <v>17.739731436873601</v>
      </c>
      <c r="AQ620" s="10">
        <v>17.2952318175168</v>
      </c>
      <c r="AR620" s="10">
        <v>17.271251105875201</v>
      </c>
      <c r="AS620" s="11">
        <v>50.5427756006208</v>
      </c>
      <c r="AT620" s="11">
        <v>56.225347805692799</v>
      </c>
      <c r="AU620" s="11">
        <v>60.397991631331202</v>
      </c>
      <c r="AV620" s="11">
        <v>52.306214360265606</v>
      </c>
      <c r="AW620" s="29">
        <v>219.47232939791041</v>
      </c>
      <c r="AX620" s="45">
        <f t="shared" si="122"/>
        <v>18.2893607831592</v>
      </c>
      <c r="AY620" s="45">
        <f t="shared" si="123"/>
        <v>1.817343372765408</v>
      </c>
    </row>
    <row r="621" spans="1:51" ht="15" customHeight="1">
      <c r="A621" s="385">
        <v>2294</v>
      </c>
      <c r="B621" s="23" t="s">
        <v>124</v>
      </c>
      <c r="C621" s="23" t="s">
        <v>752</v>
      </c>
      <c r="D621" s="23" t="s">
        <v>164</v>
      </c>
      <c r="E621" s="23" t="s">
        <v>1199</v>
      </c>
      <c r="F621" s="25" t="s">
        <v>923</v>
      </c>
      <c r="G621" s="24" t="s">
        <v>933</v>
      </c>
      <c r="H621" s="394">
        <v>250</v>
      </c>
      <c r="I621" s="23" t="s">
        <v>50</v>
      </c>
      <c r="J621" s="42" t="s">
        <v>1000</v>
      </c>
      <c r="K621" s="13" t="str">
        <f t="shared" si="125"/>
        <v>01A</v>
      </c>
      <c r="L621" s="6" t="s">
        <v>1004</v>
      </c>
      <c r="M621" s="13" t="s">
        <v>1026</v>
      </c>
      <c r="N621" s="13" t="s">
        <v>1028</v>
      </c>
      <c r="O621" s="3"/>
      <c r="P621" s="7" t="s">
        <v>1374</v>
      </c>
      <c r="Q621" s="7" t="s">
        <v>1590</v>
      </c>
      <c r="R621" s="7" t="s">
        <v>1559</v>
      </c>
      <c r="S621" s="7" t="str">
        <f t="shared" si="121"/>
        <v>No</v>
      </c>
      <c r="T621" s="306">
        <v>350</v>
      </c>
      <c r="U621" s="306">
        <v>18</v>
      </c>
      <c r="V621" s="306">
        <v>1512</v>
      </c>
      <c r="W621" s="306">
        <v>1510</v>
      </c>
      <c r="X621" s="8">
        <v>151</v>
      </c>
      <c r="Y621" s="16">
        <f t="shared" si="120"/>
        <v>59.448818897637793</v>
      </c>
      <c r="Z621" s="8">
        <v>151</v>
      </c>
      <c r="AA621" s="16">
        <f t="shared" si="118"/>
        <v>59.448818897637793</v>
      </c>
      <c r="AB621" s="16" t="str">
        <f t="shared" si="119"/>
        <v>Y</v>
      </c>
      <c r="AC621" s="8">
        <v>102.6</v>
      </c>
      <c r="AD621" s="306">
        <v>10</v>
      </c>
      <c r="AE621" s="3"/>
      <c r="AF621" s="5" t="s">
        <v>988</v>
      </c>
      <c r="AG621" s="10">
        <v>11.252982152412001</v>
      </c>
      <c r="AH621" s="10">
        <v>11.906903108771999</v>
      </c>
      <c r="AI621" s="10">
        <v>10.851762853763999</v>
      </c>
      <c r="AJ621" s="10">
        <v>11.910228130584001</v>
      </c>
      <c r="AK621" s="10">
        <v>11.282907348719998</v>
      </c>
      <c r="AL621" s="10">
        <v>14.643396060047998</v>
      </c>
      <c r="AM621" s="10">
        <v>13.761156939263998</v>
      </c>
      <c r="AN621" s="10">
        <v>14.014966937579999</v>
      </c>
      <c r="AO621" s="10">
        <v>12.868942753043999</v>
      </c>
      <c r="AP621" s="10">
        <v>11.937936645683999</v>
      </c>
      <c r="AQ621" s="10">
        <v>11.638684682604</v>
      </c>
      <c r="AR621" s="10">
        <v>11.623167914148</v>
      </c>
      <c r="AS621" s="11">
        <v>34.011648114948002</v>
      </c>
      <c r="AT621" s="11">
        <v>37.836531539351995</v>
      </c>
      <c r="AU621" s="11">
        <v>40.645066629887992</v>
      </c>
      <c r="AV621" s="11">
        <v>35.199789242435997</v>
      </c>
      <c r="AW621" s="29">
        <v>147.69303552662399</v>
      </c>
      <c r="AX621" s="45">
        <f t="shared" si="122"/>
        <v>12.307752960552001</v>
      </c>
      <c r="AY621" s="45">
        <f t="shared" si="123"/>
        <v>1.2229495746739896</v>
      </c>
    </row>
    <row r="622" spans="1:51" ht="15" customHeight="1">
      <c r="A622" s="385">
        <v>2296</v>
      </c>
      <c r="B622" s="23" t="s">
        <v>124</v>
      </c>
      <c r="C622" s="23" t="s">
        <v>752</v>
      </c>
      <c r="D622" s="23" t="s">
        <v>164</v>
      </c>
      <c r="E622" s="23" t="s">
        <v>1199</v>
      </c>
      <c r="F622" s="25" t="s">
        <v>925</v>
      </c>
      <c r="G622" s="24" t="s">
        <v>917</v>
      </c>
      <c r="H622" s="394">
        <v>250</v>
      </c>
      <c r="I622" s="23" t="s">
        <v>165</v>
      </c>
      <c r="J622" s="42" t="s">
        <v>998</v>
      </c>
      <c r="K622" s="13" t="str">
        <f t="shared" si="125"/>
        <v>011</v>
      </c>
      <c r="L622" s="6" t="s">
        <v>1004</v>
      </c>
      <c r="M622" s="13" t="s">
        <v>1026</v>
      </c>
      <c r="N622" s="13" t="s">
        <v>1027</v>
      </c>
      <c r="O622" s="3"/>
      <c r="P622" s="7" t="s">
        <v>1371</v>
      </c>
      <c r="Q622" s="7" t="s">
        <v>1590</v>
      </c>
      <c r="R622" s="7" t="s">
        <v>1371</v>
      </c>
      <c r="S622" s="7" t="str">
        <f t="shared" si="121"/>
        <v>Yes</v>
      </c>
      <c r="T622" s="306">
        <v>350</v>
      </c>
      <c r="U622" s="306">
        <v>18</v>
      </c>
      <c r="V622" s="306">
        <v>933</v>
      </c>
      <c r="W622" s="306">
        <v>933</v>
      </c>
      <c r="X622" s="8">
        <v>93.3</v>
      </c>
      <c r="Y622" s="16">
        <f t="shared" si="120"/>
        <v>36.732283464566926</v>
      </c>
      <c r="Z622" s="8">
        <v>93.2</v>
      </c>
      <c r="AA622" s="16">
        <f t="shared" si="118"/>
        <v>36.69291338582677</v>
      </c>
      <c r="AB622" s="16" t="str">
        <f t="shared" si="119"/>
        <v>N</v>
      </c>
      <c r="AC622" s="8">
        <v>110.3</v>
      </c>
      <c r="AD622" s="306">
        <v>6</v>
      </c>
      <c r="AE622" s="3"/>
      <c r="AF622" s="5" t="s">
        <v>988</v>
      </c>
      <c r="AG622" s="10">
        <v>4.3127616733067997</v>
      </c>
      <c r="AH622" s="10">
        <v>4.5630755976707995</v>
      </c>
      <c r="AI622" s="10">
        <v>4.1588922315653996</v>
      </c>
      <c r="AJ622" s="10">
        <v>4.5645480325200003</v>
      </c>
      <c r="AK622" s="10">
        <v>4.3238049346757998</v>
      </c>
      <c r="AL622" s="10">
        <v>5.6121854277257999</v>
      </c>
      <c r="AM622" s="10">
        <v>5.2735254124097999</v>
      </c>
      <c r="AN622" s="10">
        <v>5.3707061124569995</v>
      </c>
      <c r="AO622" s="10">
        <v>4.9319205273954001</v>
      </c>
      <c r="AP622" s="10">
        <v>4.5748550764644005</v>
      </c>
      <c r="AQ622" s="10">
        <v>4.4607413756513994</v>
      </c>
      <c r="AR622" s="10">
        <v>4.4541154188299998</v>
      </c>
      <c r="AS622" s="11">
        <v>13.034729502542998</v>
      </c>
      <c r="AT622" s="11">
        <v>14.5005383949216</v>
      </c>
      <c r="AU622" s="11">
        <v>15.5761520522622</v>
      </c>
      <c r="AV622" s="11">
        <v>13.489711870945801</v>
      </c>
      <c r="AW622" s="29">
        <v>56.601131820672606</v>
      </c>
      <c r="AX622" s="45">
        <f t="shared" si="122"/>
        <v>4.7167609850560508</v>
      </c>
      <c r="AY622" s="45">
        <f t="shared" si="123"/>
        <v>0.46865483207699299</v>
      </c>
    </row>
    <row r="623" spans="1:51" ht="15" customHeight="1">
      <c r="A623" s="385">
        <v>2300</v>
      </c>
      <c r="B623" s="23" t="s">
        <v>124</v>
      </c>
      <c r="C623" s="23" t="s">
        <v>752</v>
      </c>
      <c r="D623" s="23" t="s">
        <v>164</v>
      </c>
      <c r="E623" s="23" t="s">
        <v>1199</v>
      </c>
      <c r="F623" s="25" t="s">
        <v>926</v>
      </c>
      <c r="G623" s="24" t="s">
        <v>934</v>
      </c>
      <c r="H623" s="394">
        <v>250</v>
      </c>
      <c r="I623" s="23" t="s">
        <v>134</v>
      </c>
      <c r="J623" s="42" t="s">
        <v>998</v>
      </c>
      <c r="K623" s="13" t="str">
        <f t="shared" si="125"/>
        <v>011</v>
      </c>
      <c r="L623" s="6" t="s">
        <v>1004</v>
      </c>
      <c r="M623" s="13" t="s">
        <v>1026</v>
      </c>
      <c r="N623" s="13" t="s">
        <v>1027</v>
      </c>
      <c r="O623" s="3"/>
      <c r="P623" s="7" t="s">
        <v>1352</v>
      </c>
      <c r="Q623" s="7" t="s">
        <v>1590</v>
      </c>
      <c r="R623" s="7" t="s">
        <v>1499</v>
      </c>
      <c r="S623" s="7" t="str">
        <f t="shared" si="121"/>
        <v>No</v>
      </c>
      <c r="T623" s="306">
        <v>380</v>
      </c>
      <c r="U623" s="306">
        <v>20</v>
      </c>
      <c r="V623" s="306">
        <v>1401</v>
      </c>
      <c r="W623" s="306">
        <v>1395</v>
      </c>
      <c r="X623" s="8">
        <v>139.5</v>
      </c>
      <c r="Y623" s="16">
        <f t="shared" si="120"/>
        <v>54.921259842519682</v>
      </c>
      <c r="Z623" s="8">
        <v>139.5</v>
      </c>
      <c r="AA623" s="16">
        <f t="shared" si="118"/>
        <v>54.921259842519682</v>
      </c>
      <c r="AB623" s="16" t="str">
        <f t="shared" si="119"/>
        <v>Y</v>
      </c>
      <c r="AC623" s="8">
        <v>80.3</v>
      </c>
      <c r="AD623" s="306">
        <v>3</v>
      </c>
      <c r="AE623" s="3"/>
      <c r="AF623" s="5" t="s">
        <v>989</v>
      </c>
      <c r="AG623" s="10">
        <v>5.6754672179435994</v>
      </c>
      <c r="AH623" s="10">
        <v>6.0052237832664002</v>
      </c>
      <c r="AI623" s="10">
        <v>5.4727408862279994</v>
      </c>
      <c r="AJ623" s="10">
        <v>6.0060938533595998</v>
      </c>
      <c r="AK623" s="10">
        <v>5.690258409528</v>
      </c>
      <c r="AL623" s="10">
        <v>7.3851549510816001</v>
      </c>
      <c r="AM623" s="10">
        <v>6.9396790633632</v>
      </c>
      <c r="AN623" s="10">
        <v>7.0675793670636002</v>
      </c>
      <c r="AO623" s="10">
        <v>6.4898528251787999</v>
      </c>
      <c r="AP623" s="10">
        <v>6.0200149748508007</v>
      </c>
      <c r="AQ623" s="10">
        <v>5.8694928487271998</v>
      </c>
      <c r="AR623" s="10">
        <v>5.8616622178883997</v>
      </c>
      <c r="AS623" s="11">
        <v>17.153431887438</v>
      </c>
      <c r="AT623" s="11">
        <v>19.0815072139692</v>
      </c>
      <c r="AU623" s="11">
        <v>20.497111255605599</v>
      </c>
      <c r="AV623" s="11">
        <v>17.751170041466402</v>
      </c>
      <c r="AW623" s="29">
        <v>74.483220398479205</v>
      </c>
      <c r="AX623" s="45">
        <f t="shared" si="122"/>
        <v>6.2069350332066007</v>
      </c>
      <c r="AY623" s="45">
        <f t="shared" si="123"/>
        <v>0.61668949115790583</v>
      </c>
    </row>
    <row r="624" spans="1:51" ht="15" customHeight="1">
      <c r="A624" s="385">
        <v>2301</v>
      </c>
      <c r="B624" s="23" t="s">
        <v>124</v>
      </c>
      <c r="C624" s="23" t="s">
        <v>752</v>
      </c>
      <c r="D624" s="23" t="s">
        <v>164</v>
      </c>
      <c r="E624" s="23" t="s">
        <v>1199</v>
      </c>
      <c r="F624" s="25" t="s">
        <v>923</v>
      </c>
      <c r="G624" s="24" t="s">
        <v>914</v>
      </c>
      <c r="H624" s="394">
        <v>330</v>
      </c>
      <c r="I624" s="23" t="s">
        <v>169</v>
      </c>
      <c r="J624" s="42" t="s">
        <v>998</v>
      </c>
      <c r="K624" s="13" t="str">
        <f t="shared" si="125"/>
        <v>011</v>
      </c>
      <c r="L624" s="6" t="s">
        <v>1004</v>
      </c>
      <c r="M624" s="13" t="s">
        <v>1026</v>
      </c>
      <c r="N624" s="13" t="s">
        <v>1027</v>
      </c>
      <c r="O624" s="3"/>
      <c r="P624" s="7" t="s">
        <v>1355</v>
      </c>
      <c r="Q624" s="7" t="s">
        <v>1590</v>
      </c>
      <c r="R624" s="7" t="s">
        <v>1355</v>
      </c>
      <c r="S624" s="7" t="str">
        <f t="shared" si="121"/>
        <v>Yes</v>
      </c>
      <c r="T624" s="306">
        <v>415</v>
      </c>
      <c r="U624" s="306">
        <v>22</v>
      </c>
      <c r="V624" s="306">
        <v>1000</v>
      </c>
      <c r="W624" s="306">
        <v>1000</v>
      </c>
      <c r="X624" s="8">
        <v>100</v>
      </c>
      <c r="Y624" s="16">
        <f t="shared" si="120"/>
        <v>39.370078740157481</v>
      </c>
      <c r="Z624" s="8">
        <v>99.6</v>
      </c>
      <c r="AA624" s="16">
        <f t="shared" si="118"/>
        <v>39.212598425196845</v>
      </c>
      <c r="AB624" s="16" t="str">
        <f t="shared" si="119"/>
        <v>N</v>
      </c>
      <c r="AC624" s="8">
        <v>105.6</v>
      </c>
      <c r="AD624" s="306">
        <v>16</v>
      </c>
      <c r="AE624" s="3"/>
      <c r="AF624" s="5" t="s">
        <v>988</v>
      </c>
      <c r="AG624" s="10">
        <v>12.02471660544</v>
      </c>
      <c r="AH624" s="10">
        <v>12.72341140224</v>
      </c>
      <c r="AI624" s="10">
        <v>11.5956463392</v>
      </c>
      <c r="AJ624" s="10">
        <v>12.726098689920001</v>
      </c>
      <c r="AK624" s="10">
        <v>12.056068295040001</v>
      </c>
      <c r="AL624" s="10">
        <v>15.64718039808</v>
      </c>
      <c r="AM624" s="10">
        <v>14.703942422400001</v>
      </c>
      <c r="AN624" s="10">
        <v>14.97535847808</v>
      </c>
      <c r="AO624" s="10">
        <v>13.75085105856</v>
      </c>
      <c r="AP624" s="10">
        <v>12.7556588544</v>
      </c>
      <c r="AQ624" s="10">
        <v>12.436767383039999</v>
      </c>
      <c r="AR624" s="10">
        <v>12.418852131840001</v>
      </c>
      <c r="AS624" s="11">
        <v>36.343774346880004</v>
      </c>
      <c r="AT624" s="11">
        <v>40.429347383039996</v>
      </c>
      <c r="AU624" s="11">
        <v>43.430151959040003</v>
      </c>
      <c r="AV624" s="11">
        <v>37.611278369280001</v>
      </c>
      <c r="AW624" s="29">
        <v>157.81455205824</v>
      </c>
      <c r="AX624" s="45">
        <f t="shared" si="122"/>
        <v>13.151212671520002</v>
      </c>
      <c r="AY624" s="45">
        <f t="shared" si="123"/>
        <v>1.3067309166032874</v>
      </c>
    </row>
    <row r="625" spans="1:51" ht="15" customHeight="1">
      <c r="A625" s="385">
        <v>2303</v>
      </c>
      <c r="B625" s="23" t="s">
        <v>124</v>
      </c>
      <c r="C625" s="23" t="s">
        <v>752</v>
      </c>
      <c r="D625" s="23" t="s">
        <v>164</v>
      </c>
      <c r="E625" s="23" t="s">
        <v>1199</v>
      </c>
      <c r="F625" s="25" t="s">
        <v>923</v>
      </c>
      <c r="G625" s="24" t="s">
        <v>917</v>
      </c>
      <c r="H625" s="394">
        <v>330</v>
      </c>
      <c r="I625" s="23" t="s">
        <v>170</v>
      </c>
      <c r="J625" s="42" t="s">
        <v>998</v>
      </c>
      <c r="K625" s="13" t="str">
        <f t="shared" si="125"/>
        <v>011</v>
      </c>
      <c r="L625" s="6" t="s">
        <v>1004</v>
      </c>
      <c r="M625" s="13" t="s">
        <v>1026</v>
      </c>
      <c r="N625" s="13" t="s">
        <v>1027</v>
      </c>
      <c r="O625" s="3"/>
      <c r="P625" s="7" t="s">
        <v>1400</v>
      </c>
      <c r="Q625" s="7" t="s">
        <v>1590</v>
      </c>
      <c r="R625" s="7" t="s">
        <v>1560</v>
      </c>
      <c r="S625" s="7" t="str">
        <f t="shared" si="121"/>
        <v>No</v>
      </c>
      <c r="T625" s="306">
        <v>430</v>
      </c>
      <c r="U625" s="306">
        <v>23</v>
      </c>
      <c r="V625" s="306">
        <v>945</v>
      </c>
      <c r="W625" s="306">
        <v>935</v>
      </c>
      <c r="X625" s="8">
        <v>93.5</v>
      </c>
      <c r="Y625" s="16">
        <f t="shared" si="120"/>
        <v>36.811023622047244</v>
      </c>
      <c r="Z625" s="8">
        <v>93.5</v>
      </c>
      <c r="AA625" s="16">
        <f t="shared" si="118"/>
        <v>36.811023622047244</v>
      </c>
      <c r="AB625" s="16" t="str">
        <f t="shared" si="119"/>
        <v>Y</v>
      </c>
      <c r="AC625" s="8">
        <v>104.6</v>
      </c>
      <c r="AD625" s="306">
        <v>10</v>
      </c>
      <c r="AE625" s="3"/>
      <c r="AF625" s="5" t="s">
        <v>988</v>
      </c>
      <c r="AG625" s="10">
        <v>5.8744554812327996</v>
      </c>
      <c r="AH625" s="10">
        <v>6.2157137232651989</v>
      </c>
      <c r="AI625" s="10">
        <v>5.6655744917771997</v>
      </c>
      <c r="AJ625" s="10">
        <v>6.2174329083635991</v>
      </c>
      <c r="AK625" s="10">
        <v>5.8899281471183995</v>
      </c>
      <c r="AL625" s="10">
        <v>7.6443565400355986</v>
      </c>
      <c r="AM625" s="10">
        <v>7.1836149336643995</v>
      </c>
      <c r="AN625" s="10">
        <v>7.315992186241199</v>
      </c>
      <c r="AO625" s="10">
        <v>6.7177157719979999</v>
      </c>
      <c r="AP625" s="10">
        <v>6.2320459816999998</v>
      </c>
      <c r="AQ625" s="10">
        <v>6.0756001377455995</v>
      </c>
      <c r="AR625" s="10">
        <v>6.0670042122535994</v>
      </c>
      <c r="AS625" s="11">
        <v>17.755743696275196</v>
      </c>
      <c r="AT625" s="11">
        <v>19.751717595517597</v>
      </c>
      <c r="AU625" s="11">
        <v>21.217322891903599</v>
      </c>
      <c r="AV625" s="11">
        <v>18.3746503316992</v>
      </c>
      <c r="AW625" s="29">
        <v>77.099434515395586</v>
      </c>
      <c r="AX625" s="45">
        <f t="shared" si="122"/>
        <v>6.4249528762829655</v>
      </c>
      <c r="AY625" s="45">
        <f t="shared" si="123"/>
        <v>0.63834745193660725</v>
      </c>
    </row>
    <row r="626" spans="1:51" ht="15" customHeight="1">
      <c r="A626" s="385">
        <v>2304</v>
      </c>
      <c r="B626" s="23" t="s">
        <v>124</v>
      </c>
      <c r="C626" s="23" t="s">
        <v>752</v>
      </c>
      <c r="D626" s="23" t="s">
        <v>164</v>
      </c>
      <c r="E626" s="23" t="s">
        <v>1199</v>
      </c>
      <c r="F626" s="25" t="s">
        <v>923</v>
      </c>
      <c r="G626" s="24" t="s">
        <v>914</v>
      </c>
      <c r="H626" s="394">
        <v>330</v>
      </c>
      <c r="I626" s="23" t="s">
        <v>872</v>
      </c>
      <c r="J626" s="42" t="s">
        <v>998</v>
      </c>
      <c r="K626" s="13" t="str">
        <f t="shared" si="125"/>
        <v>011</v>
      </c>
      <c r="L626" s="6" t="s">
        <v>1004</v>
      </c>
      <c r="M626" s="13" t="s">
        <v>1026</v>
      </c>
      <c r="N626" s="13" t="s">
        <v>1027</v>
      </c>
      <c r="O626" s="3"/>
      <c r="P626" s="7" t="s">
        <v>1431</v>
      </c>
      <c r="Q626" s="7" t="s">
        <v>1590</v>
      </c>
      <c r="R626" s="7" t="s">
        <v>1539</v>
      </c>
      <c r="S626" s="7" t="str">
        <f t="shared" si="121"/>
        <v>No</v>
      </c>
      <c r="T626" s="306">
        <v>400</v>
      </c>
      <c r="U626" s="306">
        <v>21</v>
      </c>
      <c r="V626" s="306">
        <v>1004</v>
      </c>
      <c r="W626" s="306">
        <v>1000</v>
      </c>
      <c r="X626" s="8">
        <v>100</v>
      </c>
      <c r="Y626" s="16">
        <f t="shared" si="120"/>
        <v>39.370078740157481</v>
      </c>
      <c r="Z626" s="8">
        <v>99.8</v>
      </c>
      <c r="AA626" s="16">
        <f t="shared" si="118"/>
        <v>39.291338582677163</v>
      </c>
      <c r="AB626" s="16" t="str">
        <f t="shared" si="119"/>
        <v>N</v>
      </c>
      <c r="AC626" s="8">
        <v>71.099999999999994</v>
      </c>
      <c r="AD626" s="306">
        <v>8</v>
      </c>
      <c r="AE626" s="3"/>
      <c r="AF626" s="5" t="s">
        <v>988</v>
      </c>
      <c r="AG626" s="10">
        <v>0.14242183199999997</v>
      </c>
      <c r="AH626" s="10">
        <v>0.1505602224</v>
      </c>
      <c r="AI626" s="10">
        <v>0.1371900096</v>
      </c>
      <c r="AJ626" s="10">
        <v>0.1505602224</v>
      </c>
      <c r="AK626" s="10">
        <v>0.14242183199999997</v>
      </c>
      <c r="AL626" s="10">
        <v>0.18485772480000001</v>
      </c>
      <c r="AM626" s="10">
        <v>0.17381276639999999</v>
      </c>
      <c r="AN626" s="10">
        <v>0.17671933439999998</v>
      </c>
      <c r="AO626" s="10">
        <v>0.16276780799999999</v>
      </c>
      <c r="AP626" s="10">
        <v>0.1505602224</v>
      </c>
      <c r="AQ626" s="10">
        <v>0.14707234079999998</v>
      </c>
      <c r="AR626" s="10">
        <v>0.14707234079999998</v>
      </c>
      <c r="AS626" s="11">
        <v>0.43017206399999997</v>
      </c>
      <c r="AT626" s="11">
        <v>0.47783977919999998</v>
      </c>
      <c r="AU626" s="11">
        <v>0.51329990879999998</v>
      </c>
      <c r="AV626" s="11">
        <v>0.44470490399999996</v>
      </c>
      <c r="AW626" s="29">
        <v>1.8660166559999998</v>
      </c>
      <c r="AX626" s="45">
        <f t="shared" si="122"/>
        <v>0.15550138799999999</v>
      </c>
      <c r="AY626" s="45">
        <f t="shared" si="123"/>
        <v>1.5353123381829509E-2</v>
      </c>
    </row>
    <row r="627" spans="1:51" ht="15" customHeight="1">
      <c r="A627" s="385">
        <v>2305</v>
      </c>
      <c r="B627" s="23" t="s">
        <v>124</v>
      </c>
      <c r="C627" s="23" t="s">
        <v>752</v>
      </c>
      <c r="D627" s="23" t="s">
        <v>164</v>
      </c>
      <c r="E627" s="23" t="s">
        <v>1199</v>
      </c>
      <c r="F627" s="25" t="s">
        <v>923</v>
      </c>
      <c r="G627" s="24" t="s">
        <v>922</v>
      </c>
      <c r="H627" s="394">
        <v>330</v>
      </c>
      <c r="I627" s="23" t="s">
        <v>167</v>
      </c>
      <c r="J627" s="42" t="s">
        <v>998</v>
      </c>
      <c r="K627" s="13" t="str">
        <f t="shared" si="125"/>
        <v>011</v>
      </c>
      <c r="L627" s="6" t="s">
        <v>1004</v>
      </c>
      <c r="M627" s="13" t="s">
        <v>1026</v>
      </c>
      <c r="N627" s="13" t="s">
        <v>1027</v>
      </c>
      <c r="O627" s="3"/>
      <c r="P627" s="7" t="s">
        <v>1356</v>
      </c>
      <c r="Q627" s="7" t="s">
        <v>1591</v>
      </c>
      <c r="R627" s="7" t="s">
        <v>1356</v>
      </c>
      <c r="S627" s="7" t="str">
        <f t="shared" si="121"/>
        <v>Yes</v>
      </c>
      <c r="T627" s="306">
        <v>380</v>
      </c>
      <c r="U627" s="306">
        <v>20</v>
      </c>
      <c r="V627" s="306">
        <v>950</v>
      </c>
      <c r="W627" s="306">
        <v>950</v>
      </c>
      <c r="X627" s="8">
        <v>95</v>
      </c>
      <c r="Y627" s="16">
        <f t="shared" si="120"/>
        <v>37.401574803149607</v>
      </c>
      <c r="Z627" s="8">
        <v>93.5</v>
      </c>
      <c r="AA627" s="16">
        <f t="shared" si="118"/>
        <v>36.811023622047244</v>
      </c>
      <c r="AB627" s="16" t="str">
        <f t="shared" si="119"/>
        <v>N</v>
      </c>
      <c r="AC627" s="8">
        <v>120.9</v>
      </c>
      <c r="AD627" s="306">
        <v>15</v>
      </c>
      <c r="AE627" s="3"/>
      <c r="AF627" s="5" t="s">
        <v>988</v>
      </c>
      <c r="AG627" s="10">
        <v>0.81359680147199998</v>
      </c>
      <c r="AH627" s="10">
        <v>0.86087819454000003</v>
      </c>
      <c r="AI627" s="10">
        <v>0.78415744352399996</v>
      </c>
      <c r="AJ627" s="10">
        <v>0.86087819454000003</v>
      </c>
      <c r="AK627" s="10">
        <v>0.81538100498400001</v>
      </c>
      <c r="AL627" s="10">
        <v>1.058032682616</v>
      </c>
      <c r="AM627" s="10">
        <v>0.99469345793999997</v>
      </c>
      <c r="AN627" s="10">
        <v>1.0125354930599999</v>
      </c>
      <c r="AO627" s="10">
        <v>0.92957002975199998</v>
      </c>
      <c r="AP627" s="10">
        <v>0.86266239805200007</v>
      </c>
      <c r="AQ627" s="10">
        <v>0.84125195590800006</v>
      </c>
      <c r="AR627" s="10">
        <v>0.84035985415199999</v>
      </c>
      <c r="AS627" s="11">
        <v>2.4586324395360002</v>
      </c>
      <c r="AT627" s="11">
        <v>2.73429188214</v>
      </c>
      <c r="AU627" s="11">
        <v>2.9367989807520001</v>
      </c>
      <c r="AV627" s="11">
        <v>2.5442742081120002</v>
      </c>
      <c r="AW627" s="29">
        <v>10.673997510540001</v>
      </c>
      <c r="AX627" s="45">
        <f t="shared" si="122"/>
        <v>0.889499792545</v>
      </c>
      <c r="AY627" s="45">
        <f t="shared" si="123"/>
        <v>8.8248380762829537E-2</v>
      </c>
    </row>
    <row r="628" spans="1:51" ht="15" customHeight="1">
      <c r="A628" s="385">
        <v>2306</v>
      </c>
      <c r="B628" s="23" t="s">
        <v>124</v>
      </c>
      <c r="C628" s="23" t="s">
        <v>752</v>
      </c>
      <c r="D628" s="23" t="s">
        <v>164</v>
      </c>
      <c r="E628" s="23" t="s">
        <v>1199</v>
      </c>
      <c r="F628" s="25" t="s">
        <v>923</v>
      </c>
      <c r="G628" s="24" t="s">
        <v>922</v>
      </c>
      <c r="H628" s="394">
        <v>330</v>
      </c>
      <c r="I628" s="23" t="s">
        <v>168</v>
      </c>
      <c r="J628" s="42" t="s">
        <v>998</v>
      </c>
      <c r="K628" s="13" t="str">
        <f t="shared" si="125"/>
        <v>011</v>
      </c>
      <c r="L628" s="6" t="s">
        <v>1004</v>
      </c>
      <c r="M628" s="13" t="s">
        <v>1026</v>
      </c>
      <c r="N628" s="13" t="s">
        <v>1027</v>
      </c>
      <c r="O628" s="3"/>
      <c r="P628" s="7" t="s">
        <v>1582</v>
      </c>
      <c r="Q628" s="7" t="s">
        <v>1591</v>
      </c>
      <c r="R628" s="7" t="s">
        <v>1386</v>
      </c>
      <c r="S628" s="7" t="str">
        <f t="shared" si="121"/>
        <v>No</v>
      </c>
      <c r="T628" s="306">
        <v>380</v>
      </c>
      <c r="U628" s="306">
        <v>20</v>
      </c>
      <c r="V628" s="306">
        <v>1270</v>
      </c>
      <c r="W628" s="306">
        <v>1264</v>
      </c>
      <c r="X628" s="8">
        <v>126.4</v>
      </c>
      <c r="Y628" s="16">
        <f t="shared" si="120"/>
        <v>49.763779527559059</v>
      </c>
      <c r="Z628" s="8">
        <v>60</v>
      </c>
      <c r="AA628" s="16">
        <f t="shared" si="118"/>
        <v>23.622047244094489</v>
      </c>
      <c r="AB628" s="16" t="str">
        <f t="shared" si="119"/>
        <v>N</v>
      </c>
      <c r="AC628" s="8">
        <v>80.3</v>
      </c>
      <c r="AD628" s="306">
        <v>6</v>
      </c>
      <c r="AE628" s="3"/>
      <c r="AF628" s="5" t="s">
        <v>989</v>
      </c>
      <c r="AG628" s="10">
        <v>1.5396760369267204</v>
      </c>
      <c r="AH628" s="10">
        <v>1.6287612351718403</v>
      </c>
      <c r="AI628" s="10">
        <v>1.4844905158899202</v>
      </c>
      <c r="AJ628" s="10">
        <v>1.6295495997580802</v>
      </c>
      <c r="AK628" s="10">
        <v>1.5436178598579202</v>
      </c>
      <c r="AL628" s="10">
        <v>2.0032344136358402</v>
      </c>
      <c r="AM628" s="10">
        <v>1.8826146319411203</v>
      </c>
      <c r="AN628" s="10">
        <v>1.9173026737356804</v>
      </c>
      <c r="AO628" s="10">
        <v>1.7604181210739203</v>
      </c>
      <c r="AP628" s="10">
        <v>1.6334914226892803</v>
      </c>
      <c r="AQ628" s="10">
        <v>1.5924964642048003</v>
      </c>
      <c r="AR628" s="10">
        <v>1.5901313704460802</v>
      </c>
      <c r="AS628" s="11">
        <v>4.6529277879884807</v>
      </c>
      <c r="AT628" s="11">
        <v>5.1764018732518409</v>
      </c>
      <c r="AU628" s="11">
        <v>5.5603354267507212</v>
      </c>
      <c r="AV628" s="11">
        <v>4.8161192573401612</v>
      </c>
      <c r="AW628" s="29">
        <v>20.205784345331207</v>
      </c>
      <c r="AX628" s="45">
        <f t="shared" si="122"/>
        <v>1.6838153621109335</v>
      </c>
      <c r="AY628" s="45">
        <f t="shared" si="123"/>
        <v>0.16725590808993634</v>
      </c>
    </row>
    <row r="629" spans="1:51" ht="15" customHeight="1">
      <c r="A629" s="385">
        <v>2308</v>
      </c>
      <c r="B629" s="23" t="s">
        <v>124</v>
      </c>
      <c r="C629" s="23" t="s">
        <v>752</v>
      </c>
      <c r="D629" s="23" t="s">
        <v>164</v>
      </c>
      <c r="E629" s="23" t="s">
        <v>1199</v>
      </c>
      <c r="F629" s="25" t="s">
        <v>925</v>
      </c>
      <c r="G629" s="24" t="s">
        <v>917</v>
      </c>
      <c r="H629" s="394">
        <v>275</v>
      </c>
      <c r="I629" s="23" t="s">
        <v>753</v>
      </c>
      <c r="J629" s="42" t="s">
        <v>1000</v>
      </c>
      <c r="K629" s="13" t="str">
        <f t="shared" si="125"/>
        <v>01A</v>
      </c>
      <c r="L629" s="6" t="s">
        <v>1004</v>
      </c>
      <c r="M629" s="13" t="s">
        <v>1026</v>
      </c>
      <c r="N629" s="13" t="s">
        <v>1028</v>
      </c>
      <c r="O629" s="3"/>
      <c r="P629" s="7" t="s">
        <v>1397</v>
      </c>
      <c r="Q629" s="7" t="s">
        <v>1591</v>
      </c>
      <c r="R629" s="7" t="s">
        <v>1397</v>
      </c>
      <c r="S629" s="7" t="str">
        <f t="shared" si="121"/>
        <v>Yes</v>
      </c>
      <c r="T629" s="306">
        <v>350</v>
      </c>
      <c r="U629" s="306">
        <v>18</v>
      </c>
      <c r="V629" s="306">
        <v>1545</v>
      </c>
      <c r="W629" s="306">
        <v>1545</v>
      </c>
      <c r="X629" s="8">
        <v>154.5</v>
      </c>
      <c r="Y629" s="16">
        <f t="shared" si="120"/>
        <v>60.826771653543304</v>
      </c>
      <c r="Z629" s="8">
        <v>154.5</v>
      </c>
      <c r="AA629" s="16">
        <f t="shared" si="118"/>
        <v>60.826771653543304</v>
      </c>
      <c r="AB629" s="16" t="str">
        <f t="shared" si="119"/>
        <v>Y</v>
      </c>
      <c r="AC629" s="8">
        <v>66.5</v>
      </c>
      <c r="AD629" s="306">
        <v>4</v>
      </c>
      <c r="AE629" s="3"/>
      <c r="AF629" s="5" t="s">
        <v>988</v>
      </c>
      <c r="AG629" s="10">
        <v>1.0768040729250001</v>
      </c>
      <c r="AH629" s="10">
        <v>1.1392807597500001</v>
      </c>
      <c r="AI629" s="10">
        <v>1.0385830409850001</v>
      </c>
      <c r="AJ629" s="10">
        <v>1.1392807597500001</v>
      </c>
      <c r="AK629" s="10">
        <v>1.079744152305</v>
      </c>
      <c r="AL629" s="10">
        <v>1.40094782457</v>
      </c>
      <c r="AM629" s="10">
        <v>1.3164205423949999</v>
      </c>
      <c r="AN629" s="10">
        <v>1.3406761972800001</v>
      </c>
      <c r="AO629" s="10">
        <v>1.2311582403750001</v>
      </c>
      <c r="AP629" s="10">
        <v>1.1422208391300002</v>
      </c>
      <c r="AQ629" s="10">
        <v>1.1135550651750001</v>
      </c>
      <c r="AR629" s="10">
        <v>1.1120850254850001</v>
      </c>
      <c r="AS629" s="11">
        <v>3.2546678736600008</v>
      </c>
      <c r="AT629" s="11">
        <v>3.6199727366249999</v>
      </c>
      <c r="AU629" s="11">
        <v>3.8882549800500001</v>
      </c>
      <c r="AV629" s="11">
        <v>3.3678609297900008</v>
      </c>
      <c r="AW629" s="29">
        <v>14.130756520125001</v>
      </c>
      <c r="AX629" s="45">
        <f t="shared" si="122"/>
        <v>1.1775630433437498</v>
      </c>
      <c r="AY629" s="45">
        <f t="shared" si="123"/>
        <v>0.11687654257323493</v>
      </c>
    </row>
    <row r="630" spans="1:51" ht="15" customHeight="1">
      <c r="A630" s="385">
        <v>2309</v>
      </c>
      <c r="B630" s="23" t="s">
        <v>124</v>
      </c>
      <c r="C630" s="23" t="s">
        <v>235</v>
      </c>
      <c r="D630" s="23" t="s">
        <v>235</v>
      </c>
      <c r="E630" s="23" t="s">
        <v>1199</v>
      </c>
      <c r="F630" s="25" t="s">
        <v>923</v>
      </c>
      <c r="G630" s="24" t="s">
        <v>917</v>
      </c>
      <c r="H630" s="394">
        <v>330</v>
      </c>
      <c r="I630" s="23" t="s">
        <v>239</v>
      </c>
      <c r="J630" s="42" t="s">
        <v>1000</v>
      </c>
      <c r="K630" s="13" t="str">
        <f t="shared" si="125"/>
        <v>01A</v>
      </c>
      <c r="L630" s="6" t="s">
        <v>1004</v>
      </c>
      <c r="M630" s="13" t="s">
        <v>1026</v>
      </c>
      <c r="N630" s="13" t="s">
        <v>1028</v>
      </c>
      <c r="O630" s="3"/>
      <c r="P630" s="7" t="s">
        <v>1400</v>
      </c>
      <c r="Q630" s="7" t="s">
        <v>1590</v>
      </c>
      <c r="R630" s="7" t="s">
        <v>1400</v>
      </c>
      <c r="S630" s="7" t="str">
        <f t="shared" si="121"/>
        <v>Yes</v>
      </c>
      <c r="T630" s="306">
        <v>430</v>
      </c>
      <c r="U630" s="306">
        <v>23</v>
      </c>
      <c r="V630" s="306">
        <v>945</v>
      </c>
      <c r="W630" s="306">
        <v>945</v>
      </c>
      <c r="X630" s="8">
        <v>94.5</v>
      </c>
      <c r="Y630" s="16">
        <f t="shared" si="120"/>
        <v>37.204724409448815</v>
      </c>
      <c r="Z630" s="8">
        <v>92.5</v>
      </c>
      <c r="AA630" s="16">
        <f t="shared" si="118"/>
        <v>36.417322834645667</v>
      </c>
      <c r="AB630" s="16" t="str">
        <f t="shared" si="119"/>
        <v>N</v>
      </c>
      <c r="AC630" s="8">
        <v>68.3</v>
      </c>
      <c r="AD630" s="306">
        <v>5</v>
      </c>
      <c r="AE630" s="3"/>
      <c r="AF630" s="5" t="s">
        <v>988</v>
      </c>
      <c r="AG630" s="10">
        <v>3.1013510870034002</v>
      </c>
      <c r="AH630" s="10">
        <v>3.2817479492070003</v>
      </c>
      <c r="AI630" s="10">
        <v>2.9912976553446007</v>
      </c>
      <c r="AJ630" s="10">
        <v>3.2828825206674002</v>
      </c>
      <c r="AK630" s="10">
        <v>3.1098603729564003</v>
      </c>
      <c r="AL630" s="10">
        <v>4.0362379703730005</v>
      </c>
      <c r="AM630" s="10">
        <v>3.7928723921172005</v>
      </c>
      <c r="AN630" s="10">
        <v>3.8626485369318004</v>
      </c>
      <c r="AO630" s="10">
        <v>3.5466703852104007</v>
      </c>
      <c r="AP630" s="10">
        <v>3.2902572351600003</v>
      </c>
      <c r="AQ630" s="10">
        <v>3.2080008042810002</v>
      </c>
      <c r="AR630" s="10">
        <v>3.2034625184394003</v>
      </c>
      <c r="AS630" s="11">
        <v>9.3743966915550008</v>
      </c>
      <c r="AT630" s="11">
        <v>10.428980863996802</v>
      </c>
      <c r="AU630" s="11">
        <v>11.202191314259402</v>
      </c>
      <c r="AV630" s="11">
        <v>9.7017205578804013</v>
      </c>
      <c r="AW630" s="29">
        <v>40.707289427691606</v>
      </c>
      <c r="AX630" s="45">
        <f t="shared" si="122"/>
        <v>3.3922741189743006</v>
      </c>
      <c r="AY630" s="45">
        <f t="shared" si="123"/>
        <v>0.33705017874024823</v>
      </c>
    </row>
    <row r="631" spans="1:51" ht="15" customHeight="1">
      <c r="A631" s="385">
        <v>2310</v>
      </c>
      <c r="B631" s="23" t="s">
        <v>124</v>
      </c>
      <c r="C631" s="23" t="s">
        <v>235</v>
      </c>
      <c r="D631" s="23" t="s">
        <v>235</v>
      </c>
      <c r="E631" s="23" t="s">
        <v>1199</v>
      </c>
      <c r="F631" s="25" t="s">
        <v>923</v>
      </c>
      <c r="G631" s="24" t="s">
        <v>917</v>
      </c>
      <c r="H631" s="394">
        <v>250</v>
      </c>
      <c r="I631" s="23" t="s">
        <v>237</v>
      </c>
      <c r="J631" s="42" t="s">
        <v>1000</v>
      </c>
      <c r="K631" s="13" t="str">
        <f t="shared" si="125"/>
        <v>01A</v>
      </c>
      <c r="L631" s="6" t="s">
        <v>1004</v>
      </c>
      <c r="M631" s="13" t="s">
        <v>1026</v>
      </c>
      <c r="N631" s="13" t="s">
        <v>1028</v>
      </c>
      <c r="O631" s="3"/>
      <c r="P631" s="7" t="s">
        <v>1418</v>
      </c>
      <c r="Q631" s="7" t="s">
        <v>1591</v>
      </c>
      <c r="R631" s="7" t="s">
        <v>1520</v>
      </c>
      <c r="S631" s="7" t="str">
        <f t="shared" si="121"/>
        <v>No</v>
      </c>
      <c r="T631" s="306">
        <v>380</v>
      </c>
      <c r="U631" s="306">
        <v>20</v>
      </c>
      <c r="V631" s="306">
        <v>872</v>
      </c>
      <c r="W631" s="306">
        <v>865</v>
      </c>
      <c r="X631" s="8">
        <v>86.5</v>
      </c>
      <c r="Y631" s="16">
        <f t="shared" si="120"/>
        <v>34.055118110236222</v>
      </c>
      <c r="Z631" s="8">
        <v>86.5</v>
      </c>
      <c r="AA631" s="16">
        <f t="shared" si="118"/>
        <v>34.055118110236222</v>
      </c>
      <c r="AB631" s="16" t="str">
        <f t="shared" si="119"/>
        <v>Y</v>
      </c>
      <c r="AC631" s="8">
        <v>62.5</v>
      </c>
      <c r="AD631" s="306">
        <v>5</v>
      </c>
      <c r="AE631" s="3"/>
      <c r="AF631" s="5" t="s">
        <v>988</v>
      </c>
      <c r="AG631" s="10">
        <v>0.65590605849999994</v>
      </c>
      <c r="AH631" s="10">
        <v>0.69411825524999993</v>
      </c>
      <c r="AI631" s="10">
        <v>0.63281077475000003</v>
      </c>
      <c r="AJ631" s="10">
        <v>0.69453816950000002</v>
      </c>
      <c r="AK631" s="10">
        <v>0.65800562974999999</v>
      </c>
      <c r="AL631" s="10">
        <v>0.85368567024999997</v>
      </c>
      <c r="AM631" s="10">
        <v>0.80245613174999997</v>
      </c>
      <c r="AN631" s="10">
        <v>0.81715313050000005</v>
      </c>
      <c r="AO631" s="10">
        <v>0.75038676474999999</v>
      </c>
      <c r="AP631" s="10">
        <v>0.69579791224999998</v>
      </c>
      <c r="AQ631" s="10">
        <v>0.67858142799999999</v>
      </c>
      <c r="AR631" s="10">
        <v>0.67774159950000001</v>
      </c>
      <c r="AS631" s="11">
        <v>1.9828350884999999</v>
      </c>
      <c r="AT631" s="11">
        <v>2.2062294695000002</v>
      </c>
      <c r="AU631" s="11">
        <v>2.369996027</v>
      </c>
      <c r="AV631" s="11">
        <v>2.05212093975</v>
      </c>
      <c r="AW631" s="29">
        <v>8.6111815247500001</v>
      </c>
      <c r="AX631" s="45">
        <f t="shared" si="122"/>
        <v>0.7175984603958333</v>
      </c>
      <c r="AY631" s="45">
        <f t="shared" si="123"/>
        <v>7.1301043595287716E-2</v>
      </c>
    </row>
    <row r="632" spans="1:51" ht="15" customHeight="1">
      <c r="A632" s="385">
        <v>2311</v>
      </c>
      <c r="B632" s="23" t="s">
        <v>124</v>
      </c>
      <c r="C632" s="23" t="s">
        <v>235</v>
      </c>
      <c r="D632" s="23" t="s">
        <v>235</v>
      </c>
      <c r="E632" s="23" t="s">
        <v>1199</v>
      </c>
      <c r="F632" s="25" t="s">
        <v>923</v>
      </c>
      <c r="G632" s="24" t="s">
        <v>914</v>
      </c>
      <c r="H632" s="394">
        <v>330</v>
      </c>
      <c r="I632" s="23" t="s">
        <v>236</v>
      </c>
      <c r="J632" s="42" t="s">
        <v>1000</v>
      </c>
      <c r="K632" s="13" t="str">
        <f t="shared" si="125"/>
        <v>01A</v>
      </c>
      <c r="L632" s="6" t="s">
        <v>1004</v>
      </c>
      <c r="M632" s="13" t="s">
        <v>1026</v>
      </c>
      <c r="N632" s="13" t="s">
        <v>1028</v>
      </c>
      <c r="O632" s="3"/>
      <c r="P632" s="7" t="s">
        <v>1449</v>
      </c>
      <c r="Q632" s="7" t="s">
        <v>1589</v>
      </c>
      <c r="R632" s="7" t="s">
        <v>1449</v>
      </c>
      <c r="S632" s="7" t="str">
        <f t="shared" si="121"/>
        <v>Yes</v>
      </c>
      <c r="T632" s="306">
        <v>430</v>
      </c>
      <c r="U632" s="306">
        <v>23</v>
      </c>
      <c r="V632" s="306">
        <v>1091</v>
      </c>
      <c r="W632" s="306">
        <v>1091</v>
      </c>
      <c r="X632" s="8">
        <v>109.1</v>
      </c>
      <c r="Y632" s="16">
        <f t="shared" si="120"/>
        <v>42.952755905511808</v>
      </c>
      <c r="Z632" s="8">
        <v>99.6</v>
      </c>
      <c r="AA632" s="16">
        <f t="shared" ref="AA632:AA695" si="126">Z632/2.54</f>
        <v>39.212598425196845</v>
      </c>
      <c r="AB632" s="16" t="str">
        <f t="shared" ref="AB632:AB695" si="127">IF(Y632=AA632, "Y", "N")</f>
        <v>N</v>
      </c>
      <c r="AC632" s="8">
        <v>68.3</v>
      </c>
      <c r="AD632" s="306">
        <v>5</v>
      </c>
      <c r="AE632" s="3"/>
      <c r="AF632" s="5" t="s">
        <v>988</v>
      </c>
      <c r="AG632" s="10">
        <v>0.38378890660935999</v>
      </c>
      <c r="AH632" s="10">
        <v>0.40605652235119999</v>
      </c>
      <c r="AI632" s="10">
        <v>0.3700353792394</v>
      </c>
      <c r="AJ632" s="10">
        <v>0.40605652235119999</v>
      </c>
      <c r="AK632" s="10">
        <v>0.38509876635888002</v>
      </c>
      <c r="AL632" s="10">
        <v>0.49971149444188001</v>
      </c>
      <c r="AM632" s="10">
        <v>0.46958472020292003</v>
      </c>
      <c r="AN632" s="10">
        <v>0.47809880857480003</v>
      </c>
      <c r="AO632" s="10">
        <v>0.43880301608920003</v>
      </c>
      <c r="AP632" s="10">
        <v>0.40736638210071996</v>
      </c>
      <c r="AQ632" s="10">
        <v>0.39688750410456003</v>
      </c>
      <c r="AR632" s="10">
        <v>0.39623257422980002</v>
      </c>
      <c r="AS632" s="11">
        <v>1.1598808081999601</v>
      </c>
      <c r="AT632" s="11">
        <v>1.29086678315196</v>
      </c>
      <c r="AU632" s="11">
        <v>1.3864865448669201</v>
      </c>
      <c r="AV632" s="11">
        <v>1.20048646043508</v>
      </c>
      <c r="AW632" s="29">
        <v>5.0377205966539202</v>
      </c>
      <c r="AX632" s="45">
        <f t="shared" si="122"/>
        <v>0.41981004972116004</v>
      </c>
      <c r="AY632" s="45">
        <f t="shared" si="123"/>
        <v>4.1794398251938113E-2</v>
      </c>
    </row>
    <row r="633" spans="1:51" ht="15" customHeight="1">
      <c r="A633" s="385">
        <v>2312</v>
      </c>
      <c r="B633" s="23" t="s">
        <v>124</v>
      </c>
      <c r="C633" s="23" t="s">
        <v>235</v>
      </c>
      <c r="D633" s="23" t="s">
        <v>235</v>
      </c>
      <c r="E633" s="23" t="s">
        <v>1199</v>
      </c>
      <c r="F633" s="25" t="s">
        <v>923</v>
      </c>
      <c r="G633" s="24" t="s">
        <v>917</v>
      </c>
      <c r="H633" s="394">
        <v>250</v>
      </c>
      <c r="I633" s="23" t="s">
        <v>238</v>
      </c>
      <c r="J633" s="42" t="s">
        <v>1000</v>
      </c>
      <c r="K633" s="13" t="str">
        <f t="shared" si="125"/>
        <v>01A</v>
      </c>
      <c r="L633" s="6" t="s">
        <v>1004</v>
      </c>
      <c r="M633" s="13" t="s">
        <v>1026</v>
      </c>
      <c r="N633" s="13" t="s">
        <v>1028</v>
      </c>
      <c r="O633" s="3"/>
      <c r="P633" s="7" t="s">
        <v>1330</v>
      </c>
      <c r="Q633" s="7" t="s">
        <v>1590</v>
      </c>
      <c r="R633" s="7" t="s">
        <v>1330</v>
      </c>
      <c r="S633" s="7" t="str">
        <f t="shared" si="121"/>
        <v>Yes</v>
      </c>
      <c r="T633" s="306">
        <v>380</v>
      </c>
      <c r="U633" s="306">
        <v>20</v>
      </c>
      <c r="V633" s="306">
        <v>1178</v>
      </c>
      <c r="W633" s="306">
        <v>1178</v>
      </c>
      <c r="X633" s="8">
        <v>117.8</v>
      </c>
      <c r="Y633" s="16">
        <f t="shared" si="120"/>
        <v>46.377952755905511</v>
      </c>
      <c r="Z633" s="8">
        <v>56</v>
      </c>
      <c r="AA633" s="16">
        <f t="shared" si="126"/>
        <v>22.047244094488189</v>
      </c>
      <c r="AB633" s="16" t="str">
        <f t="shared" si="127"/>
        <v>N</v>
      </c>
      <c r="AC633" s="8">
        <v>100.6</v>
      </c>
      <c r="AD633" s="306">
        <v>6</v>
      </c>
      <c r="AE633" s="3"/>
      <c r="AF633" s="5" t="s">
        <v>988</v>
      </c>
      <c r="AG633" s="10">
        <v>0.89929529856991985</v>
      </c>
      <c r="AH633" s="10">
        <v>0.95084139551967983</v>
      </c>
      <c r="AI633" s="10">
        <v>0.86707898797631988</v>
      </c>
      <c r="AJ633" s="10">
        <v>0.95176186153663977</v>
      </c>
      <c r="AK633" s="10">
        <v>0.90113623060383985</v>
      </c>
      <c r="AL633" s="10">
        <v>1.1699123075561599</v>
      </c>
      <c r="AM633" s="10">
        <v>1.09903642425024</v>
      </c>
      <c r="AN633" s="10">
        <v>1.1192866766233598</v>
      </c>
      <c r="AO633" s="10">
        <v>1.02816054094432</v>
      </c>
      <c r="AP633" s="10">
        <v>0.95360279357055988</v>
      </c>
      <c r="AQ633" s="10">
        <v>0.92967067712959983</v>
      </c>
      <c r="AR633" s="10">
        <v>0.92875021111263989</v>
      </c>
      <c r="AS633" s="11">
        <v>2.7172156820659197</v>
      </c>
      <c r="AT633" s="11">
        <v>3.0228103996966396</v>
      </c>
      <c r="AU633" s="11">
        <v>3.2464836418179202</v>
      </c>
      <c r="AV633" s="11">
        <v>2.8120236818127995</v>
      </c>
      <c r="AW633" s="29">
        <v>11.798533405393279</v>
      </c>
      <c r="AX633" s="45">
        <f t="shared" si="122"/>
        <v>0.98321111711610654</v>
      </c>
      <c r="AY633" s="45">
        <f t="shared" si="123"/>
        <v>9.7617409155029866E-2</v>
      </c>
    </row>
    <row r="634" spans="1:51" ht="15" customHeight="1">
      <c r="A634" s="385">
        <v>2314</v>
      </c>
      <c r="B634" s="23" t="s">
        <v>124</v>
      </c>
      <c r="C634" s="23" t="s">
        <v>754</v>
      </c>
      <c r="D634" s="23" t="s">
        <v>126</v>
      </c>
      <c r="E634" s="23" t="s">
        <v>1199</v>
      </c>
      <c r="F634" s="25" t="s">
        <v>926</v>
      </c>
      <c r="G634" s="24" t="s">
        <v>917</v>
      </c>
      <c r="H634" s="394">
        <v>250</v>
      </c>
      <c r="I634" s="23" t="s">
        <v>131</v>
      </c>
      <c r="J634" s="42" t="s">
        <v>998</v>
      </c>
      <c r="K634" s="13" t="str">
        <f t="shared" si="125"/>
        <v>011</v>
      </c>
      <c r="L634" s="6" t="s">
        <v>1004</v>
      </c>
      <c r="M634" s="13" t="s">
        <v>1026</v>
      </c>
      <c r="N634" s="13" t="s">
        <v>1027</v>
      </c>
      <c r="O634" s="3"/>
      <c r="P634" s="7" t="s">
        <v>1377</v>
      </c>
      <c r="Q634" s="7" t="s">
        <v>1591</v>
      </c>
      <c r="R634" s="7" t="s">
        <v>1377</v>
      </c>
      <c r="S634" s="7" t="str">
        <f t="shared" si="121"/>
        <v>Yes</v>
      </c>
      <c r="T634" s="306">
        <v>350</v>
      </c>
      <c r="U634" s="306">
        <v>18</v>
      </c>
      <c r="V634" s="306">
        <v>1020</v>
      </c>
      <c r="W634" s="306">
        <v>1020</v>
      </c>
      <c r="X634" s="8">
        <v>102</v>
      </c>
      <c r="Y634" s="16">
        <f t="shared" si="120"/>
        <v>40.15748031496063</v>
      </c>
      <c r="Z634" s="8">
        <v>101.6</v>
      </c>
      <c r="AA634" s="16">
        <f t="shared" si="126"/>
        <v>40</v>
      </c>
      <c r="AB634" s="16" t="str">
        <f t="shared" si="127"/>
        <v>N</v>
      </c>
      <c r="AC634" s="8">
        <v>119.2</v>
      </c>
      <c r="AD634" s="306">
        <v>6</v>
      </c>
      <c r="AE634" s="3"/>
      <c r="AF634" s="5" t="s">
        <v>989</v>
      </c>
      <c r="AG634" s="10">
        <v>0.177441634944</v>
      </c>
      <c r="AH634" s="10">
        <v>0.18787937817600001</v>
      </c>
      <c r="AI634" s="10">
        <v>0.17135295139199999</v>
      </c>
      <c r="AJ634" s="10">
        <v>0.18787937817600001</v>
      </c>
      <c r="AK634" s="10">
        <v>0.17831144688</v>
      </c>
      <c r="AL634" s="10">
        <v>0.23136997497599998</v>
      </c>
      <c r="AM634" s="10">
        <v>0.21745298399999999</v>
      </c>
      <c r="AN634" s="10">
        <v>0.22093223174399998</v>
      </c>
      <c r="AO634" s="10">
        <v>0.20353599302399999</v>
      </c>
      <c r="AP634" s="10">
        <v>0.188749190112</v>
      </c>
      <c r="AQ634" s="10">
        <v>0.18353031849599999</v>
      </c>
      <c r="AR634" s="10">
        <v>0.18353031849599999</v>
      </c>
      <c r="AS634" s="11">
        <v>0.536673964512</v>
      </c>
      <c r="AT634" s="11">
        <v>0.59756080003199996</v>
      </c>
      <c r="AU634" s="11">
        <v>0.64192120876799996</v>
      </c>
      <c r="AV634" s="11">
        <v>0.55580982710399995</v>
      </c>
      <c r="AW634" s="29">
        <v>2.3319658004159995</v>
      </c>
      <c r="AX634" s="45">
        <f t="shared" si="122"/>
        <v>0.19433048336799996</v>
      </c>
      <c r="AY634" s="45">
        <f t="shared" si="123"/>
        <v>1.9344836235764992E-2</v>
      </c>
    </row>
    <row r="635" spans="1:51" ht="15" customHeight="1">
      <c r="A635" s="385">
        <v>2315</v>
      </c>
      <c r="B635" s="23" t="s">
        <v>124</v>
      </c>
      <c r="C635" s="23" t="s">
        <v>754</v>
      </c>
      <c r="D635" s="23" t="s">
        <v>126</v>
      </c>
      <c r="E635" s="23" t="s">
        <v>1199</v>
      </c>
      <c r="F635" s="25" t="s">
        <v>926</v>
      </c>
      <c r="G635" s="24" t="s">
        <v>931</v>
      </c>
      <c r="H635" s="394">
        <v>250</v>
      </c>
      <c r="I635" s="23" t="s">
        <v>133</v>
      </c>
      <c r="J635" s="42" t="s">
        <v>1000</v>
      </c>
      <c r="K635" s="13" t="str">
        <f t="shared" si="125"/>
        <v>01A</v>
      </c>
      <c r="L635" s="6" t="s">
        <v>1004</v>
      </c>
      <c r="M635" s="13" t="s">
        <v>1026</v>
      </c>
      <c r="N635" s="13" t="s">
        <v>1028</v>
      </c>
      <c r="O635" s="3"/>
      <c r="P635" s="7" t="s">
        <v>1457</v>
      </c>
      <c r="Q635" s="7" t="s">
        <v>1587</v>
      </c>
      <c r="R635" s="7" t="s">
        <v>1457</v>
      </c>
      <c r="S635" s="7" t="str">
        <f t="shared" si="121"/>
        <v>Yes</v>
      </c>
      <c r="T635" s="306">
        <v>400</v>
      </c>
      <c r="U635" s="306">
        <v>21</v>
      </c>
      <c r="V635" s="306">
        <v>1180</v>
      </c>
      <c r="W635" s="306">
        <v>1180</v>
      </c>
      <c r="X635" s="8">
        <v>118</v>
      </c>
      <c r="Y635" s="16">
        <f t="shared" si="120"/>
        <v>46.45669291338583</v>
      </c>
      <c r="Z635" s="8">
        <v>117.9</v>
      </c>
      <c r="AA635" s="16">
        <f t="shared" si="126"/>
        <v>46.417322834645674</v>
      </c>
      <c r="AB635" s="16" t="str">
        <f t="shared" si="127"/>
        <v>N</v>
      </c>
      <c r="AC635" s="8">
        <v>73.900000000000006</v>
      </c>
      <c r="AD635" s="306">
        <v>3</v>
      </c>
      <c r="AE635" s="3"/>
      <c r="AF635" s="5" t="s">
        <v>988</v>
      </c>
      <c r="AG635" s="10">
        <v>1.9378349343360004</v>
      </c>
      <c r="AH635" s="10">
        <v>2.0504831755520003</v>
      </c>
      <c r="AI635" s="10">
        <v>1.8686774697920003</v>
      </c>
      <c r="AJ635" s="10">
        <v>2.0511961391040003</v>
      </c>
      <c r="AK635" s="10">
        <v>1.9428256792000003</v>
      </c>
      <c r="AL635" s="10">
        <v>2.5217520834240004</v>
      </c>
      <c r="AM635" s="10">
        <v>2.369890846848</v>
      </c>
      <c r="AN635" s="10">
        <v>2.4133816235200003</v>
      </c>
      <c r="AO635" s="10">
        <v>2.2158907196160005</v>
      </c>
      <c r="AP635" s="10">
        <v>2.055473920416</v>
      </c>
      <c r="AQ635" s="10">
        <v>2.0041405446720004</v>
      </c>
      <c r="AR635" s="10">
        <v>2.0012886904639999</v>
      </c>
      <c r="AS635" s="11">
        <v>5.8569955796800013</v>
      </c>
      <c r="AT635" s="11">
        <v>6.515773901728001</v>
      </c>
      <c r="AU635" s="11">
        <v>6.9991631899840012</v>
      </c>
      <c r="AV635" s="11">
        <v>6.0609031555519994</v>
      </c>
      <c r="AW635" s="29">
        <v>25.432835826944</v>
      </c>
      <c r="AX635" s="45">
        <f t="shared" si="122"/>
        <v>2.1194029855786671</v>
      </c>
      <c r="AY635" s="45">
        <f t="shared" si="123"/>
        <v>0.210647816957623</v>
      </c>
    </row>
    <row r="636" spans="1:51" ht="15" customHeight="1">
      <c r="A636" s="385">
        <v>2316</v>
      </c>
      <c r="B636" s="23" t="s">
        <v>124</v>
      </c>
      <c r="C636" s="23" t="s">
        <v>754</v>
      </c>
      <c r="D636" s="23" t="s">
        <v>126</v>
      </c>
      <c r="E636" s="23" t="s">
        <v>1199</v>
      </c>
      <c r="F636" s="25" t="s">
        <v>907</v>
      </c>
      <c r="G636" s="24" t="s">
        <v>922</v>
      </c>
      <c r="H636" s="394">
        <v>330</v>
      </c>
      <c r="I636" s="23" t="s">
        <v>127</v>
      </c>
      <c r="J636" s="42" t="s">
        <v>1000</v>
      </c>
      <c r="K636" s="13" t="str">
        <f t="shared" si="125"/>
        <v>01A</v>
      </c>
      <c r="L636" s="6" t="s">
        <v>1004</v>
      </c>
      <c r="M636" s="13" t="s">
        <v>1026</v>
      </c>
      <c r="N636" s="13" t="s">
        <v>1028</v>
      </c>
      <c r="O636" s="3"/>
      <c r="P636" s="7" t="s">
        <v>1356</v>
      </c>
      <c r="Q636" s="7" t="s">
        <v>1591</v>
      </c>
      <c r="R636" s="7" t="s">
        <v>1356</v>
      </c>
      <c r="S636" s="7" t="str">
        <f t="shared" si="121"/>
        <v>Yes</v>
      </c>
      <c r="T636" s="306">
        <v>380</v>
      </c>
      <c r="U636" s="306">
        <v>20</v>
      </c>
      <c r="V636" s="306">
        <v>950</v>
      </c>
      <c r="W636" s="306">
        <v>950</v>
      </c>
      <c r="X636" s="8">
        <v>95</v>
      </c>
      <c r="Y636" s="16">
        <f t="shared" si="120"/>
        <v>37.401574803149607</v>
      </c>
      <c r="Z636" s="8">
        <v>93</v>
      </c>
      <c r="AA636" s="16">
        <f t="shared" si="126"/>
        <v>36.614173228346459</v>
      </c>
      <c r="AB636" s="16" t="str">
        <f t="shared" si="127"/>
        <v>N</v>
      </c>
      <c r="AC636" s="8">
        <v>116.2</v>
      </c>
      <c r="AD636" s="306">
        <v>30</v>
      </c>
      <c r="AE636" s="3"/>
      <c r="AF636" s="5" t="s">
        <v>988</v>
      </c>
      <c r="AG636" s="10">
        <v>3.5154269528000007E-2</v>
      </c>
      <c r="AH636" s="10">
        <v>3.7726533152000009E-2</v>
      </c>
      <c r="AI636" s="10">
        <v>3.4296848320000003E-2</v>
      </c>
      <c r="AJ636" s="10">
        <v>3.7726533152000009E-2</v>
      </c>
      <c r="AK636" s="10">
        <v>3.5154269528000007E-2</v>
      </c>
      <c r="AL636" s="10">
        <v>4.6300745232E-2</v>
      </c>
      <c r="AM636" s="10">
        <v>4.2871060400000008E-2</v>
      </c>
      <c r="AN636" s="10">
        <v>4.3728481608000004E-2</v>
      </c>
      <c r="AO636" s="10">
        <v>4.0298796776000005E-2</v>
      </c>
      <c r="AP636" s="10">
        <v>3.7726533152000009E-2</v>
      </c>
      <c r="AQ636" s="10">
        <v>3.6869111943999999E-2</v>
      </c>
      <c r="AR636" s="10">
        <v>3.6869111943999999E-2</v>
      </c>
      <c r="AS636" s="11">
        <v>0.10717765100000003</v>
      </c>
      <c r="AT636" s="11">
        <v>0.11918154791200003</v>
      </c>
      <c r="AU636" s="11">
        <v>0.12689833878400003</v>
      </c>
      <c r="AV636" s="11">
        <v>0.11146475704</v>
      </c>
      <c r="AW636" s="29">
        <v>0.46472229473600013</v>
      </c>
      <c r="AX636" s="45">
        <f t="shared" si="122"/>
        <v>3.8726857894666677E-2</v>
      </c>
      <c r="AY636" s="45">
        <f t="shared" si="123"/>
        <v>3.7789075421582746E-3</v>
      </c>
    </row>
    <row r="637" spans="1:51" ht="15" customHeight="1">
      <c r="A637" s="385">
        <v>2317</v>
      </c>
      <c r="B637" s="23" t="s">
        <v>124</v>
      </c>
      <c r="C637" s="23" t="s">
        <v>754</v>
      </c>
      <c r="D637" s="23" t="s">
        <v>126</v>
      </c>
      <c r="E637" s="23" t="s">
        <v>1199</v>
      </c>
      <c r="F637" s="25" t="s">
        <v>923</v>
      </c>
      <c r="G637" s="24" t="s">
        <v>917</v>
      </c>
      <c r="H637" s="394">
        <v>330</v>
      </c>
      <c r="I637" s="23" t="s">
        <v>130</v>
      </c>
      <c r="J637" s="42" t="s">
        <v>998</v>
      </c>
      <c r="K637" s="13" t="str">
        <f t="shared" si="125"/>
        <v>011</v>
      </c>
      <c r="L637" s="6" t="s">
        <v>1004</v>
      </c>
      <c r="M637" s="13" t="s">
        <v>1026</v>
      </c>
      <c r="N637" s="13" t="s">
        <v>1027</v>
      </c>
      <c r="O637" s="3"/>
      <c r="P637" s="7" t="s">
        <v>1371</v>
      </c>
      <c r="Q637" s="7" t="s">
        <v>1590</v>
      </c>
      <c r="R637" s="7" t="s">
        <v>1371</v>
      </c>
      <c r="S637" s="7" t="str">
        <f t="shared" si="121"/>
        <v>Yes</v>
      </c>
      <c r="T637" s="306">
        <v>350</v>
      </c>
      <c r="U637" s="306">
        <v>18</v>
      </c>
      <c r="V637" s="306">
        <v>933</v>
      </c>
      <c r="W637" s="306">
        <v>933</v>
      </c>
      <c r="X637" s="8">
        <v>93.3</v>
      </c>
      <c r="Y637" s="16">
        <f t="shared" si="120"/>
        <v>36.732283464566926</v>
      </c>
      <c r="Z637" s="8">
        <v>91</v>
      </c>
      <c r="AA637" s="16">
        <f t="shared" si="126"/>
        <v>35.826771653543304</v>
      </c>
      <c r="AB637" s="16" t="str">
        <f t="shared" si="127"/>
        <v>N</v>
      </c>
      <c r="AC637" s="8">
        <v>54.1</v>
      </c>
      <c r="AD637" s="306">
        <v>3</v>
      </c>
      <c r="AE637" s="3"/>
      <c r="AF637" s="5" t="s">
        <v>988</v>
      </c>
      <c r="AG637" s="10">
        <v>0.56403866266439995</v>
      </c>
      <c r="AH637" s="10">
        <v>0.59689878961859999</v>
      </c>
      <c r="AI637" s="10">
        <v>0.54417814637340001</v>
      </c>
      <c r="AJ637" s="10">
        <v>0.59725988991479995</v>
      </c>
      <c r="AK637" s="10">
        <v>0.56584416414539995</v>
      </c>
      <c r="AL637" s="10">
        <v>0.73411690217460002</v>
      </c>
      <c r="AM637" s="10">
        <v>0.69006266603819999</v>
      </c>
      <c r="AN637" s="10">
        <v>0.70270117640520002</v>
      </c>
      <c r="AO637" s="10">
        <v>0.64528622930939994</v>
      </c>
      <c r="AP637" s="10">
        <v>0.59834319080340004</v>
      </c>
      <c r="AQ637" s="10">
        <v>0.58353807865919993</v>
      </c>
      <c r="AR637" s="10">
        <v>0.58281587806680002</v>
      </c>
      <c r="AS637" s="11">
        <v>1.7051155986564002</v>
      </c>
      <c r="AT637" s="11">
        <v>1.8972209562348001</v>
      </c>
      <c r="AU637" s="11">
        <v>2.0380500717527998</v>
      </c>
      <c r="AV637" s="11">
        <v>1.7646971475294</v>
      </c>
      <c r="AW637" s="29">
        <v>7.4050837741734004</v>
      </c>
      <c r="AX637" s="45">
        <f t="shared" si="122"/>
        <v>0.61709031451444996</v>
      </c>
      <c r="AY637" s="45">
        <f t="shared" si="123"/>
        <v>6.1314489712191264E-2</v>
      </c>
    </row>
    <row r="638" spans="1:51" ht="15" customHeight="1">
      <c r="A638" s="385">
        <v>2320</v>
      </c>
      <c r="B638" s="23" t="s">
        <v>124</v>
      </c>
      <c r="C638" s="23" t="s">
        <v>754</v>
      </c>
      <c r="D638" s="23" t="s">
        <v>126</v>
      </c>
      <c r="E638" s="23" t="s">
        <v>1199</v>
      </c>
      <c r="F638" s="25" t="s">
        <v>926</v>
      </c>
      <c r="G638" s="24" t="s">
        <v>932</v>
      </c>
      <c r="H638" s="394">
        <v>250</v>
      </c>
      <c r="I638" s="23" t="s">
        <v>948</v>
      </c>
      <c r="J638" s="42" t="s">
        <v>998</v>
      </c>
      <c r="K638" s="13" t="str">
        <f t="shared" si="125"/>
        <v>011</v>
      </c>
      <c r="L638" s="6" t="s">
        <v>1004</v>
      </c>
      <c r="M638" s="13" t="s">
        <v>1026</v>
      </c>
      <c r="N638" s="13" t="s">
        <v>1027</v>
      </c>
      <c r="O638" s="3"/>
      <c r="P638" s="7" t="s">
        <v>1331</v>
      </c>
      <c r="Q638" s="7" t="s">
        <v>1587</v>
      </c>
      <c r="R638" s="7" t="s">
        <v>1331</v>
      </c>
      <c r="S638" s="7" t="str">
        <f t="shared" si="121"/>
        <v>Yes</v>
      </c>
      <c r="T638" s="306">
        <v>400</v>
      </c>
      <c r="U638" s="306">
        <v>21</v>
      </c>
      <c r="V638" s="306">
        <v>1565</v>
      </c>
      <c r="W638" s="306">
        <v>1565</v>
      </c>
      <c r="X638" s="8">
        <v>156.5</v>
      </c>
      <c r="Y638" s="16">
        <f t="shared" si="120"/>
        <v>61.614173228346459</v>
      </c>
      <c r="Z638" s="8">
        <v>156.5</v>
      </c>
      <c r="AA638" s="16">
        <f t="shared" si="126"/>
        <v>61.614173228346459</v>
      </c>
      <c r="AB638" s="16" t="str">
        <f t="shared" si="127"/>
        <v>Y</v>
      </c>
      <c r="AC638" s="8">
        <v>85.9</v>
      </c>
      <c r="AD638" s="306">
        <v>3</v>
      </c>
      <c r="AE638" s="3"/>
      <c r="AF638" s="5" t="s">
        <v>988</v>
      </c>
      <c r="AG638" s="10">
        <v>4.4811460627919999</v>
      </c>
      <c r="AH638" s="10">
        <v>4.7416394689440002</v>
      </c>
      <c r="AI638" s="10">
        <v>4.3206733315759998</v>
      </c>
      <c r="AJ638" s="10">
        <v>4.7427385972399998</v>
      </c>
      <c r="AK638" s="10">
        <v>4.492137345752</v>
      </c>
      <c r="AL638" s="10">
        <v>5.8308756102800006</v>
      </c>
      <c r="AM638" s="10">
        <v>5.4791545555600001</v>
      </c>
      <c r="AN638" s="10">
        <v>5.5802743587919998</v>
      </c>
      <c r="AO638" s="10">
        <v>5.124136115952</v>
      </c>
      <c r="AP638" s="10">
        <v>4.7537298801999999</v>
      </c>
      <c r="AQ638" s="10">
        <v>4.6339248959360004</v>
      </c>
      <c r="AR638" s="10">
        <v>4.628429254456</v>
      </c>
      <c r="AS638" s="11">
        <v>13.543458863312001</v>
      </c>
      <c r="AT638" s="11">
        <v>15.065751553272001</v>
      </c>
      <c r="AU638" s="11">
        <v>16.183565030304003</v>
      </c>
      <c r="AV638" s="11">
        <v>14.016084030591999</v>
      </c>
      <c r="AW638" s="29">
        <v>58.808859477479999</v>
      </c>
      <c r="AX638" s="45">
        <f t="shared" si="122"/>
        <v>4.9007382897899996</v>
      </c>
      <c r="AY638" s="45">
        <f t="shared" si="123"/>
        <v>0.48693044131328078</v>
      </c>
    </row>
    <row r="639" spans="1:51" ht="15" customHeight="1">
      <c r="A639" s="385">
        <v>2321</v>
      </c>
      <c r="B639" s="23" t="s">
        <v>124</v>
      </c>
      <c r="C639" s="23" t="s">
        <v>754</v>
      </c>
      <c r="D639" s="23" t="s">
        <v>126</v>
      </c>
      <c r="E639" s="23" t="s">
        <v>1199</v>
      </c>
      <c r="F639" s="25" t="s">
        <v>926</v>
      </c>
      <c r="G639" s="24" t="s">
        <v>932</v>
      </c>
      <c r="H639" s="394">
        <v>250</v>
      </c>
      <c r="I639" s="23" t="s">
        <v>949</v>
      </c>
      <c r="J639" s="42" t="s">
        <v>998</v>
      </c>
      <c r="K639" s="13" t="str">
        <f t="shared" si="125"/>
        <v>011</v>
      </c>
      <c r="L639" s="6" t="s">
        <v>1004</v>
      </c>
      <c r="M639" s="13" t="s">
        <v>1026</v>
      </c>
      <c r="N639" s="13" t="s">
        <v>1027</v>
      </c>
      <c r="O639" s="3"/>
      <c r="P639" s="7" t="s">
        <v>1442</v>
      </c>
      <c r="Q639" s="7" t="s">
        <v>1587</v>
      </c>
      <c r="R639" s="7" t="s">
        <v>1442</v>
      </c>
      <c r="S639" s="7" t="str">
        <f t="shared" si="121"/>
        <v>Yes</v>
      </c>
      <c r="T639" s="306">
        <v>415</v>
      </c>
      <c r="U639" s="306">
        <v>22</v>
      </c>
      <c r="V639" s="306">
        <v>1565</v>
      </c>
      <c r="W639" s="306">
        <v>1565</v>
      </c>
      <c r="X639" s="8">
        <v>156.5</v>
      </c>
      <c r="Y639" s="16">
        <f t="shared" si="120"/>
        <v>61.614173228346459</v>
      </c>
      <c r="Z639" s="8">
        <v>156.5</v>
      </c>
      <c r="AA639" s="16">
        <f t="shared" si="126"/>
        <v>61.614173228346459</v>
      </c>
      <c r="AB639" s="16" t="str">
        <f t="shared" si="127"/>
        <v>Y</v>
      </c>
      <c r="AC639" s="8">
        <v>85.9</v>
      </c>
      <c r="AD639" s="306">
        <v>3</v>
      </c>
      <c r="AE639" s="3"/>
      <c r="AF639" s="5" t="s">
        <v>988</v>
      </c>
      <c r="AG639" s="10">
        <v>3.8737540273186997</v>
      </c>
      <c r="AH639" s="10">
        <v>4.0995424575244996</v>
      </c>
      <c r="AI639" s="10">
        <v>3.7357722088596002</v>
      </c>
      <c r="AJ639" s="10">
        <v>4.1006828031315994</v>
      </c>
      <c r="AK639" s="10">
        <v>3.8840171377826</v>
      </c>
      <c r="AL639" s="10">
        <v>5.0414679289890998</v>
      </c>
      <c r="AM639" s="10">
        <v>4.7369956518934</v>
      </c>
      <c r="AN639" s="10">
        <v>4.8248022636400991</v>
      </c>
      <c r="AO639" s="10">
        <v>4.4302426835834998</v>
      </c>
      <c r="AP639" s="10">
        <v>4.1098055679884</v>
      </c>
      <c r="AQ639" s="10">
        <v>4.0071744633493998</v>
      </c>
      <c r="AR639" s="10">
        <v>4.0014727353138992</v>
      </c>
      <c r="AS639" s="11">
        <v>11.7090686937028</v>
      </c>
      <c r="AT639" s="11">
        <v>13.026167869903299</v>
      </c>
      <c r="AU639" s="11">
        <v>13.992040599117001</v>
      </c>
      <c r="AV639" s="11">
        <v>12.1184527666517</v>
      </c>
      <c r="AW639" s="29">
        <v>50.845729929374798</v>
      </c>
      <c r="AX639" s="45">
        <f t="shared" si="122"/>
        <v>4.2371441607812335</v>
      </c>
      <c r="AY639" s="45">
        <f t="shared" si="123"/>
        <v>0.42100964908858723</v>
      </c>
    </row>
    <row r="640" spans="1:51" ht="15" customHeight="1">
      <c r="A640" s="385">
        <v>2323</v>
      </c>
      <c r="B640" s="23" t="s">
        <v>124</v>
      </c>
      <c r="C640" s="23" t="s">
        <v>754</v>
      </c>
      <c r="D640" s="23" t="s">
        <v>126</v>
      </c>
      <c r="E640" s="23" t="s">
        <v>1199</v>
      </c>
      <c r="F640" s="25" t="s">
        <v>926</v>
      </c>
      <c r="G640" s="24" t="s">
        <v>932</v>
      </c>
      <c r="H640" s="394">
        <v>250</v>
      </c>
      <c r="I640" s="23" t="s">
        <v>135</v>
      </c>
      <c r="J640" s="42" t="s">
        <v>1000</v>
      </c>
      <c r="K640" s="13" t="str">
        <f t="shared" si="125"/>
        <v>01A</v>
      </c>
      <c r="L640" s="6" t="s">
        <v>1004</v>
      </c>
      <c r="M640" s="13" t="s">
        <v>1026</v>
      </c>
      <c r="N640" s="13" t="s">
        <v>1028</v>
      </c>
      <c r="O640" s="3"/>
      <c r="P640" s="7" t="s">
        <v>1434</v>
      </c>
      <c r="Q640" s="7" t="s">
        <v>1590</v>
      </c>
      <c r="R640" s="7" t="s">
        <v>1434</v>
      </c>
      <c r="S640" s="7" t="str">
        <f t="shared" si="121"/>
        <v>Yes</v>
      </c>
      <c r="T640" s="306">
        <v>400</v>
      </c>
      <c r="U640" s="306">
        <v>21</v>
      </c>
      <c r="V640" s="306">
        <v>1087</v>
      </c>
      <c r="W640" s="306">
        <v>1087</v>
      </c>
      <c r="X640" s="8">
        <v>108.7</v>
      </c>
      <c r="Y640" s="16">
        <f t="shared" si="120"/>
        <v>42.795275590551185</v>
      </c>
      <c r="Z640" s="8">
        <v>108</v>
      </c>
      <c r="AA640" s="16">
        <f t="shared" si="126"/>
        <v>42.519685039370081</v>
      </c>
      <c r="AB640" s="16" t="str">
        <f t="shared" si="127"/>
        <v>N</v>
      </c>
      <c r="AC640" s="8">
        <v>157.5</v>
      </c>
      <c r="AD640" s="306">
        <v>4</v>
      </c>
      <c r="AE640" s="3"/>
      <c r="AF640" s="5" t="s">
        <v>988</v>
      </c>
      <c r="AG640" s="10">
        <v>2.8540935939600001</v>
      </c>
      <c r="AH640" s="10">
        <v>3.01926428748</v>
      </c>
      <c r="AI640" s="10">
        <v>2.7519117242400002</v>
      </c>
      <c r="AJ640" s="10">
        <v>3.0206640391200001</v>
      </c>
      <c r="AK640" s="10">
        <v>2.86109235216</v>
      </c>
      <c r="AL640" s="10">
        <v>3.7135411009200001</v>
      </c>
      <c r="AM640" s="10">
        <v>3.4895808385199998</v>
      </c>
      <c r="AN640" s="10">
        <v>3.55396941396</v>
      </c>
      <c r="AO640" s="10">
        <v>3.26282107284</v>
      </c>
      <c r="AP640" s="10">
        <v>3.0276627973200001</v>
      </c>
      <c r="AQ640" s="10">
        <v>2.9506764571199997</v>
      </c>
      <c r="AR640" s="10">
        <v>2.9478769538399998</v>
      </c>
      <c r="AS640" s="11">
        <v>8.6252696056799998</v>
      </c>
      <c r="AT640" s="11">
        <v>9.5952974922000003</v>
      </c>
      <c r="AU640" s="11">
        <v>10.306371325319999</v>
      </c>
      <c r="AV640" s="11">
        <v>8.9262162082799996</v>
      </c>
      <c r="AW640" s="29">
        <v>37.453154631480004</v>
      </c>
      <c r="AX640" s="45">
        <f t="shared" si="122"/>
        <v>3.1210962192900005</v>
      </c>
      <c r="AY640" s="45">
        <f t="shared" si="123"/>
        <v>0.31008218443579683</v>
      </c>
    </row>
    <row r="641" spans="1:51" ht="15" customHeight="1">
      <c r="A641" s="385">
        <v>2325</v>
      </c>
      <c r="B641" s="23" t="s">
        <v>124</v>
      </c>
      <c r="C641" s="23" t="s">
        <v>754</v>
      </c>
      <c r="D641" s="23" t="s">
        <v>126</v>
      </c>
      <c r="E641" s="23" t="s">
        <v>1199</v>
      </c>
      <c r="F641" s="25" t="s">
        <v>926</v>
      </c>
      <c r="G641" s="24" t="s">
        <v>934</v>
      </c>
      <c r="H641" s="394">
        <v>250</v>
      </c>
      <c r="I641" s="23" t="s">
        <v>134</v>
      </c>
      <c r="J641" s="42" t="s">
        <v>998</v>
      </c>
      <c r="K641" s="13" t="str">
        <f t="shared" si="125"/>
        <v>011</v>
      </c>
      <c r="L641" s="6" t="s">
        <v>1004</v>
      </c>
      <c r="M641" s="13" t="s">
        <v>1026</v>
      </c>
      <c r="N641" s="13" t="s">
        <v>1027</v>
      </c>
      <c r="O641" s="3"/>
      <c r="P641" s="7" t="s">
        <v>1352</v>
      </c>
      <c r="Q641" s="7" t="s">
        <v>1590</v>
      </c>
      <c r="R641" s="7" t="s">
        <v>1499</v>
      </c>
      <c r="S641" s="7" t="str">
        <f t="shared" si="121"/>
        <v>No</v>
      </c>
      <c r="T641" s="306">
        <v>380</v>
      </c>
      <c r="U641" s="306">
        <v>20</v>
      </c>
      <c r="V641" s="306">
        <v>1401</v>
      </c>
      <c r="W641" s="306">
        <v>1395</v>
      </c>
      <c r="X641" s="8">
        <v>139.5</v>
      </c>
      <c r="Y641" s="16">
        <f t="shared" ref="Y641:Y704" si="128">X641/2.54</f>
        <v>54.921259842519682</v>
      </c>
      <c r="Z641" s="8">
        <v>139.5</v>
      </c>
      <c r="AA641" s="16">
        <f t="shared" si="126"/>
        <v>54.921259842519682</v>
      </c>
      <c r="AB641" s="16" t="str">
        <f t="shared" si="127"/>
        <v>Y</v>
      </c>
      <c r="AC641" s="8">
        <v>80.3</v>
      </c>
      <c r="AD641" s="306">
        <v>3</v>
      </c>
      <c r="AE641" s="3"/>
      <c r="AF641" s="5" t="s">
        <v>989</v>
      </c>
      <c r="AG641" s="10">
        <v>1.4190843220092</v>
      </c>
      <c r="AH641" s="10">
        <v>1.5017409808631998</v>
      </c>
      <c r="AI641" s="10">
        <v>1.3686202566036001</v>
      </c>
      <c r="AJ641" s="10">
        <v>1.5017409808631998</v>
      </c>
      <c r="AK641" s="10">
        <v>1.422564602382</v>
      </c>
      <c r="AL641" s="10">
        <v>1.8462887377704</v>
      </c>
      <c r="AM641" s="10">
        <v>1.7349197658408</v>
      </c>
      <c r="AN641" s="10">
        <v>1.7671123592892002</v>
      </c>
      <c r="AO641" s="10">
        <v>1.6226807238179999</v>
      </c>
      <c r="AP641" s="10">
        <v>1.5052212612360001</v>
      </c>
      <c r="AQ641" s="10">
        <v>1.4678082472284</v>
      </c>
      <c r="AR641" s="10">
        <v>1.4660681070420001</v>
      </c>
      <c r="AS641" s="11">
        <v>4.2894455594760004</v>
      </c>
      <c r="AT641" s="11">
        <v>4.7705943210155999</v>
      </c>
      <c r="AU641" s="11">
        <v>5.1247128489480005</v>
      </c>
      <c r="AV641" s="11">
        <v>4.4390976155063999</v>
      </c>
      <c r="AW641" s="29">
        <v>18.623850344946</v>
      </c>
      <c r="AX641" s="45">
        <f t="shared" si="122"/>
        <v>1.5519875287455001</v>
      </c>
      <c r="AY641" s="45">
        <f t="shared" si="123"/>
        <v>0.15406478910386845</v>
      </c>
    </row>
    <row r="642" spans="1:51" ht="15" customHeight="1">
      <c r="A642" s="385">
        <v>2327</v>
      </c>
      <c r="B642" s="23" t="s">
        <v>124</v>
      </c>
      <c r="C642" s="23" t="s">
        <v>754</v>
      </c>
      <c r="D642" s="23" t="s">
        <v>126</v>
      </c>
      <c r="E642" s="23" t="s">
        <v>1199</v>
      </c>
      <c r="F642" s="25" t="s">
        <v>925</v>
      </c>
      <c r="G642" s="24" t="s">
        <v>933</v>
      </c>
      <c r="H642" s="394">
        <v>250</v>
      </c>
      <c r="I642" s="23" t="s">
        <v>129</v>
      </c>
      <c r="J642" s="42" t="s">
        <v>998</v>
      </c>
      <c r="K642" s="13" t="str">
        <f t="shared" si="125"/>
        <v>011</v>
      </c>
      <c r="L642" s="6" t="s">
        <v>1004</v>
      </c>
      <c r="M642" s="13" t="s">
        <v>1026</v>
      </c>
      <c r="N642" s="13" t="s">
        <v>1027</v>
      </c>
      <c r="O642" s="3"/>
      <c r="P642" s="7" t="s">
        <v>1417</v>
      </c>
      <c r="Q642" s="7" t="s">
        <v>1590</v>
      </c>
      <c r="R642" s="7" t="s">
        <v>1417</v>
      </c>
      <c r="S642" s="7" t="str">
        <f t="shared" si="121"/>
        <v>Yes</v>
      </c>
      <c r="T642" s="306">
        <v>350</v>
      </c>
      <c r="U642" s="306">
        <v>18</v>
      </c>
      <c r="V642" s="306">
        <v>1281</v>
      </c>
      <c r="W642" s="306">
        <v>1281</v>
      </c>
      <c r="X642" s="8">
        <v>128.1</v>
      </c>
      <c r="Y642" s="16">
        <f t="shared" si="128"/>
        <v>50.433070866141726</v>
      </c>
      <c r="Z642" s="8">
        <v>128.1</v>
      </c>
      <c r="AA642" s="16">
        <f t="shared" si="126"/>
        <v>50.433070866141726</v>
      </c>
      <c r="AB642" s="16" t="str">
        <f t="shared" si="127"/>
        <v>Y</v>
      </c>
      <c r="AC642" s="8">
        <v>111.3</v>
      </c>
      <c r="AD642" s="306">
        <v>6</v>
      </c>
      <c r="AE642" s="3"/>
      <c r="AF642" s="5" t="s">
        <v>988</v>
      </c>
      <c r="AG642" s="10">
        <v>17.260164107096401</v>
      </c>
      <c r="AH642" s="10">
        <v>18.262808080460996</v>
      </c>
      <c r="AI642" s="10">
        <v>16.645113938287796</v>
      </c>
      <c r="AJ642" s="10">
        <v>18.267907998941997</v>
      </c>
      <c r="AK642" s="10">
        <v>17.305043389729196</v>
      </c>
      <c r="AL642" s="10">
        <v>22.460040990323996</v>
      </c>
      <c r="AM642" s="10">
        <v>21.106522625466599</v>
      </c>
      <c r="AN642" s="10">
        <v>21.495136413718797</v>
      </c>
      <c r="AO642" s="10">
        <v>19.737704505166199</v>
      </c>
      <c r="AP642" s="10">
        <v>18.309727330486197</v>
      </c>
      <c r="AQ642" s="10">
        <v>17.851754650892399</v>
      </c>
      <c r="AR642" s="10">
        <v>17.826255058487398</v>
      </c>
      <c r="AS642" s="11">
        <v>52.168086125845193</v>
      </c>
      <c r="AT642" s="11">
        <v>58.032992378995189</v>
      </c>
      <c r="AU642" s="11">
        <v>62.339363544351592</v>
      </c>
      <c r="AV642" s="11">
        <v>53.987737039865998</v>
      </c>
      <c r="AW642" s="29">
        <v>226.52817908905797</v>
      </c>
      <c r="AX642" s="45">
        <f t="shared" si="122"/>
        <v>18.877348257421495</v>
      </c>
      <c r="AY642" s="45">
        <f t="shared" si="123"/>
        <v>1.8755881561750001</v>
      </c>
    </row>
    <row r="643" spans="1:51" ht="15" customHeight="1">
      <c r="A643" s="385">
        <v>2330</v>
      </c>
      <c r="B643" s="23" t="s">
        <v>124</v>
      </c>
      <c r="C643" s="23" t="s">
        <v>754</v>
      </c>
      <c r="D643" s="23" t="s">
        <v>126</v>
      </c>
      <c r="E643" s="23" t="s">
        <v>1199</v>
      </c>
      <c r="F643" s="25" t="s">
        <v>926</v>
      </c>
      <c r="G643" s="24" t="s">
        <v>932</v>
      </c>
      <c r="H643" s="394">
        <v>250</v>
      </c>
      <c r="I643" s="23" t="s">
        <v>950</v>
      </c>
      <c r="J643" s="42" t="s">
        <v>998</v>
      </c>
      <c r="K643" s="13" t="str">
        <f t="shared" si="125"/>
        <v>011</v>
      </c>
      <c r="L643" s="6" t="s">
        <v>1004</v>
      </c>
      <c r="M643" s="13" t="s">
        <v>1026</v>
      </c>
      <c r="N643" s="13" t="s">
        <v>1027</v>
      </c>
      <c r="O643" s="3"/>
      <c r="P643" s="7" t="s">
        <v>1349</v>
      </c>
      <c r="Q643" s="7" t="s">
        <v>1591</v>
      </c>
      <c r="R643" s="7" t="s">
        <v>1349</v>
      </c>
      <c r="S643" s="7" t="str">
        <f t="shared" si="121"/>
        <v>Yes</v>
      </c>
      <c r="T643" s="306">
        <v>380</v>
      </c>
      <c r="U643" s="306">
        <v>20</v>
      </c>
      <c r="V643" s="306">
        <v>1000</v>
      </c>
      <c r="W643" s="306">
        <v>1000</v>
      </c>
      <c r="X643" s="8">
        <v>100</v>
      </c>
      <c r="Y643" s="16">
        <f t="shared" si="128"/>
        <v>39.370078740157481</v>
      </c>
      <c r="Z643" s="8">
        <v>100</v>
      </c>
      <c r="AA643" s="16">
        <f t="shared" si="126"/>
        <v>39.370078740157481</v>
      </c>
      <c r="AB643" s="16" t="str">
        <f t="shared" si="127"/>
        <v>Y</v>
      </c>
      <c r="AC643" s="8">
        <v>100</v>
      </c>
      <c r="AD643" s="306">
        <v>4</v>
      </c>
      <c r="AE643" s="3"/>
      <c r="AF643" s="5" t="s">
        <v>988</v>
      </c>
      <c r="AG643" s="10">
        <v>1.9790825600000002</v>
      </c>
      <c r="AH643" s="10">
        <v>2.0940371200000003</v>
      </c>
      <c r="AI643" s="10">
        <v>1.9084010400000002</v>
      </c>
      <c r="AJ643" s="10">
        <v>2.09481384</v>
      </c>
      <c r="AK643" s="10">
        <v>1.9845196000000003</v>
      </c>
      <c r="AL643" s="10">
        <v>2.57560352</v>
      </c>
      <c r="AM643" s="10">
        <v>2.4202595200000001</v>
      </c>
      <c r="AN643" s="10">
        <v>2.4645325600000003</v>
      </c>
      <c r="AO643" s="10">
        <v>2.2633620800000003</v>
      </c>
      <c r="AP643" s="10">
        <v>2.0994741600000002</v>
      </c>
      <c r="AQ643" s="10">
        <v>2.0466572000000003</v>
      </c>
      <c r="AR643" s="10">
        <v>2.0443270400000002</v>
      </c>
      <c r="AS643" s="11">
        <v>5.9815207200000007</v>
      </c>
      <c r="AT643" s="11">
        <v>6.6549369600000006</v>
      </c>
      <c r="AU643" s="11">
        <v>7.1481541600000007</v>
      </c>
      <c r="AV643" s="11">
        <v>6.1904584000000007</v>
      </c>
      <c r="AW643" s="29">
        <v>25.975070240000004</v>
      </c>
      <c r="AX643" s="45">
        <f t="shared" si="122"/>
        <v>2.1645891866666669</v>
      </c>
      <c r="AY643" s="45">
        <f t="shared" si="123"/>
        <v>0.21510028136989856</v>
      </c>
    </row>
    <row r="644" spans="1:51" ht="15" customHeight="1">
      <c r="A644" s="385">
        <v>2332</v>
      </c>
      <c r="B644" s="23" t="s">
        <v>124</v>
      </c>
      <c r="C644" s="23" t="s">
        <v>754</v>
      </c>
      <c r="D644" s="23" t="s">
        <v>126</v>
      </c>
      <c r="E644" s="23" t="s">
        <v>1199</v>
      </c>
      <c r="F644" s="25" t="s">
        <v>925</v>
      </c>
      <c r="G644" s="24" t="s">
        <v>917</v>
      </c>
      <c r="H644" s="394">
        <v>250</v>
      </c>
      <c r="I644" s="23" t="s">
        <v>128</v>
      </c>
      <c r="J644" s="42" t="s">
        <v>998</v>
      </c>
      <c r="K644" s="13" t="str">
        <f t="shared" si="125"/>
        <v>011</v>
      </c>
      <c r="L644" s="6" t="s">
        <v>1004</v>
      </c>
      <c r="M644" s="13" t="s">
        <v>1026</v>
      </c>
      <c r="N644" s="13" t="s">
        <v>1027</v>
      </c>
      <c r="O644" s="3"/>
      <c r="P644" s="7" t="s">
        <v>1423</v>
      </c>
      <c r="Q644" s="7" t="s">
        <v>1591</v>
      </c>
      <c r="R644" s="7" t="s">
        <v>1554</v>
      </c>
      <c r="S644" s="7" t="str">
        <f t="shared" si="121"/>
        <v>No</v>
      </c>
      <c r="T644" s="306">
        <v>350</v>
      </c>
      <c r="U644" s="306">
        <v>18</v>
      </c>
      <c r="V644" s="306">
        <v>1044</v>
      </c>
      <c r="W644" s="306">
        <v>1043</v>
      </c>
      <c r="X644" s="8">
        <v>104.3</v>
      </c>
      <c r="Y644" s="16">
        <f t="shared" si="128"/>
        <v>41.062992125984252</v>
      </c>
      <c r="Z644" s="8">
        <v>103.9</v>
      </c>
      <c r="AA644" s="16">
        <f t="shared" si="126"/>
        <v>40.905511811023622</v>
      </c>
      <c r="AB644" s="16" t="str">
        <f t="shared" si="127"/>
        <v>N</v>
      </c>
      <c r="AC644" s="8">
        <v>120.6</v>
      </c>
      <c r="AD644" s="306">
        <v>6</v>
      </c>
      <c r="AE644" s="3"/>
      <c r="AF644" s="5" t="s">
        <v>988</v>
      </c>
      <c r="AG644" s="10">
        <v>1.7574492605796002</v>
      </c>
      <c r="AH644" s="10">
        <v>1.8591347528711999</v>
      </c>
      <c r="AI644" s="10">
        <v>1.6944582476556</v>
      </c>
      <c r="AJ644" s="10">
        <v>1.8600346244843999</v>
      </c>
      <c r="AK644" s="10">
        <v>1.7619486186455999</v>
      </c>
      <c r="AL644" s="10">
        <v>2.2865737691411998</v>
      </c>
      <c r="AM644" s="10">
        <v>2.1488934123216001</v>
      </c>
      <c r="AN644" s="10">
        <v>2.1884877633024002</v>
      </c>
      <c r="AO644" s="10">
        <v>2.0094133122755999</v>
      </c>
      <c r="AP644" s="10">
        <v>1.8645339825503999</v>
      </c>
      <c r="AQ644" s="10">
        <v>1.8177406586639999</v>
      </c>
      <c r="AR644" s="10">
        <v>1.8150410438244</v>
      </c>
      <c r="AS644" s="11">
        <v>5.3110422611064001</v>
      </c>
      <c r="AT644" s="11">
        <v>5.9085570122711992</v>
      </c>
      <c r="AU644" s="11">
        <v>6.3467944878996008</v>
      </c>
      <c r="AV644" s="11">
        <v>5.4973156850387994</v>
      </c>
      <c r="AW644" s="29">
        <v>23.063709446316</v>
      </c>
      <c r="AX644" s="45">
        <f t="shared" si="122"/>
        <v>1.9219757871930003</v>
      </c>
      <c r="AY644" s="45">
        <f t="shared" si="123"/>
        <v>0.19091274070028164</v>
      </c>
    </row>
    <row r="645" spans="1:51" ht="15" customHeight="1">
      <c r="A645" s="385">
        <v>2333</v>
      </c>
      <c r="B645" s="23" t="s">
        <v>124</v>
      </c>
      <c r="C645" s="23" t="s">
        <v>754</v>
      </c>
      <c r="D645" s="23" t="s">
        <v>126</v>
      </c>
      <c r="E645" s="23" t="s">
        <v>1199</v>
      </c>
      <c r="F645" s="25" t="s">
        <v>926</v>
      </c>
      <c r="G645" s="24" t="s">
        <v>917</v>
      </c>
      <c r="H645" s="394">
        <v>250</v>
      </c>
      <c r="I645" s="23" t="s">
        <v>132</v>
      </c>
      <c r="J645" s="42" t="s">
        <v>998</v>
      </c>
      <c r="K645" s="13" t="str">
        <f t="shared" si="125"/>
        <v>011</v>
      </c>
      <c r="L645" s="6" t="s">
        <v>1004</v>
      </c>
      <c r="M645" s="13" t="s">
        <v>1026</v>
      </c>
      <c r="N645" s="13" t="s">
        <v>1027</v>
      </c>
      <c r="O645" s="3"/>
      <c r="P645" s="7" t="s">
        <v>1367</v>
      </c>
      <c r="Q645" s="7" t="s">
        <v>1587</v>
      </c>
      <c r="R645" s="7" t="s">
        <v>1490</v>
      </c>
      <c r="S645" s="7" t="str">
        <f t="shared" ref="S645:S708" si="129">IF(P645=R645,"Yes","No")</f>
        <v>No</v>
      </c>
      <c r="T645" s="306">
        <v>380</v>
      </c>
      <c r="U645" s="306">
        <v>20</v>
      </c>
      <c r="V645" s="306">
        <v>1035</v>
      </c>
      <c r="W645" s="306">
        <v>1020</v>
      </c>
      <c r="X645" s="8">
        <v>102</v>
      </c>
      <c r="Y645" s="16">
        <f t="shared" si="128"/>
        <v>40.15748031496063</v>
      </c>
      <c r="Z645" s="8">
        <v>101.8</v>
      </c>
      <c r="AA645" s="16">
        <f t="shared" si="126"/>
        <v>40.078740157480311</v>
      </c>
      <c r="AB645" s="16" t="str">
        <f t="shared" si="127"/>
        <v>N</v>
      </c>
      <c r="AC645" s="8">
        <v>123.8</v>
      </c>
      <c r="AD645" s="306">
        <v>6</v>
      </c>
      <c r="AE645" s="3"/>
      <c r="AF645" s="5" t="s">
        <v>989</v>
      </c>
      <c r="AG645" s="10">
        <v>0.33347572204800002</v>
      </c>
      <c r="AH645" s="10">
        <v>0.35309194099200003</v>
      </c>
      <c r="AI645" s="10">
        <v>0.32170599068160005</v>
      </c>
      <c r="AJ645" s="10">
        <v>0.35309194099200003</v>
      </c>
      <c r="AK645" s="10">
        <v>0.33445653299520001</v>
      </c>
      <c r="AL645" s="10">
        <v>0.43449924960960001</v>
      </c>
      <c r="AM645" s="10">
        <v>0.40801735403520001</v>
      </c>
      <c r="AN645" s="10">
        <v>0.41586384161280004</v>
      </c>
      <c r="AO645" s="10">
        <v>0.3815354584608</v>
      </c>
      <c r="AP645" s="10">
        <v>0.35407275193920001</v>
      </c>
      <c r="AQ645" s="10">
        <v>0.34524545341439999</v>
      </c>
      <c r="AR645" s="10">
        <v>0.34426464246720001</v>
      </c>
      <c r="AS645" s="11">
        <v>1.0082736537216002</v>
      </c>
      <c r="AT645" s="11">
        <v>1.1220477235968001</v>
      </c>
      <c r="AU645" s="11">
        <v>1.2054166541088001</v>
      </c>
      <c r="AV645" s="11">
        <v>1.0435828478208</v>
      </c>
      <c r="AW645" s="29">
        <v>4.3793208792480005</v>
      </c>
      <c r="AX645" s="45">
        <f t="shared" ref="AX645:AX708" si="130">AVERAGE(AG645:AR645)</f>
        <v>0.36494340660400004</v>
      </c>
      <c r="AY645" s="45">
        <f t="shared" ref="AY645:AY708" si="131">STDEV(AG645:AR645)</f>
        <v>3.6388574820904671E-2</v>
      </c>
    </row>
    <row r="646" spans="1:51" ht="15" customHeight="1">
      <c r="A646" s="385">
        <v>2338</v>
      </c>
      <c r="B646" s="23" t="s">
        <v>124</v>
      </c>
      <c r="C646" s="23" t="s">
        <v>754</v>
      </c>
      <c r="D646" s="23" t="s">
        <v>126</v>
      </c>
      <c r="E646" s="23" t="s">
        <v>1199</v>
      </c>
      <c r="F646" s="25" t="s">
        <v>925</v>
      </c>
      <c r="G646" s="24" t="s">
        <v>917</v>
      </c>
      <c r="H646" s="394">
        <v>250</v>
      </c>
      <c r="I646" s="23" t="s">
        <v>1088</v>
      </c>
      <c r="J646" s="42" t="s">
        <v>998</v>
      </c>
      <c r="K646" s="13" t="str">
        <f t="shared" si="125"/>
        <v>011</v>
      </c>
      <c r="L646" s="6" t="s">
        <v>1004</v>
      </c>
      <c r="M646" s="13" t="s">
        <v>1026</v>
      </c>
      <c r="N646" s="13" t="s">
        <v>1027</v>
      </c>
      <c r="O646" s="3"/>
      <c r="P646" s="7" t="s">
        <v>1377</v>
      </c>
      <c r="Q646" s="7" t="s">
        <v>1591</v>
      </c>
      <c r="R646" s="7" t="s">
        <v>1486</v>
      </c>
      <c r="S646" s="7" t="str">
        <f t="shared" si="129"/>
        <v>No</v>
      </c>
      <c r="T646" s="306">
        <v>350</v>
      </c>
      <c r="U646" s="306">
        <v>18</v>
      </c>
      <c r="V646" s="306">
        <v>1020</v>
      </c>
      <c r="W646" s="306">
        <v>1000</v>
      </c>
      <c r="X646" s="8">
        <v>100</v>
      </c>
      <c r="Y646" s="16">
        <f t="shared" si="128"/>
        <v>39.370078740157481</v>
      </c>
      <c r="Z646" s="8">
        <v>100</v>
      </c>
      <c r="AA646" s="16">
        <f t="shared" si="126"/>
        <v>39.370078740157481</v>
      </c>
      <c r="AB646" s="16" t="str">
        <f t="shared" si="127"/>
        <v>Y</v>
      </c>
      <c r="AC646" s="8">
        <v>100</v>
      </c>
      <c r="AD646" s="306">
        <v>4</v>
      </c>
      <c r="AE646" s="3"/>
      <c r="AF646" s="5" t="s">
        <v>989</v>
      </c>
      <c r="AG646" s="10">
        <v>0.52438819999999997</v>
      </c>
      <c r="AH646" s="10">
        <v>0.55443500000000001</v>
      </c>
      <c r="AI646" s="10">
        <v>0.50578780000000001</v>
      </c>
      <c r="AJ646" s="10">
        <v>0.55443500000000001</v>
      </c>
      <c r="AK646" s="10">
        <v>0.52581899999999993</v>
      </c>
      <c r="AL646" s="10">
        <v>0.68177620000000005</v>
      </c>
      <c r="AM646" s="10">
        <v>0.64099839999999997</v>
      </c>
      <c r="AN646" s="10">
        <v>0.65244479999999994</v>
      </c>
      <c r="AO646" s="10">
        <v>0.59950520000000007</v>
      </c>
      <c r="AP646" s="10">
        <v>0.55586579999999997</v>
      </c>
      <c r="AQ646" s="10">
        <v>0.54227320000000001</v>
      </c>
      <c r="AR646" s="10">
        <v>0.54155780000000009</v>
      </c>
      <c r="AS646" s="11">
        <v>1.584611</v>
      </c>
      <c r="AT646" s="11">
        <v>1.7620302000000001</v>
      </c>
      <c r="AU646" s="11">
        <v>1.8929484000000001</v>
      </c>
      <c r="AV646" s="11">
        <v>1.6396968000000001</v>
      </c>
      <c r="AW646" s="29">
        <v>6.8792864000000007</v>
      </c>
      <c r="AX646" s="45">
        <f t="shared" si="130"/>
        <v>0.57327386666666669</v>
      </c>
      <c r="AY646" s="45">
        <f t="shared" si="131"/>
        <v>5.6802230314300053E-2</v>
      </c>
    </row>
    <row r="647" spans="1:51" ht="15" customHeight="1">
      <c r="A647" s="385">
        <v>2339</v>
      </c>
      <c r="B647" s="23" t="s">
        <v>124</v>
      </c>
      <c r="C647" s="23" t="s">
        <v>754</v>
      </c>
      <c r="D647" s="23" t="s">
        <v>126</v>
      </c>
      <c r="E647" s="23" t="s">
        <v>1199</v>
      </c>
      <c r="F647" s="25" t="s">
        <v>903</v>
      </c>
      <c r="G647" s="24" t="s">
        <v>917</v>
      </c>
      <c r="H647" s="394">
        <v>330</v>
      </c>
      <c r="I647" s="23" t="s">
        <v>873</v>
      </c>
      <c r="J647" s="42" t="s">
        <v>1000</v>
      </c>
      <c r="K647" s="13" t="str">
        <f t="shared" si="125"/>
        <v>01A</v>
      </c>
      <c r="L647" s="6" t="s">
        <v>1004</v>
      </c>
      <c r="M647" s="13" t="s">
        <v>1026</v>
      </c>
      <c r="N647" s="13" t="s">
        <v>1028</v>
      </c>
      <c r="O647" s="3"/>
      <c r="P647" s="7" t="s">
        <v>1453</v>
      </c>
      <c r="Q647" s="7" t="s">
        <v>1589</v>
      </c>
      <c r="R647" s="7" t="s">
        <v>1453</v>
      </c>
      <c r="S647" s="7" t="str">
        <f t="shared" si="129"/>
        <v>Yes</v>
      </c>
      <c r="T647" s="306">
        <v>350</v>
      </c>
      <c r="U647" s="306">
        <v>18</v>
      </c>
      <c r="V647" s="306">
        <v>1419</v>
      </c>
      <c r="W647" s="306">
        <v>1419</v>
      </c>
      <c r="X647" s="8">
        <v>141.9</v>
      </c>
      <c r="Y647" s="16">
        <f t="shared" si="128"/>
        <v>55.866141732283467</v>
      </c>
      <c r="Z647" s="8">
        <v>139.80000000000001</v>
      </c>
      <c r="AA647" s="16">
        <f t="shared" si="126"/>
        <v>55.039370078740163</v>
      </c>
      <c r="AB647" s="16" t="str">
        <f t="shared" si="127"/>
        <v>N</v>
      </c>
      <c r="AC647" s="8">
        <v>90</v>
      </c>
      <c r="AD647" s="306">
        <v>5</v>
      </c>
      <c r="AE647" s="3"/>
      <c r="AF647" s="5" t="s">
        <v>988</v>
      </c>
      <c r="AG647" s="10">
        <v>0.22384114830000001</v>
      </c>
      <c r="AH647" s="10">
        <v>0.23663207106</v>
      </c>
      <c r="AI647" s="10">
        <v>0.21561841224000003</v>
      </c>
      <c r="AJ647" s="10">
        <v>0.23663207106</v>
      </c>
      <c r="AK647" s="10">
        <v>0.22475478564000001</v>
      </c>
      <c r="AL647" s="10">
        <v>0.29145031146</v>
      </c>
      <c r="AM647" s="10">
        <v>0.27409120200000003</v>
      </c>
      <c r="AN647" s="10">
        <v>0.27865938870000001</v>
      </c>
      <c r="AO647" s="10">
        <v>0.25581845520000002</v>
      </c>
      <c r="AP647" s="10">
        <v>0.2375457084</v>
      </c>
      <c r="AQ647" s="10">
        <v>0.23115024702</v>
      </c>
      <c r="AR647" s="10">
        <v>0.23115024702</v>
      </c>
      <c r="AS647" s="11">
        <v>0.67609163160000008</v>
      </c>
      <c r="AT647" s="11">
        <v>0.75283716816000001</v>
      </c>
      <c r="AU647" s="11">
        <v>0.80856904590000012</v>
      </c>
      <c r="AV647" s="11">
        <v>0.69984620243999995</v>
      </c>
      <c r="AW647" s="29">
        <v>2.9373440480999999</v>
      </c>
      <c r="AX647" s="45">
        <f t="shared" si="130"/>
        <v>0.244778670675</v>
      </c>
      <c r="AY647" s="45">
        <f t="shared" si="131"/>
        <v>2.4408308395581245E-2</v>
      </c>
    </row>
    <row r="648" spans="1:51" ht="15" customHeight="1">
      <c r="A648" s="385">
        <v>2340</v>
      </c>
      <c r="B648" s="23" t="s">
        <v>124</v>
      </c>
      <c r="C648" s="23" t="s">
        <v>720</v>
      </c>
      <c r="D648" s="23" t="s">
        <v>184</v>
      </c>
      <c r="E648" s="23" t="s">
        <v>1199</v>
      </c>
      <c r="F648" s="25" t="s">
        <v>923</v>
      </c>
      <c r="G648" s="24" t="s">
        <v>917</v>
      </c>
      <c r="H648" s="394">
        <v>200</v>
      </c>
      <c r="I648" s="23" t="s">
        <v>186</v>
      </c>
      <c r="J648" s="42" t="s">
        <v>998</v>
      </c>
      <c r="K648" s="13" t="str">
        <f t="shared" si="125"/>
        <v>011</v>
      </c>
      <c r="L648" s="6" t="s">
        <v>1004</v>
      </c>
      <c r="M648" s="13" t="s">
        <v>1026</v>
      </c>
      <c r="N648" s="13" t="s">
        <v>1027</v>
      </c>
      <c r="O648" s="3"/>
      <c r="P648" s="7" t="s">
        <v>1336</v>
      </c>
      <c r="Q648" s="7" t="s">
        <v>1590</v>
      </c>
      <c r="R648" s="7" t="s">
        <v>1336</v>
      </c>
      <c r="S648" s="7" t="str">
        <f t="shared" si="129"/>
        <v>Yes</v>
      </c>
      <c r="T648" s="306">
        <v>350</v>
      </c>
      <c r="U648" s="306">
        <v>18</v>
      </c>
      <c r="V648" s="306">
        <v>988</v>
      </c>
      <c r="W648" s="306">
        <v>988</v>
      </c>
      <c r="X648" s="8">
        <v>98.8</v>
      </c>
      <c r="Y648" s="16">
        <f t="shared" si="128"/>
        <v>38.897637795275585</v>
      </c>
      <c r="Z648" s="8">
        <v>94</v>
      </c>
      <c r="AA648" s="16">
        <f t="shared" si="126"/>
        <v>37.00787401574803</v>
      </c>
      <c r="AB648" s="16" t="str">
        <f t="shared" si="127"/>
        <v>N</v>
      </c>
      <c r="AC648" s="8">
        <v>133.5</v>
      </c>
      <c r="AD648" s="306">
        <v>15</v>
      </c>
      <c r="AE648" s="3"/>
      <c r="AF648" s="5" t="s">
        <v>990</v>
      </c>
      <c r="AG648" s="10">
        <v>0.61428248809200015</v>
      </c>
      <c r="AH648" s="10">
        <v>0.6501392231880001</v>
      </c>
      <c r="AI648" s="10">
        <v>0.59257972737599995</v>
      </c>
      <c r="AJ648" s="10">
        <v>0.6501392231880001</v>
      </c>
      <c r="AK648" s="10">
        <v>0.61616968467599997</v>
      </c>
      <c r="AL648" s="10">
        <v>0.79922775332400009</v>
      </c>
      <c r="AM648" s="10">
        <v>0.75110424043199997</v>
      </c>
      <c r="AN648" s="10">
        <v>0.76525821481200007</v>
      </c>
      <c r="AO648" s="10">
        <v>0.70298072754000007</v>
      </c>
      <c r="AP648" s="10">
        <v>0.65202641977200004</v>
      </c>
      <c r="AQ648" s="10">
        <v>0.63598524880800011</v>
      </c>
      <c r="AR648" s="10">
        <v>0.63504165051600003</v>
      </c>
      <c r="AS648" s="11">
        <v>1.8570014386560003</v>
      </c>
      <c r="AT648" s="11">
        <v>2.0655366611880002</v>
      </c>
      <c r="AU648" s="11">
        <v>2.2193431827840002</v>
      </c>
      <c r="AV648" s="11">
        <v>1.9230533190960002</v>
      </c>
      <c r="AW648" s="29">
        <v>8.0649346017240013</v>
      </c>
      <c r="AX648" s="45">
        <f t="shared" si="130"/>
        <v>0.67207788347700015</v>
      </c>
      <c r="AY648" s="45">
        <f t="shared" si="131"/>
        <v>6.665708535991352E-2</v>
      </c>
    </row>
    <row r="649" spans="1:51" ht="15" customHeight="1">
      <c r="A649" s="385">
        <v>2341</v>
      </c>
      <c r="B649" s="23" t="s">
        <v>124</v>
      </c>
      <c r="C649" s="23" t="s">
        <v>720</v>
      </c>
      <c r="D649" s="23" t="s">
        <v>184</v>
      </c>
      <c r="E649" s="23" t="s">
        <v>1199</v>
      </c>
      <c r="F649" s="25" t="s">
        <v>923</v>
      </c>
      <c r="G649" s="24" t="s">
        <v>914</v>
      </c>
      <c r="H649" s="394">
        <v>330</v>
      </c>
      <c r="I649" s="23" t="s">
        <v>185</v>
      </c>
      <c r="J649" s="42" t="s">
        <v>998</v>
      </c>
      <c r="K649" s="13" t="str">
        <f t="shared" si="125"/>
        <v>011</v>
      </c>
      <c r="L649" s="6" t="s">
        <v>1004</v>
      </c>
      <c r="M649" s="13" t="s">
        <v>1026</v>
      </c>
      <c r="N649" s="13" t="s">
        <v>1027</v>
      </c>
      <c r="O649" s="3"/>
      <c r="P649" s="7" t="s">
        <v>1366</v>
      </c>
      <c r="Q649" s="7" t="s">
        <v>1591</v>
      </c>
      <c r="R649" s="7" t="s">
        <v>1366</v>
      </c>
      <c r="S649" s="7" t="str">
        <f t="shared" si="129"/>
        <v>Yes</v>
      </c>
      <c r="T649" s="306">
        <v>350</v>
      </c>
      <c r="U649" s="306">
        <v>18</v>
      </c>
      <c r="V649" s="306">
        <v>1272</v>
      </c>
      <c r="W649" s="306">
        <v>1272</v>
      </c>
      <c r="X649" s="8">
        <v>127.2</v>
      </c>
      <c r="Y649" s="16">
        <f t="shared" si="128"/>
        <v>50.078740157480318</v>
      </c>
      <c r="Z649" s="8">
        <v>127.2</v>
      </c>
      <c r="AA649" s="16">
        <f t="shared" si="126"/>
        <v>50.078740157480318</v>
      </c>
      <c r="AB649" s="16" t="str">
        <f t="shared" si="127"/>
        <v>Y</v>
      </c>
      <c r="AC649" s="8">
        <v>100.5</v>
      </c>
      <c r="AD649" s="306">
        <v>18</v>
      </c>
      <c r="AE649" s="3"/>
      <c r="AF649" s="5" t="s">
        <v>990</v>
      </c>
      <c r="AG649" s="10">
        <v>103.16911571064</v>
      </c>
      <c r="AH649" s="10">
        <v>109.16574625504801</v>
      </c>
      <c r="AI649" s="10">
        <v>99.490840882272011</v>
      </c>
      <c r="AJ649" s="10">
        <v>109.19226787862399</v>
      </c>
      <c r="AK649" s="10">
        <v>103.439819178864</v>
      </c>
      <c r="AL649" s="10">
        <v>134.2542876192</v>
      </c>
      <c r="AM649" s="10">
        <v>126.16153427354401</v>
      </c>
      <c r="AN649" s="10">
        <v>128.48537722204802</v>
      </c>
      <c r="AO649" s="10">
        <v>117.98007066972001</v>
      </c>
      <c r="AP649" s="10">
        <v>109.44468057196801</v>
      </c>
      <c r="AQ649" s="10">
        <v>106.7038079562</v>
      </c>
      <c r="AR649" s="10">
        <v>106.554738140928</v>
      </c>
      <c r="AS649" s="11">
        <v>311.82570284795997</v>
      </c>
      <c r="AT649" s="11">
        <v>346.88637467668798</v>
      </c>
      <c r="AU649" s="11">
        <v>372.62698216531203</v>
      </c>
      <c r="AV649" s="11">
        <v>322.70322666909601</v>
      </c>
      <c r="AW649" s="29">
        <v>1354.0422863590559</v>
      </c>
      <c r="AX649" s="45">
        <f t="shared" si="130"/>
        <v>112.83685719658801</v>
      </c>
      <c r="AY649" s="45">
        <f t="shared" si="131"/>
        <v>11.212063840696981</v>
      </c>
    </row>
    <row r="650" spans="1:51" ht="15" customHeight="1">
      <c r="A650" s="385">
        <v>2342</v>
      </c>
      <c r="B650" s="23" t="s">
        <v>124</v>
      </c>
      <c r="C650" s="23" t="s">
        <v>789</v>
      </c>
      <c r="D650" s="23" t="s">
        <v>187</v>
      </c>
      <c r="E650" s="23" t="s">
        <v>1229</v>
      </c>
      <c r="F650" s="25" t="s">
        <v>907</v>
      </c>
      <c r="G650" s="24" t="s">
        <v>922</v>
      </c>
      <c r="H650" s="394">
        <v>330</v>
      </c>
      <c r="I650" s="23" t="s">
        <v>188</v>
      </c>
      <c r="J650" s="42" t="s">
        <v>998</v>
      </c>
      <c r="K650" s="13" t="str">
        <f t="shared" si="125"/>
        <v>011</v>
      </c>
      <c r="L650" s="6" t="s">
        <v>1004</v>
      </c>
      <c r="M650" s="13" t="s">
        <v>1026</v>
      </c>
      <c r="N650" s="13" t="s">
        <v>1027</v>
      </c>
      <c r="O650" s="3"/>
      <c r="P650" s="7" t="s">
        <v>1394</v>
      </c>
      <c r="Q650" s="7" t="s">
        <v>1590</v>
      </c>
      <c r="R650" s="7" t="s">
        <v>1394</v>
      </c>
      <c r="S650" s="7" t="str">
        <f t="shared" si="129"/>
        <v>Yes</v>
      </c>
      <c r="T650" s="306">
        <v>430</v>
      </c>
      <c r="U650" s="306">
        <v>23</v>
      </c>
      <c r="V650" s="306">
        <v>1276</v>
      </c>
      <c r="W650" s="306">
        <v>1276</v>
      </c>
      <c r="X650" s="8">
        <v>127.6</v>
      </c>
      <c r="Y650" s="16">
        <f t="shared" si="128"/>
        <v>50.236220472440941</v>
      </c>
      <c r="Z650" s="8">
        <v>126</v>
      </c>
      <c r="AA650" s="16">
        <f t="shared" si="126"/>
        <v>49.606299212598422</v>
      </c>
      <c r="AB650" s="16" t="str">
        <f t="shared" si="127"/>
        <v>N</v>
      </c>
      <c r="AC650" s="8">
        <v>59.2</v>
      </c>
      <c r="AD650" s="306">
        <v>14</v>
      </c>
      <c r="AE650" s="3"/>
      <c r="AF650" s="5" t="s">
        <v>988</v>
      </c>
      <c r="AG650" s="10">
        <v>0.29013703271168001</v>
      </c>
      <c r="AH650" s="10">
        <v>0.30739919026432005</v>
      </c>
      <c r="AI650" s="10">
        <v>0.28017809566208007</v>
      </c>
      <c r="AJ650" s="10">
        <v>0.30739919026432005</v>
      </c>
      <c r="AK650" s="10">
        <v>0.29080096184831999</v>
      </c>
      <c r="AL650" s="10">
        <v>0.37777567874816004</v>
      </c>
      <c r="AM650" s="10">
        <v>0.35520208810240006</v>
      </c>
      <c r="AN650" s="10">
        <v>0.36117745033216003</v>
      </c>
      <c r="AO650" s="10">
        <v>0.33196456832000004</v>
      </c>
      <c r="AP650" s="10">
        <v>0.30806311940096004</v>
      </c>
      <c r="AQ650" s="10">
        <v>0.30009596976128006</v>
      </c>
      <c r="AR650" s="10">
        <v>0.30009596976128006</v>
      </c>
      <c r="AS650" s="11">
        <v>0.87771431863808014</v>
      </c>
      <c r="AT650" s="11">
        <v>0.9759758308608002</v>
      </c>
      <c r="AU650" s="11">
        <v>1.0483441067545602</v>
      </c>
      <c r="AV650" s="11">
        <v>0.90825505892352021</v>
      </c>
      <c r="AW650" s="29">
        <v>3.8102893151769606</v>
      </c>
      <c r="AX650" s="45">
        <f t="shared" si="130"/>
        <v>0.31752410959808003</v>
      </c>
      <c r="AY650" s="45">
        <f t="shared" si="131"/>
        <v>3.1514707176161762E-2</v>
      </c>
    </row>
    <row r="651" spans="1:51" ht="15" customHeight="1">
      <c r="A651" s="385">
        <v>2344</v>
      </c>
      <c r="B651" s="23" t="s">
        <v>124</v>
      </c>
      <c r="C651" s="23" t="s">
        <v>646</v>
      </c>
      <c r="D651" s="23" t="s">
        <v>871</v>
      </c>
      <c r="E651" s="23" t="s">
        <v>1199</v>
      </c>
      <c r="F651" s="25" t="s">
        <v>923</v>
      </c>
      <c r="G651" s="24" t="s">
        <v>921</v>
      </c>
      <c r="H651" s="394">
        <v>250</v>
      </c>
      <c r="I651" s="23" t="s">
        <v>190</v>
      </c>
      <c r="J651" s="42" t="s">
        <v>998</v>
      </c>
      <c r="K651" s="13" t="str">
        <f t="shared" si="125"/>
        <v>011</v>
      </c>
      <c r="L651" s="6" t="s">
        <v>1004</v>
      </c>
      <c r="M651" s="13" t="s">
        <v>1026</v>
      </c>
      <c r="N651" s="13" t="s">
        <v>1027</v>
      </c>
      <c r="O651" s="3"/>
      <c r="P651" s="7" t="s">
        <v>1400</v>
      </c>
      <c r="Q651" s="7" t="s">
        <v>1590</v>
      </c>
      <c r="R651" s="7" t="s">
        <v>1400</v>
      </c>
      <c r="S651" s="7" t="str">
        <f t="shared" si="129"/>
        <v>Yes</v>
      </c>
      <c r="T651" s="306">
        <v>430</v>
      </c>
      <c r="U651" s="306">
        <v>23</v>
      </c>
      <c r="V651" s="306">
        <v>945</v>
      </c>
      <c r="W651" s="306">
        <v>945</v>
      </c>
      <c r="X651" s="8">
        <v>94.5</v>
      </c>
      <c r="Y651" s="16">
        <f t="shared" si="128"/>
        <v>37.204724409448815</v>
      </c>
      <c r="Z651" s="8">
        <v>92.9</v>
      </c>
      <c r="AA651" s="16">
        <f t="shared" si="126"/>
        <v>36.574803149606304</v>
      </c>
      <c r="AB651" s="16" t="str">
        <f t="shared" si="127"/>
        <v>N</v>
      </c>
      <c r="AC651" s="8">
        <v>117.2</v>
      </c>
      <c r="AD651" s="306">
        <v>8</v>
      </c>
      <c r="AE651" s="3"/>
      <c r="AF651" s="5" t="s">
        <v>988</v>
      </c>
      <c r="AG651" s="10">
        <v>7.1275207738896</v>
      </c>
      <c r="AH651" s="10">
        <v>7.5422058120864008</v>
      </c>
      <c r="AI651" s="10">
        <v>6.8734531800648</v>
      </c>
      <c r="AJ651" s="10">
        <v>7.5441526902000007</v>
      </c>
      <c r="AK651" s="10">
        <v>7.1460161159688003</v>
      </c>
      <c r="AL651" s="10">
        <v>9.2749273331904014</v>
      </c>
      <c r="AM651" s="10">
        <v>8.7161733145872002</v>
      </c>
      <c r="AN651" s="10">
        <v>8.8767907589591992</v>
      </c>
      <c r="AO651" s="10">
        <v>8.1506052225864014</v>
      </c>
      <c r="AP651" s="10">
        <v>7.5616745932224001</v>
      </c>
      <c r="AQ651" s="10">
        <v>7.3718539771464</v>
      </c>
      <c r="AR651" s="10">
        <v>7.3621195865783999</v>
      </c>
      <c r="AS651" s="11">
        <v>21.543179766040801</v>
      </c>
      <c r="AT651" s="11">
        <v>23.965096139359204</v>
      </c>
      <c r="AU651" s="11">
        <v>25.743569296132797</v>
      </c>
      <c r="AV651" s="11">
        <v>22.295648156947202</v>
      </c>
      <c r="AW651" s="29">
        <v>93.547493358480011</v>
      </c>
      <c r="AX651" s="45">
        <f t="shared" si="130"/>
        <v>7.7956244465400006</v>
      </c>
      <c r="AY651" s="45">
        <f t="shared" si="131"/>
        <v>0.77454573181431685</v>
      </c>
    </row>
    <row r="652" spans="1:51" ht="15" customHeight="1">
      <c r="A652" s="385">
        <v>2347</v>
      </c>
      <c r="B652" s="23" t="s">
        <v>124</v>
      </c>
      <c r="C652" s="23" t="s">
        <v>191</v>
      </c>
      <c r="D652" s="23" t="s">
        <v>191</v>
      </c>
      <c r="E652" s="23" t="s">
        <v>1199</v>
      </c>
      <c r="F652" s="25" t="s">
        <v>923</v>
      </c>
      <c r="G652" s="24" t="s">
        <v>914</v>
      </c>
      <c r="H652" s="394">
        <v>750</v>
      </c>
      <c r="I652" s="23" t="s">
        <v>192</v>
      </c>
      <c r="J652" s="42" t="s">
        <v>998</v>
      </c>
      <c r="K652" s="13" t="str">
        <f t="shared" si="125"/>
        <v>011</v>
      </c>
      <c r="L652" s="6" t="s">
        <v>1004</v>
      </c>
      <c r="M652" s="13" t="s">
        <v>1026</v>
      </c>
      <c r="N652" s="13" t="s">
        <v>1027</v>
      </c>
      <c r="O652" s="3"/>
      <c r="P652" s="7" t="s">
        <v>1450</v>
      </c>
      <c r="Q652" s="7" t="s">
        <v>1590</v>
      </c>
      <c r="R652" s="7" t="s">
        <v>1555</v>
      </c>
      <c r="S652" s="7" t="str">
        <f t="shared" si="129"/>
        <v>No</v>
      </c>
      <c r="T652" s="306">
        <v>465</v>
      </c>
      <c r="U652" s="306">
        <v>25</v>
      </c>
      <c r="V652" s="306">
        <v>1342</v>
      </c>
      <c r="W652" s="306">
        <v>1324</v>
      </c>
      <c r="X652" s="8">
        <v>132.4</v>
      </c>
      <c r="Y652" s="16">
        <f t="shared" si="128"/>
        <v>52.125984251968504</v>
      </c>
      <c r="Z652" s="8">
        <v>132.4</v>
      </c>
      <c r="AA652" s="16">
        <f t="shared" si="126"/>
        <v>52.125984251968504</v>
      </c>
      <c r="AB652" s="16" t="str">
        <f t="shared" si="127"/>
        <v>Y</v>
      </c>
      <c r="AC652" s="8">
        <v>80.099999999999994</v>
      </c>
      <c r="AD652" s="306">
        <v>8</v>
      </c>
      <c r="AE652" s="3"/>
      <c r="AF652" s="5" t="s">
        <v>990</v>
      </c>
      <c r="AG652" s="10">
        <v>0.38605850051832002</v>
      </c>
      <c r="AH652" s="10">
        <v>0.40823418462119998</v>
      </c>
      <c r="AI652" s="10">
        <v>0.37194670154376003</v>
      </c>
      <c r="AJ652" s="10">
        <v>0.40823418462119998</v>
      </c>
      <c r="AK652" s="10">
        <v>0.38706648615935996</v>
      </c>
      <c r="AL652" s="10">
        <v>0.50197684923791996</v>
      </c>
      <c r="AM652" s="10">
        <v>0.47173728000671999</v>
      </c>
      <c r="AN652" s="10">
        <v>0.47980116513504001</v>
      </c>
      <c r="AO652" s="10">
        <v>0.44149771077551997</v>
      </c>
      <c r="AP652" s="10">
        <v>0.40924217026224002</v>
      </c>
      <c r="AQ652" s="10">
        <v>0.39916231385183998</v>
      </c>
      <c r="AR652" s="10">
        <v>0.39815432821079999</v>
      </c>
      <c r="AS652" s="11">
        <v>1.1662393866832801</v>
      </c>
      <c r="AT652" s="11">
        <v>1.2972775200184798</v>
      </c>
      <c r="AU652" s="11">
        <v>1.3930361559172799</v>
      </c>
      <c r="AV652" s="11">
        <v>1.20655881232488</v>
      </c>
      <c r="AW652" s="29">
        <v>5.0631118749439201</v>
      </c>
      <c r="AX652" s="45">
        <f t="shared" si="130"/>
        <v>0.42192598957866001</v>
      </c>
      <c r="AY652" s="45">
        <f t="shared" si="131"/>
        <v>4.1822754920362387E-2</v>
      </c>
    </row>
    <row r="653" spans="1:51" ht="15" customHeight="1">
      <c r="A653" s="385">
        <v>2348</v>
      </c>
      <c r="B653" s="23" t="s">
        <v>124</v>
      </c>
      <c r="C653" s="23" t="s">
        <v>790</v>
      </c>
      <c r="D653" s="23" t="s">
        <v>790</v>
      </c>
      <c r="E653" s="23" t="s">
        <v>1229</v>
      </c>
      <c r="F653" s="25" t="s">
        <v>923</v>
      </c>
      <c r="G653" s="24" t="s">
        <v>922</v>
      </c>
      <c r="H653" s="394">
        <v>330</v>
      </c>
      <c r="I653" s="23" t="s">
        <v>193</v>
      </c>
      <c r="J653" s="42" t="s">
        <v>998</v>
      </c>
      <c r="K653" s="13" t="str">
        <f t="shared" si="125"/>
        <v>011</v>
      </c>
      <c r="L653" s="6" t="s">
        <v>1004</v>
      </c>
      <c r="M653" s="13" t="s">
        <v>1026</v>
      </c>
      <c r="N653" s="13" t="s">
        <v>1027</v>
      </c>
      <c r="O653" s="3"/>
      <c r="P653" s="7" t="s">
        <v>1408</v>
      </c>
      <c r="Q653" s="7" t="s">
        <v>1591</v>
      </c>
      <c r="R653" s="7" t="s">
        <v>1514</v>
      </c>
      <c r="S653" s="7" t="str">
        <f t="shared" si="129"/>
        <v>No</v>
      </c>
      <c r="T653" s="306">
        <v>350</v>
      </c>
      <c r="U653" s="306">
        <v>18</v>
      </c>
      <c r="V653" s="306">
        <v>928</v>
      </c>
      <c r="W653" s="306">
        <v>925</v>
      </c>
      <c r="X653" s="8">
        <v>92.5</v>
      </c>
      <c r="Y653" s="16">
        <f t="shared" si="128"/>
        <v>36.417322834645667</v>
      </c>
      <c r="Z653" s="8">
        <v>92.5</v>
      </c>
      <c r="AA653" s="16">
        <f t="shared" si="126"/>
        <v>36.417322834645667</v>
      </c>
      <c r="AB653" s="16" t="str">
        <f t="shared" si="127"/>
        <v>Y</v>
      </c>
      <c r="AC653" s="8">
        <v>48</v>
      </c>
      <c r="AD653" s="306">
        <v>5</v>
      </c>
      <c r="AE653" s="3"/>
      <c r="AF653" s="5" t="s">
        <v>988</v>
      </c>
      <c r="AG653" s="10">
        <v>0.37227126720000003</v>
      </c>
      <c r="AH653" s="10">
        <v>0.393870624</v>
      </c>
      <c r="AI653" s="10">
        <v>0.35893048800000005</v>
      </c>
      <c r="AJ653" s="10">
        <v>0.393870624</v>
      </c>
      <c r="AK653" s="10">
        <v>0.37322418000000002</v>
      </c>
      <c r="AL653" s="10">
        <v>0.48439734000000001</v>
      </c>
      <c r="AM653" s="10">
        <v>0.45517468080000001</v>
      </c>
      <c r="AN653" s="10">
        <v>0.46343325839999999</v>
      </c>
      <c r="AO653" s="10">
        <v>0.42563438400000003</v>
      </c>
      <c r="AP653" s="10">
        <v>0.39482353680000004</v>
      </c>
      <c r="AQ653" s="10">
        <v>0.38497677120000001</v>
      </c>
      <c r="AR653" s="10">
        <v>0.384341496</v>
      </c>
      <c r="AS653" s="11">
        <v>1.1250723792000001</v>
      </c>
      <c r="AT653" s="11">
        <v>1.2514921440000002</v>
      </c>
      <c r="AU653" s="11">
        <v>1.3442423232</v>
      </c>
      <c r="AV653" s="11">
        <v>1.164141804</v>
      </c>
      <c r="AW653" s="29">
        <v>4.8849486504000001</v>
      </c>
      <c r="AX653" s="45">
        <f t="shared" si="130"/>
        <v>0.40707905420000001</v>
      </c>
      <c r="AY653" s="45">
        <f t="shared" si="131"/>
        <v>4.0443060549031455E-2</v>
      </c>
    </row>
    <row r="654" spans="1:51" ht="15" customHeight="1">
      <c r="A654" s="385">
        <v>2350</v>
      </c>
      <c r="B654" s="23" t="s">
        <v>124</v>
      </c>
      <c r="C654" s="23" t="s">
        <v>194</v>
      </c>
      <c r="D654" s="23" t="s">
        <v>194</v>
      </c>
      <c r="E654" s="23" t="s">
        <v>1231</v>
      </c>
      <c r="F654" s="25" t="s">
        <v>923</v>
      </c>
      <c r="G654" s="24" t="s">
        <v>914</v>
      </c>
      <c r="H654" s="394">
        <v>250</v>
      </c>
      <c r="I654" s="23" t="s">
        <v>195</v>
      </c>
      <c r="J654" s="42" t="s">
        <v>998</v>
      </c>
      <c r="K654" s="13" t="str">
        <f t="shared" si="125"/>
        <v>011</v>
      </c>
      <c r="L654" s="6" t="s">
        <v>1004</v>
      </c>
      <c r="M654" s="13" t="s">
        <v>1026</v>
      </c>
      <c r="N654" s="13" t="s">
        <v>1027</v>
      </c>
      <c r="O654" s="3"/>
      <c r="P654" s="7" t="s">
        <v>1353</v>
      </c>
      <c r="Q654" s="7" t="s">
        <v>1590</v>
      </c>
      <c r="R654" s="7" t="s">
        <v>1561</v>
      </c>
      <c r="S654" s="7" t="str">
        <f t="shared" si="129"/>
        <v>No</v>
      </c>
      <c r="T654" s="306">
        <v>320</v>
      </c>
      <c r="U654" s="306">
        <v>16</v>
      </c>
      <c r="V654" s="306">
        <v>730</v>
      </c>
      <c r="W654" s="306">
        <v>704</v>
      </c>
      <c r="X654" s="8">
        <v>70.400000000000006</v>
      </c>
      <c r="Y654" s="16">
        <f t="shared" si="128"/>
        <v>27.716535433070867</v>
      </c>
      <c r="Z654" s="8">
        <v>69.8</v>
      </c>
      <c r="AA654" s="16">
        <f t="shared" si="126"/>
        <v>27.480314960629919</v>
      </c>
      <c r="AB654" s="16" t="str">
        <f t="shared" si="127"/>
        <v>N</v>
      </c>
      <c r="AC654" s="8">
        <v>135.4</v>
      </c>
      <c r="AD654" s="306">
        <v>18</v>
      </c>
      <c r="AE654" s="3"/>
      <c r="AF654" s="5" t="s">
        <v>988</v>
      </c>
      <c r="AG654" s="10">
        <v>0.27059011223551999</v>
      </c>
      <c r="AH654" s="10">
        <v>0.28680057978880003</v>
      </c>
      <c r="AI654" s="10">
        <v>0.26123791941632002</v>
      </c>
      <c r="AJ654" s="10">
        <v>0.28680057978880003</v>
      </c>
      <c r="AK654" s="10">
        <v>0.27183707127808004</v>
      </c>
      <c r="AL654" s="10">
        <v>0.35226592952320002</v>
      </c>
      <c r="AM654" s="10">
        <v>0.33106762579968002</v>
      </c>
      <c r="AN654" s="10">
        <v>0.33730242101248004</v>
      </c>
      <c r="AO654" s="10">
        <v>0.30986932207616003</v>
      </c>
      <c r="AP654" s="10">
        <v>0.28742405931008003</v>
      </c>
      <c r="AQ654" s="10">
        <v>0.27994230505472001</v>
      </c>
      <c r="AR654" s="10">
        <v>0.27994230505472001</v>
      </c>
      <c r="AS654" s="11">
        <v>0.81862861144064003</v>
      </c>
      <c r="AT654" s="11">
        <v>0.91090358059008003</v>
      </c>
      <c r="AU654" s="11">
        <v>0.97823936888832008</v>
      </c>
      <c r="AV654" s="11">
        <v>0.84730866941951999</v>
      </c>
      <c r="AW654" s="29">
        <v>3.55508023033856</v>
      </c>
      <c r="AX654" s="45">
        <f t="shared" si="130"/>
        <v>0.29625668586154669</v>
      </c>
      <c r="AY654" s="45">
        <f t="shared" si="131"/>
        <v>2.937139448403597E-2</v>
      </c>
    </row>
    <row r="655" spans="1:51" ht="15" customHeight="1">
      <c r="A655" s="385">
        <v>2355</v>
      </c>
      <c r="B655" s="23" t="s">
        <v>124</v>
      </c>
      <c r="C655" s="23" t="s">
        <v>200</v>
      </c>
      <c r="D655" s="23" t="s">
        <v>200</v>
      </c>
      <c r="E655" s="23" t="s">
        <v>1229</v>
      </c>
      <c r="F655" s="25" t="s">
        <v>923</v>
      </c>
      <c r="G655" s="24" t="s">
        <v>917</v>
      </c>
      <c r="H655" s="394">
        <v>250</v>
      </c>
      <c r="I655" s="23" t="s">
        <v>202</v>
      </c>
      <c r="J655" s="42" t="s">
        <v>998</v>
      </c>
      <c r="K655" s="13" t="str">
        <f t="shared" si="125"/>
        <v>011</v>
      </c>
      <c r="L655" s="6" t="s">
        <v>1004</v>
      </c>
      <c r="M655" s="13" t="s">
        <v>1026</v>
      </c>
      <c r="N655" s="13" t="s">
        <v>1027</v>
      </c>
      <c r="O655" s="3"/>
      <c r="P655" s="7" t="s">
        <v>1426</v>
      </c>
      <c r="Q655" s="7" t="s">
        <v>1591</v>
      </c>
      <c r="R655" s="7" t="s">
        <v>1426</v>
      </c>
      <c r="S655" s="7" t="str">
        <f t="shared" si="129"/>
        <v>Yes</v>
      </c>
      <c r="T655" s="306">
        <v>380</v>
      </c>
      <c r="U655" s="306">
        <v>20</v>
      </c>
      <c r="V655" s="306">
        <v>1765</v>
      </c>
      <c r="W655" s="306">
        <v>1765</v>
      </c>
      <c r="X655" s="8">
        <v>88.2</v>
      </c>
      <c r="Y655" s="16">
        <f t="shared" si="128"/>
        <v>34.724409448818896</v>
      </c>
      <c r="Z655" s="8">
        <v>82.8</v>
      </c>
      <c r="AA655" s="16">
        <f t="shared" si="126"/>
        <v>32.598425196850393</v>
      </c>
      <c r="AB655" s="16" t="str">
        <f t="shared" si="127"/>
        <v>N</v>
      </c>
      <c r="AC655" s="8">
        <v>134.4</v>
      </c>
      <c r="AD655" s="306">
        <v>12</v>
      </c>
      <c r="AE655" s="3"/>
      <c r="AF655" s="5" t="s">
        <v>990</v>
      </c>
      <c r="AG655" s="10">
        <v>2.3975811849830402</v>
      </c>
      <c r="AH655" s="10">
        <v>2.5366114303488003</v>
      </c>
      <c r="AI655" s="10">
        <v>2.3119532855193601</v>
      </c>
      <c r="AJ655" s="10">
        <v>2.5375321604505605</v>
      </c>
      <c r="AK655" s="10">
        <v>2.4040262956953602</v>
      </c>
      <c r="AL655" s="10">
        <v>3.1194335847628802</v>
      </c>
      <c r="AM655" s="10">
        <v>2.9316046440038401</v>
      </c>
      <c r="AN655" s="10">
        <v>2.9859277200076804</v>
      </c>
      <c r="AO655" s="10">
        <v>2.7419342430412805</v>
      </c>
      <c r="AP655" s="10">
        <v>2.5430565410611203</v>
      </c>
      <c r="AQ655" s="10">
        <v>2.4795261640396804</v>
      </c>
      <c r="AR655" s="10">
        <v>2.4758432436326405</v>
      </c>
      <c r="AS655" s="11">
        <v>7.2461459008512001</v>
      </c>
      <c r="AT655" s="11">
        <v>8.0609920409088005</v>
      </c>
      <c r="AU655" s="11">
        <v>8.659466607052801</v>
      </c>
      <c r="AV655" s="11">
        <v>7.4984259487334413</v>
      </c>
      <c r="AW655" s="29">
        <v>31.465030497546245</v>
      </c>
      <c r="AX655" s="45">
        <f t="shared" si="130"/>
        <v>2.6220858747955202</v>
      </c>
      <c r="AY655" s="45">
        <f t="shared" si="131"/>
        <v>0.26049720233545381</v>
      </c>
    </row>
    <row r="656" spans="1:51" ht="15" customHeight="1">
      <c r="A656" s="385">
        <v>2356</v>
      </c>
      <c r="B656" s="23" t="s">
        <v>124</v>
      </c>
      <c r="C656" s="23" t="s">
        <v>200</v>
      </c>
      <c r="D656" s="23" t="s">
        <v>200</v>
      </c>
      <c r="E656" s="23" t="s">
        <v>1229</v>
      </c>
      <c r="F656" s="25" t="s">
        <v>923</v>
      </c>
      <c r="G656" s="24" t="s">
        <v>914</v>
      </c>
      <c r="H656" s="394">
        <v>250</v>
      </c>
      <c r="I656" s="23" t="s">
        <v>201</v>
      </c>
      <c r="J656" s="42" t="s">
        <v>998</v>
      </c>
      <c r="K656" s="13" t="str">
        <f t="shared" si="125"/>
        <v>011</v>
      </c>
      <c r="L656" s="6" t="s">
        <v>1004</v>
      </c>
      <c r="M656" s="13" t="s">
        <v>1026</v>
      </c>
      <c r="N656" s="13" t="s">
        <v>1027</v>
      </c>
      <c r="O656" s="3"/>
      <c r="P656" s="7" t="s">
        <v>1351</v>
      </c>
      <c r="Q656" s="7" t="s">
        <v>1590</v>
      </c>
      <c r="R656" s="7" t="s">
        <v>1351</v>
      </c>
      <c r="S656" s="7" t="str">
        <f t="shared" si="129"/>
        <v>Yes</v>
      </c>
      <c r="T656" s="306">
        <v>380</v>
      </c>
      <c r="U656" s="306">
        <v>20</v>
      </c>
      <c r="V656" s="306">
        <v>965</v>
      </c>
      <c r="W656" s="306">
        <v>965</v>
      </c>
      <c r="X656" s="8">
        <v>96.5</v>
      </c>
      <c r="Y656" s="16">
        <f t="shared" si="128"/>
        <v>37.99212598425197</v>
      </c>
      <c r="Z656" s="8">
        <v>96.15</v>
      </c>
      <c r="AA656" s="16">
        <f t="shared" si="126"/>
        <v>37.854330708661422</v>
      </c>
      <c r="AB656" s="16" t="str">
        <f t="shared" si="127"/>
        <v>N</v>
      </c>
      <c r="AC656" s="8">
        <v>134.69999999999999</v>
      </c>
      <c r="AD656" s="306">
        <v>21</v>
      </c>
      <c r="AE656" s="3"/>
      <c r="AF656" s="5" t="s">
        <v>990</v>
      </c>
      <c r="AG656" s="10">
        <v>1.5679451023068001</v>
      </c>
      <c r="AH656" s="10">
        <v>1.6598208294864003</v>
      </c>
      <c r="AI656" s="10">
        <v>1.5124158166488002</v>
      </c>
      <c r="AJ656" s="10">
        <v>1.6598208294864003</v>
      </c>
      <c r="AK656" s="10">
        <v>1.5719835958092001</v>
      </c>
      <c r="AL656" s="10">
        <v>2.0404488420876001</v>
      </c>
      <c r="AM656" s="10">
        <v>1.9172747902644003</v>
      </c>
      <c r="AN656" s="10">
        <v>1.9526116084104002</v>
      </c>
      <c r="AO656" s="10">
        <v>1.7930911150656001</v>
      </c>
      <c r="AP656" s="10">
        <v>1.6638593229888001</v>
      </c>
      <c r="AQ656" s="10">
        <v>1.6224647645892003</v>
      </c>
      <c r="AR656" s="10">
        <v>1.6194358944624001</v>
      </c>
      <c r="AS656" s="11">
        <v>4.7401817484420006</v>
      </c>
      <c r="AT656" s="11">
        <v>5.272253267383201</v>
      </c>
      <c r="AU656" s="11">
        <v>5.662977513740401</v>
      </c>
      <c r="AV656" s="11">
        <v>4.9057599820404008</v>
      </c>
      <c r="AW656" s="29">
        <v>20.581172511606002</v>
      </c>
      <c r="AX656" s="45">
        <f t="shared" si="130"/>
        <v>1.7150977093005</v>
      </c>
      <c r="AY656" s="45">
        <f t="shared" si="131"/>
        <v>0.1702694998845482</v>
      </c>
    </row>
    <row r="657" spans="1:51" ht="15" customHeight="1">
      <c r="A657" s="385">
        <v>2360</v>
      </c>
      <c r="B657" s="23" t="s">
        <v>124</v>
      </c>
      <c r="C657" s="23" t="s">
        <v>755</v>
      </c>
      <c r="D657" s="23" t="s">
        <v>203</v>
      </c>
      <c r="E657" s="23" t="s">
        <v>1199</v>
      </c>
      <c r="F657" s="25" t="s">
        <v>923</v>
      </c>
      <c r="G657" s="24" t="s">
        <v>914</v>
      </c>
      <c r="H657" s="394">
        <v>125</v>
      </c>
      <c r="I657" s="23" t="s">
        <v>206</v>
      </c>
      <c r="J657" s="42" t="s">
        <v>999</v>
      </c>
      <c r="K657" s="13" t="str">
        <f t="shared" si="125"/>
        <v>010</v>
      </c>
      <c r="L657" s="6" t="s">
        <v>1004</v>
      </c>
      <c r="M657" s="13" t="s">
        <v>1029</v>
      </c>
      <c r="N657" s="13" t="s">
        <v>1027</v>
      </c>
      <c r="O657" s="3"/>
      <c r="P657" s="7" t="s">
        <v>1562</v>
      </c>
      <c r="Q657" s="7" t="s">
        <v>1590</v>
      </c>
      <c r="R657" s="7" t="s">
        <v>1562</v>
      </c>
      <c r="S657" s="7" t="str">
        <f t="shared" si="129"/>
        <v>Yes</v>
      </c>
      <c r="T657" s="306">
        <v>290</v>
      </c>
      <c r="U657" s="306">
        <v>14</v>
      </c>
      <c r="V657" s="306">
        <v>1387</v>
      </c>
      <c r="W657" s="306">
        <v>1387</v>
      </c>
      <c r="X657" s="8">
        <v>138.69999999999999</v>
      </c>
      <c r="Y657" s="16">
        <f t="shared" si="128"/>
        <v>54.606299212598422</v>
      </c>
      <c r="Z657" s="8">
        <v>138.69999999999999</v>
      </c>
      <c r="AA657" s="16">
        <f t="shared" si="126"/>
        <v>54.606299212598422</v>
      </c>
      <c r="AB657" s="16" t="str">
        <f t="shared" si="127"/>
        <v>Y</v>
      </c>
      <c r="AC657" s="8">
        <v>76.8</v>
      </c>
      <c r="AD657" s="306">
        <v>22</v>
      </c>
      <c r="AE657" s="3"/>
      <c r="AF657" s="5" t="s">
        <v>990</v>
      </c>
      <c r="AG657" s="10">
        <v>2.0173787085311998</v>
      </c>
      <c r="AH657" s="10">
        <v>2.1348223516569598</v>
      </c>
      <c r="AI657" s="10">
        <v>1.9460285382451201</v>
      </c>
      <c r="AJ657" s="10">
        <v>2.1354537690931199</v>
      </c>
      <c r="AK657" s="10">
        <v>2.0230614654566401</v>
      </c>
      <c r="AL657" s="10">
        <v>2.6254336995532799</v>
      </c>
      <c r="AM657" s="10">
        <v>2.4669479230771199</v>
      </c>
      <c r="AN657" s="10">
        <v>2.51240997848064</v>
      </c>
      <c r="AO657" s="10">
        <v>2.30719931172864</v>
      </c>
      <c r="AP657" s="10">
        <v>2.1405051085823996</v>
      </c>
      <c r="AQ657" s="10">
        <v>2.0868346265087996</v>
      </c>
      <c r="AR657" s="10">
        <v>2.0836775393279998</v>
      </c>
      <c r="AS657" s="11">
        <v>6.0982295984332797</v>
      </c>
      <c r="AT657" s="11">
        <v>6.7839489341030408</v>
      </c>
      <c r="AU657" s="11">
        <v>7.2865572132864003</v>
      </c>
      <c r="AV657" s="11">
        <v>6.311017274419199</v>
      </c>
      <c r="AW657" s="29">
        <v>26.479753020241922</v>
      </c>
      <c r="AX657" s="45">
        <f t="shared" si="130"/>
        <v>2.2066460850201604</v>
      </c>
      <c r="AY657" s="45">
        <f t="shared" si="131"/>
        <v>0.21914446315860311</v>
      </c>
    </row>
    <row r="658" spans="1:51" ht="15" customHeight="1">
      <c r="A658" s="385">
        <v>2361</v>
      </c>
      <c r="B658" s="23" t="s">
        <v>124</v>
      </c>
      <c r="C658" s="23" t="s">
        <v>755</v>
      </c>
      <c r="D658" s="23" t="s">
        <v>203</v>
      </c>
      <c r="E658" s="23" t="s">
        <v>1199</v>
      </c>
      <c r="F658" s="25" t="s">
        <v>923</v>
      </c>
      <c r="G658" s="24" t="s">
        <v>914</v>
      </c>
      <c r="H658" s="394">
        <v>125</v>
      </c>
      <c r="I658" s="23" t="s">
        <v>207</v>
      </c>
      <c r="J658" s="42" t="s">
        <v>999</v>
      </c>
      <c r="K658" s="13" t="str">
        <f t="shared" si="125"/>
        <v>010</v>
      </c>
      <c r="L658" s="6" t="s">
        <v>1004</v>
      </c>
      <c r="M658" s="13" t="s">
        <v>1029</v>
      </c>
      <c r="N658" s="13" t="s">
        <v>1027</v>
      </c>
      <c r="O658" s="3"/>
      <c r="P658" s="7" t="s">
        <v>1562</v>
      </c>
      <c r="Q658" s="7" t="s">
        <v>1590</v>
      </c>
      <c r="R658" s="7" t="s">
        <v>1562</v>
      </c>
      <c r="S658" s="7" t="str">
        <f t="shared" si="129"/>
        <v>Yes</v>
      </c>
      <c r="T658" s="306">
        <v>290</v>
      </c>
      <c r="U658" s="306">
        <v>14</v>
      </c>
      <c r="V658" s="306">
        <v>1387</v>
      </c>
      <c r="W658" s="306">
        <v>1387</v>
      </c>
      <c r="X658" s="8">
        <v>138.69999999999999</v>
      </c>
      <c r="Y658" s="16">
        <f t="shared" si="128"/>
        <v>54.606299212598422</v>
      </c>
      <c r="Z658" s="8">
        <v>138.69999999999999</v>
      </c>
      <c r="AA658" s="16">
        <f t="shared" si="126"/>
        <v>54.606299212598422</v>
      </c>
      <c r="AB658" s="16" t="str">
        <f t="shared" si="127"/>
        <v>Y</v>
      </c>
      <c r="AC658" s="8">
        <v>76.8</v>
      </c>
      <c r="AD658" s="306">
        <v>22</v>
      </c>
      <c r="AE658" s="3"/>
      <c r="AF658" s="5" t="s">
        <v>990</v>
      </c>
      <c r="AG658" s="10">
        <v>1.1207659491839999</v>
      </c>
      <c r="AH658" s="10">
        <v>1.1864333625446399</v>
      </c>
      <c r="AI658" s="10">
        <v>1.08098665070592</v>
      </c>
      <c r="AJ658" s="10">
        <v>1.1864333625446399</v>
      </c>
      <c r="AK658" s="10">
        <v>1.1239230363648001</v>
      </c>
      <c r="AL658" s="10">
        <v>1.4585742775296</v>
      </c>
      <c r="AM658" s="10">
        <v>1.37080725390336</v>
      </c>
      <c r="AN658" s="10">
        <v>1.3960639513497601</v>
      </c>
      <c r="AO658" s="10">
        <v>1.2817773954048</v>
      </c>
      <c r="AP658" s="10">
        <v>1.18895903228928</v>
      </c>
      <c r="AQ658" s="10">
        <v>1.1592824127897601</v>
      </c>
      <c r="AR658" s="10">
        <v>1.15801957791744</v>
      </c>
      <c r="AS658" s="11">
        <v>3.3881859624345601</v>
      </c>
      <c r="AT658" s="11">
        <v>3.76893067643904</v>
      </c>
      <c r="AU658" s="11">
        <v>4.0486486006579199</v>
      </c>
      <c r="AV658" s="11">
        <v>3.5062610229964801</v>
      </c>
      <c r="AW658" s="29">
        <v>14.712026262527999</v>
      </c>
      <c r="AX658" s="45">
        <f t="shared" si="130"/>
        <v>1.226002188544</v>
      </c>
      <c r="AY658" s="45">
        <f t="shared" si="131"/>
        <v>0.12180133945676927</v>
      </c>
    </row>
    <row r="659" spans="1:51" ht="15" customHeight="1">
      <c r="A659" s="385">
        <v>2367</v>
      </c>
      <c r="B659" s="23" t="s">
        <v>124</v>
      </c>
      <c r="C659" s="23" t="s">
        <v>755</v>
      </c>
      <c r="D659" s="23" t="s">
        <v>203</v>
      </c>
      <c r="E659" s="23" t="s">
        <v>1199</v>
      </c>
      <c r="F659" s="25" t="s">
        <v>923</v>
      </c>
      <c r="G659" s="24" t="s">
        <v>937</v>
      </c>
      <c r="H659" s="394">
        <v>125</v>
      </c>
      <c r="I659" s="23" t="s">
        <v>213</v>
      </c>
      <c r="J659" s="42" t="s">
        <v>999</v>
      </c>
      <c r="K659" s="13" t="str">
        <f t="shared" si="125"/>
        <v>010</v>
      </c>
      <c r="L659" s="6" t="s">
        <v>1004</v>
      </c>
      <c r="M659" s="13" t="s">
        <v>1029</v>
      </c>
      <c r="N659" s="13" t="s">
        <v>1027</v>
      </c>
      <c r="O659" s="3"/>
      <c r="P659" s="7" t="s">
        <v>1458</v>
      </c>
      <c r="Q659" s="7" t="s">
        <v>1590</v>
      </c>
      <c r="R659" s="7" t="s">
        <v>1458</v>
      </c>
      <c r="S659" s="7" t="str">
        <f t="shared" si="129"/>
        <v>Yes</v>
      </c>
      <c r="T659" s="306">
        <v>290</v>
      </c>
      <c r="U659" s="306">
        <v>14</v>
      </c>
      <c r="V659" s="306">
        <v>1008</v>
      </c>
      <c r="W659" s="306">
        <v>1008</v>
      </c>
      <c r="X659" s="8">
        <v>100.8</v>
      </c>
      <c r="Y659" s="16">
        <f t="shared" si="128"/>
        <v>39.685039370078741</v>
      </c>
      <c r="Z659" s="8">
        <v>98.6</v>
      </c>
      <c r="AA659" s="16">
        <f t="shared" si="126"/>
        <v>38.818897637795274</v>
      </c>
      <c r="AB659" s="16" t="str">
        <f t="shared" si="127"/>
        <v>N</v>
      </c>
      <c r="AC659" s="8">
        <v>105</v>
      </c>
      <c r="AD659" s="306">
        <v>14</v>
      </c>
      <c r="AE659" s="3"/>
      <c r="AF659" s="5" t="s">
        <v>990</v>
      </c>
      <c r="AG659" s="10">
        <v>6.1250834473919999</v>
      </c>
      <c r="AH659" s="10">
        <v>6.4808063107200002</v>
      </c>
      <c r="AI659" s="10">
        <v>5.9067561873600001</v>
      </c>
      <c r="AJ659" s="10">
        <v>6.4826884422719999</v>
      </c>
      <c r="AK659" s="10">
        <v>6.1407678769920002</v>
      </c>
      <c r="AL659" s="10">
        <v>7.9701997455360001</v>
      </c>
      <c r="AM659" s="10">
        <v>7.4902561997759998</v>
      </c>
      <c r="AN659" s="10">
        <v>7.6276518030720002</v>
      </c>
      <c r="AO659" s="10">
        <v>7.0040388821760002</v>
      </c>
      <c r="AP659" s="10">
        <v>6.497745494688</v>
      </c>
      <c r="AQ659" s="10">
        <v>6.3346274268480007</v>
      </c>
      <c r="AR659" s="10">
        <v>6.3258441462719999</v>
      </c>
      <c r="AS659" s="11">
        <v>18.512645945471998</v>
      </c>
      <c r="AT659" s="11">
        <v>20.593656064800001</v>
      </c>
      <c r="AU659" s="11">
        <v>22.121946885024002</v>
      </c>
      <c r="AV659" s="11">
        <v>19.158217067808</v>
      </c>
      <c r="AW659" s="29">
        <v>80.386465963104001</v>
      </c>
      <c r="AX659" s="45">
        <f t="shared" si="130"/>
        <v>6.6988721635920001</v>
      </c>
      <c r="AY659" s="45">
        <f t="shared" si="131"/>
        <v>0.66558563741008403</v>
      </c>
    </row>
    <row r="660" spans="1:51" ht="15" customHeight="1">
      <c r="A660" s="385">
        <v>2368</v>
      </c>
      <c r="B660" s="23" t="s">
        <v>124</v>
      </c>
      <c r="C660" s="23" t="s">
        <v>755</v>
      </c>
      <c r="D660" s="23" t="s">
        <v>203</v>
      </c>
      <c r="E660" s="23" t="s">
        <v>1199</v>
      </c>
      <c r="F660" s="25" t="s">
        <v>923</v>
      </c>
      <c r="G660" s="24" t="s">
        <v>937</v>
      </c>
      <c r="H660" s="394">
        <v>125</v>
      </c>
      <c r="I660" s="23" t="s">
        <v>215</v>
      </c>
      <c r="J660" s="42" t="s">
        <v>999</v>
      </c>
      <c r="K660" s="13" t="str">
        <f t="shared" si="125"/>
        <v>010</v>
      </c>
      <c r="L660" s="6" t="s">
        <v>1004</v>
      </c>
      <c r="M660" s="13" t="s">
        <v>1029</v>
      </c>
      <c r="N660" s="13" t="s">
        <v>1027</v>
      </c>
      <c r="O660" s="3"/>
      <c r="P660" s="7" t="s">
        <v>1458</v>
      </c>
      <c r="Q660" s="7" t="s">
        <v>1590</v>
      </c>
      <c r="R660" s="7" t="s">
        <v>1458</v>
      </c>
      <c r="S660" s="7" t="str">
        <f t="shared" si="129"/>
        <v>Yes</v>
      </c>
      <c r="T660" s="306">
        <v>290</v>
      </c>
      <c r="U660" s="306">
        <v>14</v>
      </c>
      <c r="V660" s="306">
        <v>1008</v>
      </c>
      <c r="W660" s="306">
        <v>1008</v>
      </c>
      <c r="X660" s="8">
        <v>100.8</v>
      </c>
      <c r="Y660" s="16">
        <f t="shared" si="128"/>
        <v>39.685039370078741</v>
      </c>
      <c r="Z660" s="8">
        <v>98.6</v>
      </c>
      <c r="AA660" s="16">
        <f t="shared" si="126"/>
        <v>38.818897637795274</v>
      </c>
      <c r="AB660" s="16" t="str">
        <f t="shared" si="127"/>
        <v>N</v>
      </c>
      <c r="AC660" s="8">
        <v>105</v>
      </c>
      <c r="AD660" s="306">
        <v>14</v>
      </c>
      <c r="AE660" s="3"/>
      <c r="AF660" s="5" t="s">
        <v>990</v>
      </c>
      <c r="AG660" s="10">
        <v>2.624946137856</v>
      </c>
      <c r="AH660" s="10">
        <v>2.7780261707520002</v>
      </c>
      <c r="AI660" s="10">
        <v>2.5314669374400003</v>
      </c>
      <c r="AJ660" s="10">
        <v>2.7786535479360004</v>
      </c>
      <c r="AK660" s="10">
        <v>2.6318472868799998</v>
      </c>
      <c r="AL660" s="10">
        <v>3.4160687668800001</v>
      </c>
      <c r="AM660" s="10">
        <v>3.210289050528</v>
      </c>
      <c r="AN660" s="10">
        <v>3.2692625058239999</v>
      </c>
      <c r="AO660" s="10">
        <v>3.00199982544</v>
      </c>
      <c r="AP660" s="10">
        <v>2.7849273197760005</v>
      </c>
      <c r="AQ660" s="10">
        <v>2.715288452352</v>
      </c>
      <c r="AR660" s="10">
        <v>2.7115241892479998</v>
      </c>
      <c r="AS660" s="11">
        <v>7.934439246048</v>
      </c>
      <c r="AT660" s="11">
        <v>8.8265696016960007</v>
      </c>
      <c r="AU660" s="11">
        <v>9.4815513817920003</v>
      </c>
      <c r="AV660" s="11">
        <v>8.2117399613760007</v>
      </c>
      <c r="AW660" s="29">
        <v>34.454300190912008</v>
      </c>
      <c r="AX660" s="45">
        <f t="shared" si="130"/>
        <v>2.8711916825759993</v>
      </c>
      <c r="AY660" s="45">
        <f t="shared" si="131"/>
        <v>0.28528596624201119</v>
      </c>
    </row>
    <row r="661" spans="1:51" ht="15" customHeight="1">
      <c r="A661" s="385">
        <v>2369</v>
      </c>
      <c r="B661" s="23" t="s">
        <v>124</v>
      </c>
      <c r="C661" s="23" t="s">
        <v>755</v>
      </c>
      <c r="D661" s="23" t="s">
        <v>203</v>
      </c>
      <c r="E661" s="23" t="s">
        <v>1199</v>
      </c>
      <c r="F661" s="25" t="s">
        <v>923</v>
      </c>
      <c r="G661" s="24" t="s">
        <v>938</v>
      </c>
      <c r="H661" s="394">
        <v>125</v>
      </c>
      <c r="I661" s="23" t="s">
        <v>209</v>
      </c>
      <c r="J661" s="42" t="s">
        <v>999</v>
      </c>
      <c r="K661" s="13" t="str">
        <f t="shared" si="125"/>
        <v>010</v>
      </c>
      <c r="L661" s="6" t="s">
        <v>1004</v>
      </c>
      <c r="M661" s="13" t="s">
        <v>1029</v>
      </c>
      <c r="N661" s="13" t="s">
        <v>1027</v>
      </c>
      <c r="O661" s="3"/>
      <c r="P661" s="7" t="s">
        <v>1458</v>
      </c>
      <c r="Q661" s="7" t="s">
        <v>1590</v>
      </c>
      <c r="R661" s="7" t="s">
        <v>1458</v>
      </c>
      <c r="S661" s="7" t="str">
        <f t="shared" si="129"/>
        <v>Yes</v>
      </c>
      <c r="T661" s="306">
        <v>290</v>
      </c>
      <c r="U661" s="306">
        <v>14</v>
      </c>
      <c r="V661" s="306">
        <v>1008</v>
      </c>
      <c r="W661" s="306">
        <v>1008</v>
      </c>
      <c r="X661" s="8">
        <v>100.8</v>
      </c>
      <c r="Y661" s="16">
        <f t="shared" si="128"/>
        <v>39.685039370078741</v>
      </c>
      <c r="Z661" s="8">
        <v>100.5</v>
      </c>
      <c r="AA661" s="16">
        <f t="shared" si="126"/>
        <v>39.566929133858267</v>
      </c>
      <c r="AB661" s="16" t="str">
        <f t="shared" si="127"/>
        <v>N</v>
      </c>
      <c r="AC661" s="8">
        <v>104.4</v>
      </c>
      <c r="AD661" s="306">
        <v>10</v>
      </c>
      <c r="AE661" s="3"/>
      <c r="AF661" s="5" t="s">
        <v>990</v>
      </c>
      <c r="AG661" s="10">
        <v>8.7692703472281615</v>
      </c>
      <c r="AH661" s="10">
        <v>9.2789085513600007</v>
      </c>
      <c r="AI661" s="10">
        <v>8.456750469296642</v>
      </c>
      <c r="AJ661" s="10">
        <v>9.2814037200460806</v>
      </c>
      <c r="AK661" s="10">
        <v>8.792350657574401</v>
      </c>
      <c r="AL661" s="10">
        <v>11.411653985786881</v>
      </c>
      <c r="AM661" s="10">
        <v>10.723611220600322</v>
      </c>
      <c r="AN661" s="10">
        <v>10.921353338972162</v>
      </c>
      <c r="AO661" s="10">
        <v>10.028082949355522</v>
      </c>
      <c r="AP661" s="10">
        <v>9.3026126538777625</v>
      </c>
      <c r="AQ661" s="10">
        <v>9.0699381739008</v>
      </c>
      <c r="AR661" s="10">
        <v>9.0574623304704023</v>
      </c>
      <c r="AS661" s="11">
        <v>26.504929367884806</v>
      </c>
      <c r="AT661" s="11">
        <v>29.485408363407362</v>
      </c>
      <c r="AU661" s="11">
        <v>31.673047508928008</v>
      </c>
      <c r="AV661" s="11">
        <v>27.430013158248961</v>
      </c>
      <c r="AW661" s="29">
        <v>115.09339839846913</v>
      </c>
      <c r="AX661" s="45">
        <f t="shared" si="130"/>
        <v>9.5911165332057617</v>
      </c>
      <c r="AY661" s="45">
        <f t="shared" si="131"/>
        <v>0.95301716645653445</v>
      </c>
    </row>
    <row r="662" spans="1:51" ht="15" customHeight="1">
      <c r="A662" s="385">
        <v>2370</v>
      </c>
      <c r="B662" s="23" t="s">
        <v>124</v>
      </c>
      <c r="C662" s="23" t="s">
        <v>755</v>
      </c>
      <c r="D662" s="23" t="s">
        <v>203</v>
      </c>
      <c r="E662" s="23" t="s">
        <v>1199</v>
      </c>
      <c r="F662" s="25" t="s">
        <v>923</v>
      </c>
      <c r="G662" s="24" t="s">
        <v>938</v>
      </c>
      <c r="H662" s="394">
        <v>125</v>
      </c>
      <c r="I662" s="23" t="s">
        <v>756</v>
      </c>
      <c r="J662" s="42" t="s">
        <v>999</v>
      </c>
      <c r="K662" s="13" t="str">
        <f t="shared" si="125"/>
        <v>010</v>
      </c>
      <c r="L662" s="6" t="s">
        <v>1004</v>
      </c>
      <c r="M662" s="13" t="s">
        <v>1029</v>
      </c>
      <c r="N662" s="13" t="s">
        <v>1027</v>
      </c>
      <c r="O662" s="3"/>
      <c r="P662" s="7" t="s">
        <v>1458</v>
      </c>
      <c r="Q662" s="7" t="s">
        <v>1590</v>
      </c>
      <c r="R662" s="7" t="s">
        <v>1458</v>
      </c>
      <c r="S662" s="7" t="str">
        <f t="shared" si="129"/>
        <v>Yes</v>
      </c>
      <c r="T662" s="306">
        <v>290</v>
      </c>
      <c r="U662" s="306">
        <v>14</v>
      </c>
      <c r="V662" s="306">
        <v>1008</v>
      </c>
      <c r="W662" s="306">
        <v>1008</v>
      </c>
      <c r="X662" s="8">
        <v>100.8</v>
      </c>
      <c r="Y662" s="16">
        <f t="shared" si="128"/>
        <v>39.685039370078741</v>
      </c>
      <c r="Z662" s="8">
        <v>100.5</v>
      </c>
      <c r="AA662" s="16">
        <f t="shared" si="126"/>
        <v>39.566929133858267</v>
      </c>
      <c r="AB662" s="16" t="str">
        <f t="shared" si="127"/>
        <v>N</v>
      </c>
      <c r="AC662" s="8">
        <v>104.4</v>
      </c>
      <c r="AD662" s="306">
        <v>10</v>
      </c>
      <c r="AE662" s="3"/>
      <c r="AF662" s="5" t="s">
        <v>990</v>
      </c>
      <c r="AG662" s="10">
        <v>5.261686966771201</v>
      </c>
      <c r="AH662" s="10">
        <v>5.5673451308160011</v>
      </c>
      <c r="AI662" s="10">
        <v>5.0739255231436813</v>
      </c>
      <c r="AJ662" s="10">
        <v>5.5692165073305606</v>
      </c>
      <c r="AK662" s="10">
        <v>5.2754103945446404</v>
      </c>
      <c r="AL662" s="10">
        <v>6.8473666667750406</v>
      </c>
      <c r="AM662" s="10">
        <v>6.4344162492288008</v>
      </c>
      <c r="AN662" s="10">
        <v>6.5529367618176009</v>
      </c>
      <c r="AO662" s="10">
        <v>6.0170992864819208</v>
      </c>
      <c r="AP662" s="10">
        <v>5.581692350760961</v>
      </c>
      <c r="AQ662" s="10">
        <v>5.4419629043404809</v>
      </c>
      <c r="AR662" s="10">
        <v>5.4344773982822412</v>
      </c>
      <c r="AS662" s="11">
        <v>15.902957620730884</v>
      </c>
      <c r="AT662" s="11">
        <v>17.691993568650243</v>
      </c>
      <c r="AU662" s="11">
        <v>19.004452297528324</v>
      </c>
      <c r="AV662" s="11">
        <v>16.458132653383682</v>
      </c>
      <c r="AW662" s="29">
        <v>69.057536140293138</v>
      </c>
      <c r="AX662" s="45">
        <f t="shared" si="130"/>
        <v>5.7547946783577615</v>
      </c>
      <c r="AY662" s="45">
        <f t="shared" si="131"/>
        <v>0.57191772458344814</v>
      </c>
    </row>
    <row r="663" spans="1:51" ht="15" customHeight="1">
      <c r="A663" s="385">
        <v>2373</v>
      </c>
      <c r="B663" s="23" t="s">
        <v>124</v>
      </c>
      <c r="C663" s="23" t="s">
        <v>755</v>
      </c>
      <c r="D663" s="23" t="s">
        <v>203</v>
      </c>
      <c r="E663" s="23" t="s">
        <v>1199</v>
      </c>
      <c r="F663" s="25" t="s">
        <v>923</v>
      </c>
      <c r="G663" s="24" t="s">
        <v>921</v>
      </c>
      <c r="H663" s="394">
        <v>125</v>
      </c>
      <c r="I663" s="23" t="s">
        <v>212</v>
      </c>
      <c r="J663" s="42" t="s">
        <v>999</v>
      </c>
      <c r="K663" s="13" t="str">
        <f t="shared" si="125"/>
        <v>010</v>
      </c>
      <c r="L663" s="6" t="s">
        <v>1004</v>
      </c>
      <c r="M663" s="13" t="s">
        <v>1029</v>
      </c>
      <c r="N663" s="13" t="s">
        <v>1027</v>
      </c>
      <c r="O663" s="3"/>
      <c r="P663" s="7" t="s">
        <v>1458</v>
      </c>
      <c r="Q663" s="7" t="s">
        <v>1590</v>
      </c>
      <c r="R663" s="7" t="s">
        <v>1458</v>
      </c>
      <c r="S663" s="7" t="str">
        <f t="shared" si="129"/>
        <v>Yes</v>
      </c>
      <c r="T663" s="306">
        <v>290</v>
      </c>
      <c r="U663" s="306">
        <v>14</v>
      </c>
      <c r="V663" s="306">
        <v>1008</v>
      </c>
      <c r="W663" s="306">
        <v>1008</v>
      </c>
      <c r="X663" s="8">
        <v>100.8</v>
      </c>
      <c r="Y663" s="16">
        <f t="shared" si="128"/>
        <v>39.685039370078741</v>
      </c>
      <c r="Z663" s="8">
        <v>100.5</v>
      </c>
      <c r="AA663" s="16">
        <f t="shared" si="126"/>
        <v>39.566929133858267</v>
      </c>
      <c r="AB663" s="16" t="str">
        <f t="shared" si="127"/>
        <v>N</v>
      </c>
      <c r="AC663" s="8">
        <v>114.3</v>
      </c>
      <c r="AD663" s="306">
        <v>15</v>
      </c>
      <c r="AE663" s="3"/>
      <c r="AF663" s="5" t="s">
        <v>990</v>
      </c>
      <c r="AG663" s="10">
        <v>8.8898934696364798</v>
      </c>
      <c r="AH663" s="10">
        <v>9.4068827418585599</v>
      </c>
      <c r="AI663" s="10">
        <v>8.5730070465043209</v>
      </c>
      <c r="AJ663" s="10">
        <v>9.4089315764908807</v>
      </c>
      <c r="AK663" s="10">
        <v>8.91311359546944</v>
      </c>
      <c r="AL663" s="10">
        <v>11.568403278956159</v>
      </c>
      <c r="AM663" s="10">
        <v>10.87111655908992</v>
      </c>
      <c r="AN663" s="10">
        <v>11.071219408179841</v>
      </c>
      <c r="AO663" s="10">
        <v>10.16631744557184</v>
      </c>
      <c r="AP663" s="10">
        <v>9.4307858125689599</v>
      </c>
      <c r="AQ663" s="10">
        <v>9.1944868849747206</v>
      </c>
      <c r="AR663" s="10">
        <v>9.181510932303361</v>
      </c>
      <c r="AS663" s="11">
        <v>26.869783257999359</v>
      </c>
      <c r="AT663" s="11">
        <v>29.89044845091648</v>
      </c>
      <c r="AU663" s="11">
        <v>32.108653412841605</v>
      </c>
      <c r="AV663" s="11">
        <v>27.80678362984704</v>
      </c>
      <c r="AW663" s="29">
        <v>116.67566875160449</v>
      </c>
      <c r="AX663" s="45">
        <f t="shared" si="130"/>
        <v>9.7229723959670391</v>
      </c>
      <c r="AY663" s="45">
        <f t="shared" si="131"/>
        <v>0.96610143635355938</v>
      </c>
    </row>
    <row r="664" spans="1:51" ht="15" customHeight="1">
      <c r="A664" s="385">
        <v>2374</v>
      </c>
      <c r="B664" s="23" t="s">
        <v>124</v>
      </c>
      <c r="C664" s="23" t="s">
        <v>755</v>
      </c>
      <c r="D664" s="23" t="s">
        <v>203</v>
      </c>
      <c r="E664" s="23" t="s">
        <v>1199</v>
      </c>
      <c r="F664" s="25" t="s">
        <v>923</v>
      </c>
      <c r="G664" s="24" t="s">
        <v>921</v>
      </c>
      <c r="H664" s="394">
        <v>125</v>
      </c>
      <c r="I664" s="23" t="s">
        <v>757</v>
      </c>
      <c r="J664" s="42" t="s">
        <v>999</v>
      </c>
      <c r="K664" s="13" t="str">
        <f t="shared" si="125"/>
        <v>010</v>
      </c>
      <c r="L664" s="6" t="s">
        <v>1004</v>
      </c>
      <c r="M664" s="13" t="s">
        <v>1029</v>
      </c>
      <c r="N664" s="13" t="s">
        <v>1027</v>
      </c>
      <c r="O664" s="3"/>
      <c r="P664" s="7" t="s">
        <v>1458</v>
      </c>
      <c r="Q664" s="7" t="s">
        <v>1590</v>
      </c>
      <c r="R664" s="7" t="s">
        <v>1458</v>
      </c>
      <c r="S664" s="7" t="str">
        <f t="shared" si="129"/>
        <v>Yes</v>
      </c>
      <c r="T664" s="306">
        <v>290</v>
      </c>
      <c r="U664" s="306">
        <v>14</v>
      </c>
      <c r="V664" s="306">
        <v>1008</v>
      </c>
      <c r="W664" s="306">
        <v>1008</v>
      </c>
      <c r="X664" s="8">
        <v>100.8</v>
      </c>
      <c r="Y664" s="16">
        <f t="shared" si="128"/>
        <v>39.685039370078741</v>
      </c>
      <c r="Z664" s="8">
        <v>100.5</v>
      </c>
      <c r="AA664" s="16">
        <f t="shared" si="126"/>
        <v>39.566929133858267</v>
      </c>
      <c r="AB664" s="16" t="str">
        <f t="shared" si="127"/>
        <v>N</v>
      </c>
      <c r="AC664" s="8">
        <v>114.3</v>
      </c>
      <c r="AD664" s="306">
        <v>15</v>
      </c>
      <c r="AE664" s="3"/>
      <c r="AF664" s="5" t="s">
        <v>990</v>
      </c>
      <c r="AG664" s="10">
        <v>0.81816796317311991</v>
      </c>
      <c r="AH664" s="10">
        <v>0.86597410459391999</v>
      </c>
      <c r="AI664" s="10">
        <v>0.78880133344320003</v>
      </c>
      <c r="AJ664" s="10">
        <v>0.86597410459391999</v>
      </c>
      <c r="AK664" s="10">
        <v>0.82021679780543999</v>
      </c>
      <c r="AL664" s="10">
        <v>1.0647110639289601</v>
      </c>
      <c r="AM664" s="10">
        <v>1.0005142454495999</v>
      </c>
      <c r="AN664" s="10">
        <v>1.0189537571404801</v>
      </c>
      <c r="AO664" s="10">
        <v>0.93563448209279998</v>
      </c>
      <c r="AP664" s="10">
        <v>0.86802293922624008</v>
      </c>
      <c r="AQ664" s="10">
        <v>0.84616870314816006</v>
      </c>
      <c r="AR664" s="10">
        <v>0.84480281339328001</v>
      </c>
      <c r="AS664" s="11">
        <v>2.47294340121024</v>
      </c>
      <c r="AT664" s="11">
        <v>2.7509019663283203</v>
      </c>
      <c r="AU664" s="11">
        <v>2.9551024846828797</v>
      </c>
      <c r="AV664" s="11">
        <v>2.5589944557676803</v>
      </c>
      <c r="AW664" s="29">
        <v>10.737942307989121</v>
      </c>
      <c r="AX664" s="45">
        <f t="shared" si="130"/>
        <v>0.89482852566575988</v>
      </c>
      <c r="AY664" s="45">
        <f t="shared" si="131"/>
        <v>8.8954181014265762E-2</v>
      </c>
    </row>
    <row r="665" spans="1:51" ht="15" customHeight="1">
      <c r="A665" s="385">
        <v>2375</v>
      </c>
      <c r="B665" s="23" t="s">
        <v>124</v>
      </c>
      <c r="C665" s="23" t="s">
        <v>755</v>
      </c>
      <c r="D665" s="23" t="s">
        <v>203</v>
      </c>
      <c r="E665" s="23" t="s">
        <v>1199</v>
      </c>
      <c r="F665" s="25" t="s">
        <v>923</v>
      </c>
      <c r="G665" s="24" t="s">
        <v>921</v>
      </c>
      <c r="H665" s="394">
        <v>125</v>
      </c>
      <c r="I665" s="23" t="s">
        <v>210</v>
      </c>
      <c r="J665" s="42" t="s">
        <v>1003</v>
      </c>
      <c r="K665" s="13" t="str">
        <f t="shared" si="125"/>
        <v>01G</v>
      </c>
      <c r="L665" s="6" t="s">
        <v>1004</v>
      </c>
      <c r="M665" s="13" t="s">
        <v>1029</v>
      </c>
      <c r="N665" s="13" t="s">
        <v>1030</v>
      </c>
      <c r="O665" s="3"/>
      <c r="P665" s="7" t="s">
        <v>1458</v>
      </c>
      <c r="Q665" s="7" t="s">
        <v>1590</v>
      </c>
      <c r="R665" s="7" t="s">
        <v>1458</v>
      </c>
      <c r="S665" s="7" t="str">
        <f t="shared" si="129"/>
        <v>Yes</v>
      </c>
      <c r="T665" s="306">
        <v>290</v>
      </c>
      <c r="U665" s="306">
        <v>14</v>
      </c>
      <c r="V665" s="306">
        <v>1008</v>
      </c>
      <c r="W665" s="306">
        <v>1008</v>
      </c>
      <c r="X665" s="8">
        <v>100.8</v>
      </c>
      <c r="Y665" s="16">
        <f t="shared" si="128"/>
        <v>39.685039370078741</v>
      </c>
      <c r="Z665" s="8">
        <v>100.5</v>
      </c>
      <c r="AA665" s="16">
        <f t="shared" si="126"/>
        <v>39.566929133858267</v>
      </c>
      <c r="AB665" s="16" t="str">
        <f t="shared" si="127"/>
        <v>N</v>
      </c>
      <c r="AC665" s="8">
        <v>114.3</v>
      </c>
      <c r="AD665" s="306">
        <v>15</v>
      </c>
      <c r="AE665" s="3"/>
      <c r="AF665" s="5" t="s">
        <v>990</v>
      </c>
      <c r="AG665" s="10">
        <v>1.0667598985612801</v>
      </c>
      <c r="AH665" s="10">
        <v>1.1289078824083199</v>
      </c>
      <c r="AI665" s="10">
        <v>1.02919793030208</v>
      </c>
      <c r="AJ665" s="10">
        <v>1.12959082728576</v>
      </c>
      <c r="AK665" s="10">
        <v>1.0701746229484801</v>
      </c>
      <c r="AL665" s="10">
        <v>1.3884269358355201</v>
      </c>
      <c r="AM665" s="10">
        <v>1.3051076607878398</v>
      </c>
      <c r="AN665" s="10">
        <v>1.32901073149824</v>
      </c>
      <c r="AO665" s="10">
        <v>1.2204224959852801</v>
      </c>
      <c r="AP665" s="10">
        <v>1.13163966191808</v>
      </c>
      <c r="AQ665" s="10">
        <v>1.10363892194304</v>
      </c>
      <c r="AR665" s="10">
        <v>1.10227303218816</v>
      </c>
      <c r="AS665" s="11">
        <v>3.2248657112716801</v>
      </c>
      <c r="AT665" s="11">
        <v>3.5881923860697604</v>
      </c>
      <c r="AU665" s="11">
        <v>3.8545408882713601</v>
      </c>
      <c r="AV665" s="11">
        <v>3.33755161604928</v>
      </c>
      <c r="AW665" s="29">
        <v>14.005150601662081</v>
      </c>
      <c r="AX665" s="45">
        <f t="shared" si="130"/>
        <v>1.1670958834718399</v>
      </c>
      <c r="AY665" s="45">
        <f t="shared" si="131"/>
        <v>0.11596339604937882</v>
      </c>
    </row>
    <row r="666" spans="1:51" ht="15" customHeight="1">
      <c r="A666" s="385">
        <v>2376</v>
      </c>
      <c r="B666" s="23" t="s">
        <v>124</v>
      </c>
      <c r="C666" s="23" t="s">
        <v>755</v>
      </c>
      <c r="D666" s="23" t="s">
        <v>203</v>
      </c>
      <c r="E666" s="23" t="s">
        <v>1199</v>
      </c>
      <c r="F666" s="25" t="s">
        <v>923</v>
      </c>
      <c r="G666" s="24" t="s">
        <v>938</v>
      </c>
      <c r="H666" s="394">
        <v>125</v>
      </c>
      <c r="I666" s="23" t="s">
        <v>211</v>
      </c>
      <c r="J666" s="42" t="s">
        <v>999</v>
      </c>
      <c r="K666" s="13" t="str">
        <f t="shared" si="125"/>
        <v>010</v>
      </c>
      <c r="L666" s="6" t="s">
        <v>1004</v>
      </c>
      <c r="M666" s="13" t="s">
        <v>1029</v>
      </c>
      <c r="N666" s="13" t="s">
        <v>1027</v>
      </c>
      <c r="O666" s="3"/>
      <c r="P666" s="7" t="s">
        <v>1458</v>
      </c>
      <c r="Q666" s="7" t="s">
        <v>1590</v>
      </c>
      <c r="R666" s="7" t="s">
        <v>1458</v>
      </c>
      <c r="S666" s="7" t="str">
        <f t="shared" si="129"/>
        <v>Yes</v>
      </c>
      <c r="T666" s="306">
        <v>290</v>
      </c>
      <c r="U666" s="306">
        <v>14</v>
      </c>
      <c r="V666" s="306">
        <v>1008</v>
      </c>
      <c r="W666" s="306">
        <v>1008</v>
      </c>
      <c r="X666" s="8">
        <v>100.8</v>
      </c>
      <c r="Y666" s="16">
        <f t="shared" si="128"/>
        <v>39.685039370078741</v>
      </c>
      <c r="Z666" s="8">
        <v>100.5</v>
      </c>
      <c r="AA666" s="16">
        <f t="shared" si="126"/>
        <v>39.566929133858267</v>
      </c>
      <c r="AB666" s="16" t="str">
        <f t="shared" si="127"/>
        <v>N</v>
      </c>
      <c r="AC666" s="8">
        <v>102.6</v>
      </c>
      <c r="AD666" s="306">
        <v>10</v>
      </c>
      <c r="AE666" s="3"/>
      <c r="AF666" s="5" t="s">
        <v>990</v>
      </c>
      <c r="AG666" s="10">
        <v>4.7878200171648002</v>
      </c>
      <c r="AH666" s="10">
        <v>5.0661388760371198</v>
      </c>
      <c r="AI666" s="10">
        <v>4.6173956938905603</v>
      </c>
      <c r="AJ666" s="10">
        <v>5.0673649503052793</v>
      </c>
      <c r="AK666" s="10">
        <v>4.8006937969804797</v>
      </c>
      <c r="AL666" s="10">
        <v>6.2309094307891195</v>
      </c>
      <c r="AM666" s="10">
        <v>5.8551176675980798</v>
      </c>
      <c r="AN666" s="10">
        <v>5.9630122031961603</v>
      </c>
      <c r="AO666" s="10">
        <v>5.4756476816025597</v>
      </c>
      <c r="AP666" s="10">
        <v>5.0790126558528002</v>
      </c>
      <c r="AQ666" s="10">
        <v>4.9521139690982396</v>
      </c>
      <c r="AR666" s="10">
        <v>4.9453705606233607</v>
      </c>
      <c r="AS666" s="11">
        <v>14.471354587092481</v>
      </c>
      <c r="AT666" s="11">
        <v>16.098968178074877</v>
      </c>
      <c r="AU666" s="11">
        <v>17.293777552396801</v>
      </c>
      <c r="AV666" s="11">
        <v>14.976497185574399</v>
      </c>
      <c r="AW666" s="29">
        <v>62.840597503138554</v>
      </c>
      <c r="AX666" s="45">
        <f t="shared" si="130"/>
        <v>5.2367164585948798</v>
      </c>
      <c r="AY666" s="45">
        <f t="shared" si="131"/>
        <v>0.52041447547278807</v>
      </c>
    </row>
    <row r="667" spans="1:51" ht="15" customHeight="1">
      <c r="A667" s="385">
        <v>2377</v>
      </c>
      <c r="B667" s="23" t="s">
        <v>124</v>
      </c>
      <c r="C667" s="23" t="s">
        <v>755</v>
      </c>
      <c r="D667" s="23" t="s">
        <v>203</v>
      </c>
      <c r="E667" s="23" t="s">
        <v>1199</v>
      </c>
      <c r="F667" s="25" t="s">
        <v>923</v>
      </c>
      <c r="G667" s="24" t="s">
        <v>938</v>
      </c>
      <c r="H667" s="394">
        <v>125</v>
      </c>
      <c r="I667" s="23" t="s">
        <v>214</v>
      </c>
      <c r="J667" s="42" t="s">
        <v>999</v>
      </c>
      <c r="K667" s="13" t="str">
        <f t="shared" si="125"/>
        <v>010</v>
      </c>
      <c r="L667" s="6" t="s">
        <v>1004</v>
      </c>
      <c r="M667" s="13" t="s">
        <v>1029</v>
      </c>
      <c r="N667" s="13" t="s">
        <v>1027</v>
      </c>
      <c r="O667" s="3"/>
      <c r="P667" s="7" t="s">
        <v>1458</v>
      </c>
      <c r="Q667" s="7" t="s">
        <v>1590</v>
      </c>
      <c r="R667" s="7" t="s">
        <v>1458</v>
      </c>
      <c r="S667" s="7" t="str">
        <f t="shared" si="129"/>
        <v>Yes</v>
      </c>
      <c r="T667" s="306">
        <v>290</v>
      </c>
      <c r="U667" s="306">
        <v>14</v>
      </c>
      <c r="V667" s="306">
        <v>1008</v>
      </c>
      <c r="W667" s="306">
        <v>1008</v>
      </c>
      <c r="X667" s="8">
        <v>100.8</v>
      </c>
      <c r="Y667" s="16">
        <f t="shared" si="128"/>
        <v>39.685039370078741</v>
      </c>
      <c r="Z667" s="8">
        <v>100.5</v>
      </c>
      <c r="AA667" s="16">
        <f t="shared" si="126"/>
        <v>39.566929133858267</v>
      </c>
      <c r="AB667" s="16" t="str">
        <f t="shared" si="127"/>
        <v>N</v>
      </c>
      <c r="AC667" s="8">
        <v>102.6</v>
      </c>
      <c r="AD667" s="306">
        <v>10</v>
      </c>
      <c r="AE667" s="3"/>
      <c r="AF667" s="5" t="s">
        <v>990</v>
      </c>
      <c r="AG667" s="10">
        <v>1.4363460051494401</v>
      </c>
      <c r="AH667" s="10">
        <v>1.5203320925184001</v>
      </c>
      <c r="AI667" s="10">
        <v>1.3854639230207999</v>
      </c>
      <c r="AJ667" s="10">
        <v>1.5203320925184001</v>
      </c>
      <c r="AK667" s="10">
        <v>1.4406372650879999</v>
      </c>
      <c r="AL667" s="10">
        <v>1.8691502218099199</v>
      </c>
      <c r="AM667" s="10">
        <v>1.75696442627328</v>
      </c>
      <c r="AN667" s="10">
        <v>1.7888423572454399</v>
      </c>
      <c r="AO667" s="10">
        <v>1.6429395193344001</v>
      </c>
      <c r="AP667" s="10">
        <v>1.5240103153228801</v>
      </c>
      <c r="AQ667" s="10">
        <v>1.4860020130099201</v>
      </c>
      <c r="AR667" s="10">
        <v>1.4835498644736</v>
      </c>
      <c r="AS667" s="11">
        <v>4.3421420206886401</v>
      </c>
      <c r="AT667" s="11">
        <v>4.8301195794163201</v>
      </c>
      <c r="AU667" s="11">
        <v>5.1887463028531204</v>
      </c>
      <c r="AV667" s="11">
        <v>4.4935621928064</v>
      </c>
      <c r="AW667" s="29">
        <v>18.85457009576448</v>
      </c>
      <c r="AX667" s="45">
        <f t="shared" si="130"/>
        <v>1.5712141746470396</v>
      </c>
      <c r="AY667" s="45">
        <f t="shared" si="131"/>
        <v>0.15605093114118312</v>
      </c>
    </row>
    <row r="668" spans="1:51" ht="15" customHeight="1">
      <c r="A668" s="385">
        <v>2378</v>
      </c>
      <c r="B668" s="23" t="s">
        <v>124</v>
      </c>
      <c r="C668" s="23" t="s">
        <v>755</v>
      </c>
      <c r="D668" s="23" t="s">
        <v>203</v>
      </c>
      <c r="E668" s="23" t="s">
        <v>1199</v>
      </c>
      <c r="F668" s="25" t="s">
        <v>923</v>
      </c>
      <c r="G668" s="24" t="s">
        <v>921</v>
      </c>
      <c r="H668" s="394">
        <v>125</v>
      </c>
      <c r="I668" s="23" t="s">
        <v>208</v>
      </c>
      <c r="J668" s="42" t="s">
        <v>999</v>
      </c>
      <c r="K668" s="13" t="str">
        <f t="shared" si="125"/>
        <v>010</v>
      </c>
      <c r="L668" s="6" t="s">
        <v>1004</v>
      </c>
      <c r="M668" s="13" t="s">
        <v>1029</v>
      </c>
      <c r="N668" s="13" t="s">
        <v>1027</v>
      </c>
      <c r="O668" s="3"/>
      <c r="P668" s="7" t="s">
        <v>1458</v>
      </c>
      <c r="Q668" s="7" t="s">
        <v>1590</v>
      </c>
      <c r="R668" s="7" t="s">
        <v>1458</v>
      </c>
      <c r="S668" s="7" t="str">
        <f t="shared" si="129"/>
        <v>Yes</v>
      </c>
      <c r="T668" s="306">
        <v>290</v>
      </c>
      <c r="U668" s="306">
        <v>14</v>
      </c>
      <c r="V668" s="306">
        <v>1008</v>
      </c>
      <c r="W668" s="306">
        <v>1008</v>
      </c>
      <c r="X668" s="8">
        <v>100.8</v>
      </c>
      <c r="Y668" s="16">
        <f t="shared" si="128"/>
        <v>39.685039370078741</v>
      </c>
      <c r="Z668" s="8">
        <v>100.5</v>
      </c>
      <c r="AA668" s="16">
        <f t="shared" si="126"/>
        <v>39.566929133858267</v>
      </c>
      <c r="AB668" s="16" t="str">
        <f t="shared" si="127"/>
        <v>N</v>
      </c>
      <c r="AC668" s="8">
        <v>117.6</v>
      </c>
      <c r="AD668" s="306">
        <v>15</v>
      </c>
      <c r="AE668" s="3"/>
      <c r="AF668" s="5" t="s">
        <v>990</v>
      </c>
      <c r="AG668" s="10">
        <v>2.1951174815539201</v>
      </c>
      <c r="AH668" s="10">
        <v>2.3230020467404797</v>
      </c>
      <c r="AI668" s="10">
        <v>2.1171219500390399</v>
      </c>
      <c r="AJ668" s="10">
        <v>2.3237047091865599</v>
      </c>
      <c r="AK668" s="10">
        <v>2.20144144356864</v>
      </c>
      <c r="AL668" s="10">
        <v>2.8570255057612801</v>
      </c>
      <c r="AM668" s="10">
        <v>2.6848732064716798</v>
      </c>
      <c r="AN668" s="10">
        <v>2.73405957769728</v>
      </c>
      <c r="AO668" s="10">
        <v>2.5106129198438394</v>
      </c>
      <c r="AP668" s="10">
        <v>2.3286233463091199</v>
      </c>
      <c r="AQ668" s="10">
        <v>2.2703023632844799</v>
      </c>
      <c r="AR668" s="10">
        <v>2.2674917135001595</v>
      </c>
      <c r="AS668" s="11">
        <v>6.6352414783334392</v>
      </c>
      <c r="AT668" s="11">
        <v>7.3821716585164801</v>
      </c>
      <c r="AU668" s="11">
        <v>7.9295457040127992</v>
      </c>
      <c r="AV668" s="11">
        <v>6.8664174230937594</v>
      </c>
      <c r="AW668" s="29">
        <v>28.813376263956478</v>
      </c>
      <c r="AX668" s="45">
        <f t="shared" si="130"/>
        <v>2.4011146886630397</v>
      </c>
      <c r="AY668" s="45">
        <f t="shared" si="131"/>
        <v>0.23864917376113631</v>
      </c>
    </row>
    <row r="669" spans="1:51" ht="15" customHeight="1">
      <c r="A669" s="385">
        <v>2379</v>
      </c>
      <c r="B669" s="23" t="s">
        <v>124</v>
      </c>
      <c r="C669" s="23" t="s">
        <v>755</v>
      </c>
      <c r="D669" s="23" t="s">
        <v>203</v>
      </c>
      <c r="E669" s="23" t="s">
        <v>1199</v>
      </c>
      <c r="F669" s="25" t="s">
        <v>923</v>
      </c>
      <c r="G669" s="24" t="s">
        <v>921</v>
      </c>
      <c r="H669" s="394">
        <v>125</v>
      </c>
      <c r="I669" s="23" t="s">
        <v>758</v>
      </c>
      <c r="J669" s="42" t="s">
        <v>999</v>
      </c>
      <c r="K669" s="13" t="str">
        <f t="shared" si="125"/>
        <v>010</v>
      </c>
      <c r="L669" s="6" t="s">
        <v>1004</v>
      </c>
      <c r="M669" s="13" t="s">
        <v>1029</v>
      </c>
      <c r="N669" s="13" t="s">
        <v>1027</v>
      </c>
      <c r="O669" s="3"/>
      <c r="P669" s="7" t="s">
        <v>1458</v>
      </c>
      <c r="Q669" s="7" t="s">
        <v>1590</v>
      </c>
      <c r="R669" s="7" t="s">
        <v>1458</v>
      </c>
      <c r="S669" s="7" t="str">
        <f t="shared" si="129"/>
        <v>Yes</v>
      </c>
      <c r="T669" s="306">
        <v>290</v>
      </c>
      <c r="U669" s="306">
        <v>14</v>
      </c>
      <c r="V669" s="306">
        <v>1008</v>
      </c>
      <c r="W669" s="306">
        <v>1008</v>
      </c>
      <c r="X669" s="8">
        <v>100.8</v>
      </c>
      <c r="Y669" s="16">
        <f t="shared" si="128"/>
        <v>39.685039370078741</v>
      </c>
      <c r="Z669" s="8">
        <v>100.5</v>
      </c>
      <c r="AA669" s="16">
        <f t="shared" si="126"/>
        <v>39.566929133858267</v>
      </c>
      <c r="AB669" s="16" t="str">
        <f t="shared" si="127"/>
        <v>N</v>
      </c>
      <c r="AC669" s="8">
        <v>117.6</v>
      </c>
      <c r="AD669" s="306">
        <v>15</v>
      </c>
      <c r="AE669" s="3"/>
      <c r="AF669" s="5" t="s">
        <v>990</v>
      </c>
      <c r="AG669" s="10">
        <v>1.46364587518464</v>
      </c>
      <c r="AH669" s="10">
        <v>1.5486680311603198</v>
      </c>
      <c r="AI669" s="10">
        <v>1.4116488541747199</v>
      </c>
      <c r="AJ669" s="10">
        <v>1.5493706936063998</v>
      </c>
      <c r="AK669" s="10">
        <v>1.4678618498611198</v>
      </c>
      <c r="AL669" s="10">
        <v>1.9049178913228799</v>
      </c>
      <c r="AM669" s="10">
        <v>1.78968125016576</v>
      </c>
      <c r="AN669" s="10">
        <v>1.8227063851315197</v>
      </c>
      <c r="AO669" s="10">
        <v>1.6737419465625598</v>
      </c>
      <c r="AP669" s="10">
        <v>1.5528840058367999</v>
      </c>
      <c r="AQ669" s="10">
        <v>1.5135349088563199</v>
      </c>
      <c r="AR669" s="10">
        <v>1.5114269215180798</v>
      </c>
      <c r="AS669" s="11">
        <v>4.4239627605196796</v>
      </c>
      <c r="AT669" s="11">
        <v>4.9221504347903995</v>
      </c>
      <c r="AU669" s="11">
        <v>5.2861295818598393</v>
      </c>
      <c r="AV669" s="11">
        <v>4.5778458362111998</v>
      </c>
      <c r="AW669" s="29">
        <v>19.210088613381117</v>
      </c>
      <c r="AX669" s="45">
        <f t="shared" si="130"/>
        <v>1.6008407177817598</v>
      </c>
      <c r="AY669" s="45">
        <f t="shared" si="131"/>
        <v>0.15904548609605468</v>
      </c>
    </row>
    <row r="670" spans="1:51" ht="15" customHeight="1">
      <c r="A670" s="385">
        <v>2383</v>
      </c>
      <c r="B670" s="23" t="s">
        <v>124</v>
      </c>
      <c r="C670" s="23" t="s">
        <v>755</v>
      </c>
      <c r="D670" s="23" t="s">
        <v>203</v>
      </c>
      <c r="E670" s="23" t="s">
        <v>1199</v>
      </c>
      <c r="F670" s="25" t="s">
        <v>923</v>
      </c>
      <c r="G670" s="24" t="s">
        <v>914</v>
      </c>
      <c r="H670" s="394">
        <v>115</v>
      </c>
      <c r="I670" s="23" t="s">
        <v>874</v>
      </c>
      <c r="J670" s="42" t="s">
        <v>999</v>
      </c>
      <c r="K670" s="13" t="str">
        <f t="shared" si="125"/>
        <v>010</v>
      </c>
      <c r="L670" s="6" t="s">
        <v>1004</v>
      </c>
      <c r="M670" s="13" t="s">
        <v>1029</v>
      </c>
      <c r="N670" s="13" t="s">
        <v>1027</v>
      </c>
      <c r="O670" s="3"/>
      <c r="P670" s="7" t="s">
        <v>1562</v>
      </c>
      <c r="Q670" s="7" t="s">
        <v>1590</v>
      </c>
      <c r="R670" s="7" t="s">
        <v>1562</v>
      </c>
      <c r="S670" s="7" t="str">
        <f t="shared" si="129"/>
        <v>Yes</v>
      </c>
      <c r="T670" s="306">
        <v>290</v>
      </c>
      <c r="U670" s="306">
        <v>14</v>
      </c>
      <c r="V670" s="306">
        <v>1387</v>
      </c>
      <c r="W670" s="306">
        <v>1387</v>
      </c>
      <c r="X670" s="8">
        <v>138.69999999999999</v>
      </c>
      <c r="Y670" s="16">
        <f t="shared" si="128"/>
        <v>54.606299212598422</v>
      </c>
      <c r="Z670" s="8">
        <v>138.69999999999999</v>
      </c>
      <c r="AA670" s="16">
        <f t="shared" si="126"/>
        <v>54.606299212598422</v>
      </c>
      <c r="AB670" s="16" t="str">
        <f t="shared" si="127"/>
        <v>Y</v>
      </c>
      <c r="AC670" s="8">
        <v>78.8</v>
      </c>
      <c r="AD670" s="306">
        <v>22</v>
      </c>
      <c r="AE670" s="3"/>
      <c r="AF670" s="5" t="s">
        <v>990</v>
      </c>
      <c r="AG670" s="10">
        <v>0.64397343496864001</v>
      </c>
      <c r="AH670" s="10">
        <v>0.68154934968512004</v>
      </c>
      <c r="AI670" s="10">
        <v>0.62129831401904001</v>
      </c>
      <c r="AJ670" s="10">
        <v>0.68219721028367997</v>
      </c>
      <c r="AK670" s="10">
        <v>0.64591701676432001</v>
      </c>
      <c r="AL670" s="10">
        <v>0.83833161453663996</v>
      </c>
      <c r="AM670" s="10">
        <v>0.78779848784896001</v>
      </c>
      <c r="AN670" s="10">
        <v>0.80205142101728</v>
      </c>
      <c r="AO670" s="10">
        <v>0.73661750056272002</v>
      </c>
      <c r="AP670" s="10">
        <v>0.68349293148080004</v>
      </c>
      <c r="AQ670" s="10">
        <v>0.66664855591824002</v>
      </c>
      <c r="AR670" s="10">
        <v>0.66535283472112006</v>
      </c>
      <c r="AS670" s="11">
        <v>1.9468210986728001</v>
      </c>
      <c r="AT670" s="11">
        <v>2.1664458415846397</v>
      </c>
      <c r="AU670" s="11">
        <v>2.3264674094289601</v>
      </c>
      <c r="AV670" s="11">
        <v>2.0154943221201602</v>
      </c>
      <c r="AW670" s="29">
        <v>8.4552286718065588</v>
      </c>
      <c r="AX670" s="45">
        <f t="shared" si="130"/>
        <v>0.70460238931721342</v>
      </c>
      <c r="AY670" s="45">
        <f t="shared" si="131"/>
        <v>6.9964831772184974E-2</v>
      </c>
    </row>
    <row r="671" spans="1:51" ht="15" customHeight="1">
      <c r="A671" s="385">
        <v>2384</v>
      </c>
      <c r="B671" s="23" t="s">
        <v>124</v>
      </c>
      <c r="C671" s="23" t="s">
        <v>755</v>
      </c>
      <c r="D671" s="23" t="s">
        <v>203</v>
      </c>
      <c r="E671" s="23" t="s">
        <v>1199</v>
      </c>
      <c r="F671" s="25" t="s">
        <v>923</v>
      </c>
      <c r="G671" s="24" t="s">
        <v>914</v>
      </c>
      <c r="H671" s="394">
        <v>115</v>
      </c>
      <c r="I671" s="23" t="s">
        <v>216</v>
      </c>
      <c r="J671" s="42" t="s">
        <v>999</v>
      </c>
      <c r="K671" s="13" t="str">
        <f t="shared" si="125"/>
        <v>010</v>
      </c>
      <c r="L671" s="6" t="s">
        <v>1004</v>
      </c>
      <c r="M671" s="13" t="s">
        <v>1029</v>
      </c>
      <c r="N671" s="13" t="s">
        <v>1027</v>
      </c>
      <c r="O671" s="3"/>
      <c r="P671" s="7" t="s">
        <v>1562</v>
      </c>
      <c r="Q671" s="7" t="s">
        <v>1590</v>
      </c>
      <c r="R671" s="7" t="s">
        <v>1562</v>
      </c>
      <c r="S671" s="7" t="str">
        <f t="shared" si="129"/>
        <v>Yes</v>
      </c>
      <c r="T671" s="306">
        <v>290</v>
      </c>
      <c r="U671" s="306">
        <v>14</v>
      </c>
      <c r="V671" s="306">
        <v>1387</v>
      </c>
      <c r="W671" s="306">
        <v>1387</v>
      </c>
      <c r="X671" s="8">
        <v>138.69999999999999</v>
      </c>
      <c r="Y671" s="16">
        <f t="shared" si="128"/>
        <v>54.606299212598422</v>
      </c>
      <c r="Z671" s="8">
        <v>138.69999999999999</v>
      </c>
      <c r="AA671" s="16">
        <f t="shared" si="126"/>
        <v>54.606299212598422</v>
      </c>
      <c r="AB671" s="16" t="str">
        <f t="shared" si="127"/>
        <v>Y</v>
      </c>
      <c r="AC671" s="8">
        <v>78.8</v>
      </c>
      <c r="AD671" s="306">
        <v>22</v>
      </c>
      <c r="AE671" s="3"/>
      <c r="AF671" s="5" t="s">
        <v>990</v>
      </c>
      <c r="AG671" s="10">
        <v>1.3112698514854402</v>
      </c>
      <c r="AH671" s="10">
        <v>1.3877174021155201</v>
      </c>
      <c r="AI671" s="10">
        <v>1.2646238883891201</v>
      </c>
      <c r="AJ671" s="10">
        <v>1.3877174021155201</v>
      </c>
      <c r="AK671" s="10">
        <v>1.3145091544782401</v>
      </c>
      <c r="AL671" s="10">
        <v>1.70646481660704</v>
      </c>
      <c r="AM671" s="10">
        <v>1.603454981436</v>
      </c>
      <c r="AN671" s="10">
        <v>1.63325656896976</v>
      </c>
      <c r="AO671" s="10">
        <v>1.4991494250678401</v>
      </c>
      <c r="AP671" s="10">
        <v>1.3909567051083198</v>
      </c>
      <c r="AQ671" s="10">
        <v>1.3559722327860799</v>
      </c>
      <c r="AR671" s="10">
        <v>1.3540286509904</v>
      </c>
      <c r="AS671" s="11">
        <v>3.9636111419900804</v>
      </c>
      <c r="AT671" s="11">
        <v>4.4086913732008002</v>
      </c>
      <c r="AU671" s="11">
        <v>4.7358609754735994</v>
      </c>
      <c r="AV671" s="11">
        <v>4.1009575888847998</v>
      </c>
      <c r="AW671" s="29">
        <v>17.209121079549281</v>
      </c>
      <c r="AX671" s="45">
        <f t="shared" si="130"/>
        <v>1.4340934232957732</v>
      </c>
      <c r="AY671" s="45">
        <f t="shared" si="131"/>
        <v>0.14255756124254759</v>
      </c>
    </row>
    <row r="672" spans="1:51" ht="15" customHeight="1">
      <c r="A672" s="385">
        <v>2385</v>
      </c>
      <c r="B672" s="23" t="s">
        <v>124</v>
      </c>
      <c r="C672" s="23" t="s">
        <v>755</v>
      </c>
      <c r="D672" s="23" t="s">
        <v>203</v>
      </c>
      <c r="E672" s="23" t="s">
        <v>1199</v>
      </c>
      <c r="F672" s="25" t="s">
        <v>923</v>
      </c>
      <c r="G672" s="24" t="s">
        <v>914</v>
      </c>
      <c r="H672" s="394">
        <v>100</v>
      </c>
      <c r="I672" s="23" t="s">
        <v>204</v>
      </c>
      <c r="J672" s="42" t="s">
        <v>999</v>
      </c>
      <c r="K672" s="13" t="str">
        <f t="shared" si="125"/>
        <v>010</v>
      </c>
      <c r="L672" s="6" t="s">
        <v>1004</v>
      </c>
      <c r="M672" s="13" t="s">
        <v>1029</v>
      </c>
      <c r="N672" s="13" t="s">
        <v>1027</v>
      </c>
      <c r="O672" s="3"/>
      <c r="P672" s="7" t="s">
        <v>1562</v>
      </c>
      <c r="Q672" s="7" t="s">
        <v>1590</v>
      </c>
      <c r="R672" s="7" t="s">
        <v>1562</v>
      </c>
      <c r="S672" s="7" t="str">
        <f t="shared" si="129"/>
        <v>Yes</v>
      </c>
      <c r="T672" s="306">
        <v>290</v>
      </c>
      <c r="U672" s="306">
        <v>14</v>
      </c>
      <c r="V672" s="306">
        <v>1387</v>
      </c>
      <c r="W672" s="306">
        <v>1387</v>
      </c>
      <c r="X672" s="8">
        <v>138.69999999999999</v>
      </c>
      <c r="Y672" s="16">
        <f t="shared" si="128"/>
        <v>54.606299212598422</v>
      </c>
      <c r="Z672" s="8">
        <v>138.69999999999999</v>
      </c>
      <c r="AA672" s="16">
        <f t="shared" si="126"/>
        <v>54.606299212598422</v>
      </c>
      <c r="AB672" s="16" t="str">
        <f t="shared" si="127"/>
        <v>Y</v>
      </c>
      <c r="AC672" s="8">
        <v>77</v>
      </c>
      <c r="AD672" s="306">
        <v>22</v>
      </c>
      <c r="AE672" s="3"/>
      <c r="AF672" s="5" t="s">
        <v>990</v>
      </c>
      <c r="AG672" s="10">
        <v>1.7978953768160002</v>
      </c>
      <c r="AH672" s="10">
        <v>1.9029836277144003</v>
      </c>
      <c r="AI672" s="10">
        <v>1.7339561398236001</v>
      </c>
      <c r="AJ672" s="10">
        <v>1.9029836277144003</v>
      </c>
      <c r="AK672" s="10">
        <v>1.8029598708352002</v>
      </c>
      <c r="AL672" s="10">
        <v>2.3397962368704004</v>
      </c>
      <c r="AM672" s="10">
        <v>2.1986234660852002</v>
      </c>
      <c r="AN672" s="10">
        <v>2.2391394182388002</v>
      </c>
      <c r="AO672" s="10">
        <v>2.0561845717952001</v>
      </c>
      <c r="AP672" s="10">
        <v>1.9074150599812003</v>
      </c>
      <c r="AQ672" s="10">
        <v>1.8599354285512002</v>
      </c>
      <c r="AR672" s="10">
        <v>1.8574031815416003</v>
      </c>
      <c r="AS672" s="11">
        <v>5.4348351443540004</v>
      </c>
      <c r="AT672" s="11">
        <v>6.0457397354200006</v>
      </c>
      <c r="AU672" s="11">
        <v>6.4939474561191997</v>
      </c>
      <c r="AV672" s="11">
        <v>5.6247536700740008</v>
      </c>
      <c r="AW672" s="29">
        <v>23.599276005967198</v>
      </c>
      <c r="AX672" s="45">
        <f t="shared" si="130"/>
        <v>1.9666063338306001</v>
      </c>
      <c r="AY672" s="45">
        <f t="shared" si="131"/>
        <v>0.19532587588986397</v>
      </c>
    </row>
    <row r="673" spans="1:51" ht="15" customHeight="1">
      <c r="A673" s="385">
        <v>2386</v>
      </c>
      <c r="B673" s="23" t="s">
        <v>124</v>
      </c>
      <c r="C673" s="23" t="s">
        <v>755</v>
      </c>
      <c r="D673" s="23" t="s">
        <v>203</v>
      </c>
      <c r="E673" s="23" t="s">
        <v>1199</v>
      </c>
      <c r="F673" s="25" t="s">
        <v>923</v>
      </c>
      <c r="G673" s="24" t="s">
        <v>914</v>
      </c>
      <c r="H673" s="394">
        <v>100</v>
      </c>
      <c r="I673" s="23" t="s">
        <v>205</v>
      </c>
      <c r="J673" s="42" t="s">
        <v>999</v>
      </c>
      <c r="K673" s="13" t="str">
        <f t="shared" si="125"/>
        <v>010</v>
      </c>
      <c r="L673" s="6" t="s">
        <v>1004</v>
      </c>
      <c r="M673" s="13" t="s">
        <v>1029</v>
      </c>
      <c r="N673" s="13" t="s">
        <v>1027</v>
      </c>
      <c r="O673" s="3"/>
      <c r="P673" s="7" t="s">
        <v>1562</v>
      </c>
      <c r="Q673" s="7" t="s">
        <v>1590</v>
      </c>
      <c r="R673" s="7" t="s">
        <v>1562</v>
      </c>
      <c r="S673" s="7" t="str">
        <f t="shared" si="129"/>
        <v>Yes</v>
      </c>
      <c r="T673" s="306">
        <v>290</v>
      </c>
      <c r="U673" s="306">
        <v>14</v>
      </c>
      <c r="V673" s="306">
        <v>1387</v>
      </c>
      <c r="W673" s="306">
        <v>1387</v>
      </c>
      <c r="X673" s="8">
        <v>138.69999999999999</v>
      </c>
      <c r="Y673" s="16">
        <f t="shared" si="128"/>
        <v>54.606299212598422</v>
      </c>
      <c r="Z673" s="8">
        <v>138.69999999999999</v>
      </c>
      <c r="AA673" s="16">
        <f t="shared" si="126"/>
        <v>54.606299212598422</v>
      </c>
      <c r="AB673" s="16" t="str">
        <f t="shared" si="127"/>
        <v>Y</v>
      </c>
      <c r="AC673" s="8">
        <v>77</v>
      </c>
      <c r="AD673" s="306">
        <v>22</v>
      </c>
      <c r="AE673" s="3"/>
      <c r="AF673" s="5" t="s">
        <v>990</v>
      </c>
      <c r="AG673" s="10">
        <v>0.28107941806560005</v>
      </c>
      <c r="AH673" s="10">
        <v>0.297539023628</v>
      </c>
      <c r="AI673" s="10">
        <v>0.27095043002720004</v>
      </c>
      <c r="AJ673" s="10">
        <v>0.297539023628</v>
      </c>
      <c r="AK673" s="10">
        <v>0.28171247981800002</v>
      </c>
      <c r="AL673" s="10">
        <v>0.36590969288720004</v>
      </c>
      <c r="AM673" s="10">
        <v>0.34375253155320001</v>
      </c>
      <c r="AN673" s="10">
        <v>0.35008314907720006</v>
      </c>
      <c r="AO673" s="10">
        <v>0.32159537021920004</v>
      </c>
      <c r="AP673" s="10">
        <v>0.29817208538040002</v>
      </c>
      <c r="AQ673" s="10">
        <v>0.29057534435160004</v>
      </c>
      <c r="AR673" s="10">
        <v>0.29057534435160004</v>
      </c>
      <c r="AS673" s="11">
        <v>0.84956887172080009</v>
      </c>
      <c r="AT673" s="11">
        <v>0.94516119633320006</v>
      </c>
      <c r="AU673" s="11">
        <v>1.0154310508496001</v>
      </c>
      <c r="AV673" s="11">
        <v>0.87932277408360016</v>
      </c>
      <c r="AW673" s="29">
        <v>3.6894838929872003</v>
      </c>
      <c r="AX673" s="45">
        <f t="shared" si="130"/>
        <v>0.30745699108226671</v>
      </c>
      <c r="AY673" s="45">
        <f t="shared" si="131"/>
        <v>3.05928906749941E-2</v>
      </c>
    </row>
    <row r="674" spans="1:51" ht="15" customHeight="1">
      <c r="A674" s="385">
        <v>2391</v>
      </c>
      <c r="B674" s="23" t="s">
        <v>124</v>
      </c>
      <c r="C674" s="23" t="s">
        <v>755</v>
      </c>
      <c r="D674" s="23" t="s">
        <v>203</v>
      </c>
      <c r="E674" s="23" t="s">
        <v>1199</v>
      </c>
      <c r="F674" s="25" t="s">
        <v>923</v>
      </c>
      <c r="G674" s="24" t="s">
        <v>938</v>
      </c>
      <c r="H674" s="394">
        <v>100</v>
      </c>
      <c r="I674" s="23" t="s">
        <v>875</v>
      </c>
      <c r="J674" s="42" t="s">
        <v>999</v>
      </c>
      <c r="K674" s="13" t="str">
        <f t="shared" si="125"/>
        <v>010</v>
      </c>
      <c r="L674" s="6" t="s">
        <v>1004</v>
      </c>
      <c r="M674" s="13" t="s">
        <v>1029</v>
      </c>
      <c r="N674" s="13" t="s">
        <v>1027</v>
      </c>
      <c r="O674" s="3"/>
      <c r="P674" s="7" t="s">
        <v>1458</v>
      </c>
      <c r="Q674" s="7" t="s">
        <v>1590</v>
      </c>
      <c r="R674" s="7" t="s">
        <v>1458</v>
      </c>
      <c r="S674" s="7" t="str">
        <f t="shared" si="129"/>
        <v>Yes</v>
      </c>
      <c r="T674" s="306">
        <v>290</v>
      </c>
      <c r="U674" s="306">
        <v>14</v>
      </c>
      <c r="V674" s="306">
        <v>1008</v>
      </c>
      <c r="W674" s="306">
        <v>1008</v>
      </c>
      <c r="X674" s="8">
        <v>100.8</v>
      </c>
      <c r="Y674" s="16">
        <f t="shared" si="128"/>
        <v>39.685039370078741</v>
      </c>
      <c r="Z674" s="8">
        <v>100.8</v>
      </c>
      <c r="AA674" s="16">
        <f t="shared" si="126"/>
        <v>39.685039370078741</v>
      </c>
      <c r="AB674" s="16" t="str">
        <f t="shared" si="127"/>
        <v>Y</v>
      </c>
      <c r="AC674" s="8">
        <v>100.8</v>
      </c>
      <c r="AD674" s="306">
        <v>10</v>
      </c>
      <c r="AE674" s="3"/>
      <c r="AF674" s="5" t="s">
        <v>990</v>
      </c>
      <c r="AG674" s="10">
        <v>0.94076463495168006</v>
      </c>
      <c r="AH674" s="10">
        <v>0.99557230574592015</v>
      </c>
      <c r="AI674" s="10">
        <v>0.90763911963648014</v>
      </c>
      <c r="AJ674" s="10">
        <v>0.99617458784256008</v>
      </c>
      <c r="AK674" s="10">
        <v>0.94377604543488014</v>
      </c>
      <c r="AL674" s="10">
        <v>1.2244395024691201</v>
      </c>
      <c r="AM674" s="10">
        <v>1.1509610866790403</v>
      </c>
      <c r="AN674" s="10">
        <v>1.1720409600614401</v>
      </c>
      <c r="AO674" s="10">
        <v>1.0762781066956801</v>
      </c>
      <c r="AP674" s="10">
        <v>0.99798143413248019</v>
      </c>
      <c r="AQ674" s="10">
        <v>0.97328786817024016</v>
      </c>
      <c r="AR674" s="10">
        <v>0.97208330397696019</v>
      </c>
      <c r="AS674" s="11">
        <v>2.8439760603340805</v>
      </c>
      <c r="AT674" s="11">
        <v>3.1643901357465607</v>
      </c>
      <c r="AU674" s="11">
        <v>3.3992801534361607</v>
      </c>
      <c r="AV674" s="11">
        <v>2.9433526062796806</v>
      </c>
      <c r="AW674" s="29">
        <v>12.350998955796484</v>
      </c>
      <c r="AX674" s="45">
        <f t="shared" si="130"/>
        <v>1.0292499129830401</v>
      </c>
      <c r="AY674" s="45">
        <f t="shared" si="131"/>
        <v>0.10226693194905849</v>
      </c>
    </row>
    <row r="675" spans="1:51" ht="15" customHeight="1">
      <c r="A675" s="385">
        <v>2393</v>
      </c>
      <c r="B675" s="23" t="s">
        <v>124</v>
      </c>
      <c r="C675" s="23" t="s">
        <v>755</v>
      </c>
      <c r="D675" s="23" t="s">
        <v>203</v>
      </c>
      <c r="E675" s="23" t="s">
        <v>1199</v>
      </c>
      <c r="F675" s="25" t="s">
        <v>923</v>
      </c>
      <c r="G675" s="24" t="s">
        <v>921</v>
      </c>
      <c r="H675" s="394">
        <v>125</v>
      </c>
      <c r="I675" s="23" t="s">
        <v>759</v>
      </c>
      <c r="J675" s="42" t="s">
        <v>999</v>
      </c>
      <c r="K675" s="13" t="str">
        <f t="shared" si="125"/>
        <v>010</v>
      </c>
      <c r="L675" s="6" t="s">
        <v>1004</v>
      </c>
      <c r="M675" s="13" t="s">
        <v>1029</v>
      </c>
      <c r="N675" s="13" t="s">
        <v>1027</v>
      </c>
      <c r="O675" s="3"/>
      <c r="P675" s="7" t="s">
        <v>1458</v>
      </c>
      <c r="Q675" s="7" t="s">
        <v>1590</v>
      </c>
      <c r="R675" s="7" t="s">
        <v>1458</v>
      </c>
      <c r="S675" s="7" t="str">
        <f t="shared" si="129"/>
        <v>Yes</v>
      </c>
      <c r="T675" s="306">
        <v>290</v>
      </c>
      <c r="U675" s="306">
        <v>14</v>
      </c>
      <c r="V675" s="306">
        <v>1008</v>
      </c>
      <c r="W675" s="306">
        <v>1008</v>
      </c>
      <c r="X675" s="8">
        <v>100.8</v>
      </c>
      <c r="Y675" s="16">
        <f t="shared" si="128"/>
        <v>39.685039370078741</v>
      </c>
      <c r="Z675" s="8">
        <v>100.5</v>
      </c>
      <c r="AA675" s="16">
        <f t="shared" si="126"/>
        <v>39.566929133858267</v>
      </c>
      <c r="AB675" s="16" t="str">
        <f t="shared" si="127"/>
        <v>N</v>
      </c>
      <c r="AC675" s="8">
        <v>112.6</v>
      </c>
      <c r="AD675" s="306">
        <v>15</v>
      </c>
      <c r="AE675" s="3"/>
      <c r="AF675" s="5" t="s">
        <v>990</v>
      </c>
      <c r="AG675" s="10">
        <v>0.38550714701184002</v>
      </c>
      <c r="AH675" s="10">
        <v>0.40838191664256002</v>
      </c>
      <c r="AI675" s="10">
        <v>0.37205140017024002</v>
      </c>
      <c r="AJ675" s="10">
        <v>0.40838191664256002</v>
      </c>
      <c r="AK675" s="10">
        <v>0.38685272169600005</v>
      </c>
      <c r="AL675" s="10">
        <v>0.50189935719168</v>
      </c>
      <c r="AM675" s="10">
        <v>0.47162392679808002</v>
      </c>
      <c r="AN675" s="10">
        <v>0.48037016224512002</v>
      </c>
      <c r="AO675" s="10">
        <v>0.44067570906240006</v>
      </c>
      <c r="AP675" s="10">
        <v>0.40905470398464</v>
      </c>
      <c r="AQ675" s="10">
        <v>0.39896289385344003</v>
      </c>
      <c r="AR675" s="10">
        <v>0.39829010651136004</v>
      </c>
      <c r="AS675" s="11">
        <v>1.16594046382464</v>
      </c>
      <c r="AT675" s="11">
        <v>1.2971339955302401</v>
      </c>
      <c r="AU675" s="11">
        <v>1.3926697981056</v>
      </c>
      <c r="AV675" s="11">
        <v>1.2063077043494401</v>
      </c>
      <c r="AW675" s="29">
        <v>5.06205196180992</v>
      </c>
      <c r="AX675" s="45">
        <f t="shared" si="130"/>
        <v>0.42183766348416007</v>
      </c>
      <c r="AY675" s="45">
        <f t="shared" si="131"/>
        <v>4.1882148079257497E-2</v>
      </c>
    </row>
    <row r="676" spans="1:51" ht="15" customHeight="1">
      <c r="A676" s="385">
        <v>2400</v>
      </c>
      <c r="B676" s="23" t="s">
        <v>124</v>
      </c>
      <c r="C676" s="23" t="s">
        <v>760</v>
      </c>
      <c r="D676" s="23" t="s">
        <v>196</v>
      </c>
      <c r="E676" s="23" t="s">
        <v>1229</v>
      </c>
      <c r="F676" s="25" t="s">
        <v>910</v>
      </c>
      <c r="G676" s="24" t="s">
        <v>921</v>
      </c>
      <c r="H676" s="394">
        <v>100</v>
      </c>
      <c r="I676" s="23" t="s">
        <v>199</v>
      </c>
      <c r="J676" s="42" t="s">
        <v>998</v>
      </c>
      <c r="K676" s="13" t="str">
        <f t="shared" si="125"/>
        <v>011</v>
      </c>
      <c r="L676" s="6" t="s">
        <v>1004</v>
      </c>
      <c r="M676" s="13" t="s">
        <v>1026</v>
      </c>
      <c r="N676" s="13" t="s">
        <v>1027</v>
      </c>
      <c r="O676" s="3"/>
      <c r="P676" s="7" t="s">
        <v>1344</v>
      </c>
      <c r="Q676" s="7" t="s">
        <v>1590</v>
      </c>
      <c r="R676" s="7" t="s">
        <v>1344</v>
      </c>
      <c r="S676" s="7" t="str">
        <f t="shared" si="129"/>
        <v>Yes</v>
      </c>
      <c r="T676" s="306">
        <v>320</v>
      </c>
      <c r="U676" s="306">
        <v>16</v>
      </c>
      <c r="V676" s="306">
        <v>1357</v>
      </c>
      <c r="W676" s="306">
        <v>1357</v>
      </c>
      <c r="X676" s="8">
        <v>135.69999999999999</v>
      </c>
      <c r="Y676" s="16">
        <f t="shared" si="128"/>
        <v>53.425196850393696</v>
      </c>
      <c r="Z676" s="8">
        <v>135.6</v>
      </c>
      <c r="AA676" s="16">
        <f t="shared" si="126"/>
        <v>53.385826771653541</v>
      </c>
      <c r="AB676" s="16" t="str">
        <f t="shared" si="127"/>
        <v>N</v>
      </c>
      <c r="AC676" s="8">
        <v>77.599999999999994</v>
      </c>
      <c r="AD676" s="306">
        <v>16</v>
      </c>
      <c r="AE676" s="3"/>
      <c r="AF676" s="5" t="s">
        <v>988</v>
      </c>
      <c r="AG676" s="10">
        <v>8.40571454951424</v>
      </c>
      <c r="AH676" s="10">
        <v>8.8940504734412791</v>
      </c>
      <c r="AI676" s="10">
        <v>8.1054120631500801</v>
      </c>
      <c r="AJ676" s="10">
        <v>8.8961167749529597</v>
      </c>
      <c r="AK676" s="10">
        <v>8.4270663318015995</v>
      </c>
      <c r="AL676" s="10">
        <v>10.9376226684928</v>
      </c>
      <c r="AM676" s="10">
        <v>10.27847248626688</v>
      </c>
      <c r="AN676" s="10">
        <v>10.46788345817088</v>
      </c>
      <c r="AO676" s="10">
        <v>9.6117458651648011</v>
      </c>
      <c r="AP676" s="10">
        <v>8.916779790069759</v>
      </c>
      <c r="AQ676" s="10">
        <v>8.6936192268083197</v>
      </c>
      <c r="AR676" s="10">
        <v>8.6812214177382412</v>
      </c>
      <c r="AS676" s="11">
        <v>25.405177086105599</v>
      </c>
      <c r="AT676" s="11">
        <v>28.260805775247359</v>
      </c>
      <c r="AU676" s="11">
        <v>30.358101809602559</v>
      </c>
      <c r="AV676" s="11">
        <v>26.29162043461632</v>
      </c>
      <c r="AW676" s="29">
        <v>110.31570510557184</v>
      </c>
      <c r="AX676" s="45">
        <f t="shared" si="130"/>
        <v>9.1929754254643203</v>
      </c>
      <c r="AY676" s="45">
        <f t="shared" si="131"/>
        <v>0.91338837354236291</v>
      </c>
    </row>
    <row r="677" spans="1:51" ht="15" customHeight="1">
      <c r="A677" s="385">
        <v>2401</v>
      </c>
      <c r="B677" s="23" t="s">
        <v>124</v>
      </c>
      <c r="C677" s="23" t="s">
        <v>760</v>
      </c>
      <c r="D677" s="23" t="s">
        <v>196</v>
      </c>
      <c r="E677" s="23" t="s">
        <v>1199</v>
      </c>
      <c r="F677" s="25" t="s">
        <v>910</v>
      </c>
      <c r="G677" s="24" t="s">
        <v>914</v>
      </c>
      <c r="H677" s="394">
        <v>100</v>
      </c>
      <c r="I677" s="23" t="s">
        <v>197</v>
      </c>
      <c r="J677" s="42" t="s">
        <v>998</v>
      </c>
      <c r="K677" s="13" t="str">
        <f t="shared" si="125"/>
        <v>011</v>
      </c>
      <c r="L677" s="6" t="s">
        <v>1004</v>
      </c>
      <c r="M677" s="13" t="s">
        <v>1026</v>
      </c>
      <c r="N677" s="13" t="s">
        <v>1027</v>
      </c>
      <c r="O677" s="3"/>
      <c r="P677" s="7" t="s">
        <v>1347</v>
      </c>
      <c r="Q677" s="7" t="s">
        <v>1590</v>
      </c>
      <c r="R677" s="7" t="s">
        <v>1557</v>
      </c>
      <c r="S677" s="7" t="str">
        <f t="shared" si="129"/>
        <v>No</v>
      </c>
      <c r="T677" s="306">
        <v>320</v>
      </c>
      <c r="U677" s="306">
        <v>16</v>
      </c>
      <c r="V677" s="306">
        <v>873</v>
      </c>
      <c r="W677" s="306">
        <v>860</v>
      </c>
      <c r="X677" s="8">
        <v>86</v>
      </c>
      <c r="Y677" s="16">
        <f t="shared" si="128"/>
        <v>33.85826771653543</v>
      </c>
      <c r="Z677" s="8">
        <v>86</v>
      </c>
      <c r="AA677" s="16">
        <f t="shared" si="126"/>
        <v>33.85826771653543</v>
      </c>
      <c r="AB677" s="16" t="str">
        <f t="shared" si="127"/>
        <v>Y</v>
      </c>
      <c r="AC677" s="8">
        <v>114.4</v>
      </c>
      <c r="AD677" s="306">
        <v>30</v>
      </c>
      <c r="AE677" s="3"/>
      <c r="AF677" s="5" t="s">
        <v>988</v>
      </c>
      <c r="AG677" s="10">
        <v>0.33526874501120002</v>
      </c>
      <c r="AH677" s="10">
        <v>0.35457404702720002</v>
      </c>
      <c r="AI677" s="10">
        <v>0.32368556380160002</v>
      </c>
      <c r="AJ677" s="10">
        <v>0.3552175570944</v>
      </c>
      <c r="AK677" s="10">
        <v>0.33655576514560004</v>
      </c>
      <c r="AL677" s="10">
        <v>0.43629982556160007</v>
      </c>
      <c r="AM677" s="10">
        <v>0.4099159128064</v>
      </c>
      <c r="AN677" s="10">
        <v>0.41763803361280005</v>
      </c>
      <c r="AO677" s="10">
        <v>0.38353200005120003</v>
      </c>
      <c r="AP677" s="10">
        <v>0.35586106716160004</v>
      </c>
      <c r="AQ677" s="10">
        <v>0.34685192622080002</v>
      </c>
      <c r="AR677" s="10">
        <v>0.34620841615360004</v>
      </c>
      <c r="AS677" s="11">
        <v>1.0135283558400001</v>
      </c>
      <c r="AT677" s="11">
        <v>1.1280731478016</v>
      </c>
      <c r="AU677" s="11">
        <v>1.2110859464704</v>
      </c>
      <c r="AV677" s="11">
        <v>1.0489214095360002</v>
      </c>
      <c r="AW677" s="29">
        <v>4.4016088596480003</v>
      </c>
      <c r="AX677" s="45">
        <f t="shared" si="130"/>
        <v>0.36680073830400001</v>
      </c>
      <c r="AY677" s="45">
        <f t="shared" si="131"/>
        <v>3.6365177770417124E-2</v>
      </c>
    </row>
    <row r="678" spans="1:51" ht="15" customHeight="1">
      <c r="A678" s="385">
        <v>2406</v>
      </c>
      <c r="B678" s="23" t="s">
        <v>124</v>
      </c>
      <c r="C678" s="23" t="s">
        <v>791</v>
      </c>
      <c r="D678" s="23" t="s">
        <v>791</v>
      </c>
      <c r="E678" s="23" t="s">
        <v>1229</v>
      </c>
      <c r="F678" s="25" t="s">
        <v>923</v>
      </c>
      <c r="G678" s="24" t="s">
        <v>917</v>
      </c>
      <c r="H678" s="394">
        <v>250</v>
      </c>
      <c r="I678" s="23" t="s">
        <v>225</v>
      </c>
      <c r="J678" s="42" t="s">
        <v>998</v>
      </c>
      <c r="K678" s="13" t="str">
        <f t="shared" si="125"/>
        <v>011</v>
      </c>
      <c r="L678" s="6" t="s">
        <v>1004</v>
      </c>
      <c r="M678" s="13" t="s">
        <v>1026</v>
      </c>
      <c r="N678" s="13" t="s">
        <v>1027</v>
      </c>
      <c r="O678" s="3"/>
      <c r="P678" s="7" t="s">
        <v>1378</v>
      </c>
      <c r="Q678" s="7" t="s">
        <v>1590</v>
      </c>
      <c r="R678" s="7" t="s">
        <v>1549</v>
      </c>
      <c r="S678" s="7" t="str">
        <f t="shared" si="129"/>
        <v>No</v>
      </c>
      <c r="T678" s="306">
        <v>380</v>
      </c>
      <c r="U678" s="306">
        <v>20</v>
      </c>
      <c r="V678" s="306">
        <v>914</v>
      </c>
      <c r="W678" s="306">
        <v>910</v>
      </c>
      <c r="X678" s="8">
        <v>91</v>
      </c>
      <c r="Y678" s="16">
        <f t="shared" si="128"/>
        <v>35.826771653543304</v>
      </c>
      <c r="Z678" s="8">
        <v>89</v>
      </c>
      <c r="AA678" s="16">
        <f t="shared" si="126"/>
        <v>35.039370078740156</v>
      </c>
      <c r="AB678" s="16" t="str">
        <f t="shared" si="127"/>
        <v>N</v>
      </c>
      <c r="AC678" s="8">
        <v>116.8</v>
      </c>
      <c r="AD678" s="306">
        <v>10</v>
      </c>
      <c r="AE678" s="3"/>
      <c r="AF678" s="5" t="s">
        <v>990</v>
      </c>
      <c r="AG678" s="10">
        <v>8.0904895052799991E-2</v>
      </c>
      <c r="AH678" s="10">
        <v>8.58582559744E-2</v>
      </c>
      <c r="AI678" s="10">
        <v>7.8428214592000001E-2</v>
      </c>
      <c r="AJ678" s="10">
        <v>8.58582559744E-2</v>
      </c>
      <c r="AK678" s="10">
        <v>8.0904895052799991E-2</v>
      </c>
      <c r="AL678" s="10">
        <v>0.10567169966080001</v>
      </c>
      <c r="AM678" s="10">
        <v>9.906721843199999E-2</v>
      </c>
      <c r="AN678" s="10">
        <v>0.1007183387392</v>
      </c>
      <c r="AO678" s="10">
        <v>9.2462737203200002E-2</v>
      </c>
      <c r="AP678" s="10">
        <v>8.58582559744E-2</v>
      </c>
      <c r="AQ678" s="10">
        <v>8.3381575513599995E-2</v>
      </c>
      <c r="AR678" s="10">
        <v>8.3381575513599995E-2</v>
      </c>
      <c r="AS678" s="11">
        <v>0.24519136561919999</v>
      </c>
      <c r="AT678" s="11">
        <v>0.272434850688</v>
      </c>
      <c r="AU678" s="11">
        <v>0.29224829437440003</v>
      </c>
      <c r="AV678" s="11">
        <v>0.25262140700159996</v>
      </c>
      <c r="AW678" s="29">
        <v>1.0624959176831998</v>
      </c>
      <c r="AX678" s="45">
        <f t="shared" si="130"/>
        <v>8.8541326473599982E-2</v>
      </c>
      <c r="AY678" s="45">
        <f t="shared" si="131"/>
        <v>8.8505215067086803E-3</v>
      </c>
    </row>
    <row r="679" spans="1:51" ht="15" customHeight="1">
      <c r="A679" s="385">
        <v>2408</v>
      </c>
      <c r="B679" s="23" t="s">
        <v>3</v>
      </c>
      <c r="C679" s="23" t="s">
        <v>1089</v>
      </c>
      <c r="D679" s="23" t="s">
        <v>1089</v>
      </c>
      <c r="E679" s="23" t="s">
        <v>1197</v>
      </c>
      <c r="F679" s="25" t="s">
        <v>903</v>
      </c>
      <c r="G679" s="24" t="s">
        <v>956</v>
      </c>
      <c r="H679" s="394">
        <v>330</v>
      </c>
      <c r="I679" s="23" t="s">
        <v>1090</v>
      </c>
      <c r="J679" s="42" t="s">
        <v>998</v>
      </c>
      <c r="K679" s="13" t="str">
        <f t="shared" si="125"/>
        <v>011</v>
      </c>
      <c r="L679" s="6" t="s">
        <v>1004</v>
      </c>
      <c r="M679" s="13" t="s">
        <v>1026</v>
      </c>
      <c r="N679" s="13" t="s">
        <v>1027</v>
      </c>
      <c r="O679" s="3"/>
      <c r="P679" s="7" t="s">
        <v>1377</v>
      </c>
      <c r="Q679" s="7" t="s">
        <v>1591</v>
      </c>
      <c r="R679" s="7" t="s">
        <v>1533</v>
      </c>
      <c r="S679" s="7" t="str">
        <f t="shared" si="129"/>
        <v>No</v>
      </c>
      <c r="T679" s="306">
        <v>350</v>
      </c>
      <c r="U679" s="306">
        <v>18</v>
      </c>
      <c r="V679" s="306">
        <v>1020</v>
      </c>
      <c r="W679" s="306">
        <v>1018</v>
      </c>
      <c r="X679" s="8">
        <v>101.8</v>
      </c>
      <c r="Y679" s="16">
        <f t="shared" si="128"/>
        <v>40.078740157480311</v>
      </c>
      <c r="Z679" s="8">
        <v>100</v>
      </c>
      <c r="AA679" s="16">
        <f t="shared" si="126"/>
        <v>39.370078740157481</v>
      </c>
      <c r="AB679" s="16" t="str">
        <f t="shared" si="127"/>
        <v>N</v>
      </c>
      <c r="AC679" s="8">
        <v>100</v>
      </c>
      <c r="AD679" s="306">
        <v>4</v>
      </c>
      <c r="AE679" s="3"/>
      <c r="AF679" s="5" t="s">
        <v>988</v>
      </c>
      <c r="AG679" s="10">
        <v>0.29713709759999996</v>
      </c>
      <c r="AH679" s="10">
        <v>0.3146157504</v>
      </c>
      <c r="AI679" s="10">
        <v>0.28694121679999995</v>
      </c>
      <c r="AJ679" s="10">
        <v>0.3146157504</v>
      </c>
      <c r="AK679" s="10">
        <v>0.29786537479999997</v>
      </c>
      <c r="AL679" s="10">
        <v>0.38671519319999997</v>
      </c>
      <c r="AM679" s="10">
        <v>0.36341032280000002</v>
      </c>
      <c r="AN679" s="10">
        <v>0.3699648176</v>
      </c>
      <c r="AO679" s="10">
        <v>0.34010545240000001</v>
      </c>
      <c r="AP679" s="10">
        <v>0.31534402760000002</v>
      </c>
      <c r="AQ679" s="10">
        <v>0.30733297839999996</v>
      </c>
      <c r="AR679" s="10">
        <v>0.30733297839999996</v>
      </c>
      <c r="AS679" s="11">
        <v>0.89869406479999991</v>
      </c>
      <c r="AT679" s="11">
        <v>0.99919631839999989</v>
      </c>
      <c r="AU679" s="11">
        <v>1.0734805928</v>
      </c>
      <c r="AV679" s="11">
        <v>0.93000998439999993</v>
      </c>
      <c r="AW679" s="29">
        <v>3.9013809603999996</v>
      </c>
      <c r="AX679" s="45">
        <f t="shared" si="130"/>
        <v>0.32511508003333328</v>
      </c>
      <c r="AY679" s="45">
        <f t="shared" si="131"/>
        <v>3.2232421767312468E-2</v>
      </c>
    </row>
    <row r="680" spans="1:51" ht="15" customHeight="1">
      <c r="A680" s="385">
        <v>2409</v>
      </c>
      <c r="B680" s="23" t="s">
        <v>3</v>
      </c>
      <c r="C680" s="23" t="s">
        <v>706</v>
      </c>
      <c r="D680" s="23" t="s">
        <v>39</v>
      </c>
      <c r="E680" s="23" t="s">
        <v>1196</v>
      </c>
      <c r="F680" s="25" t="s">
        <v>923</v>
      </c>
      <c r="G680" s="24" t="s">
        <v>945</v>
      </c>
      <c r="H680" s="394">
        <v>500</v>
      </c>
      <c r="I680" s="23" t="s">
        <v>1019</v>
      </c>
      <c r="J680" s="42" t="s">
        <v>998</v>
      </c>
      <c r="K680" s="13" t="str">
        <f t="shared" si="125"/>
        <v>011</v>
      </c>
      <c r="L680" s="6" t="s">
        <v>1004</v>
      </c>
      <c r="M680" s="13" t="s">
        <v>1026</v>
      </c>
      <c r="N680" s="13" t="s">
        <v>1027</v>
      </c>
      <c r="O680" s="3"/>
      <c r="P680" s="7" t="s">
        <v>1432</v>
      </c>
      <c r="Q680" s="7" t="s">
        <v>1590</v>
      </c>
      <c r="R680" s="7" t="s">
        <v>1432</v>
      </c>
      <c r="S680" s="7" t="str">
        <f t="shared" si="129"/>
        <v>Yes</v>
      </c>
      <c r="T680" s="306">
        <v>430</v>
      </c>
      <c r="U680" s="306">
        <v>23</v>
      </c>
      <c r="V680" s="306">
        <v>1394</v>
      </c>
      <c r="W680" s="306">
        <v>1394</v>
      </c>
      <c r="X680" s="8">
        <v>139.4</v>
      </c>
      <c r="Y680" s="16">
        <f t="shared" si="128"/>
        <v>54.881889763779526</v>
      </c>
      <c r="Z680" s="8">
        <v>138.19999999999999</v>
      </c>
      <c r="AA680" s="16">
        <f t="shared" si="126"/>
        <v>54.40944881889763</v>
      </c>
      <c r="AB680" s="16" t="str">
        <f t="shared" si="127"/>
        <v>N</v>
      </c>
      <c r="AC680" s="8">
        <v>76.5</v>
      </c>
      <c r="AD680" s="306">
        <v>7</v>
      </c>
      <c r="AE680" s="3"/>
      <c r="AF680" s="5" t="s">
        <v>989</v>
      </c>
      <c r="AG680" s="10">
        <v>1.0460146101551999</v>
      </c>
      <c r="AH680" s="10">
        <v>1.1069384001731999</v>
      </c>
      <c r="AI680" s="10">
        <v>1.0085230470672</v>
      </c>
      <c r="AJ680" s="10">
        <v>1.1069384001731999</v>
      </c>
      <c r="AK680" s="10">
        <v>1.0488264773867999</v>
      </c>
      <c r="AL680" s="10">
        <v>1.3609437400944</v>
      </c>
      <c r="AM680" s="10">
        <v>1.279399590378</v>
      </c>
      <c r="AN680" s="10">
        <v>1.3028318173079998</v>
      </c>
      <c r="AO680" s="10">
        <v>1.1959808625072001</v>
      </c>
      <c r="AP680" s="10">
        <v>1.1097502674047999</v>
      </c>
      <c r="AQ680" s="10">
        <v>1.0816315950888</v>
      </c>
      <c r="AR680" s="10">
        <v>1.0806943060116001</v>
      </c>
      <c r="AS680" s="11">
        <v>3.1614760573955998</v>
      </c>
      <c r="AT680" s="11">
        <v>3.5167086176544</v>
      </c>
      <c r="AU680" s="11">
        <v>3.7782122701932002</v>
      </c>
      <c r="AV680" s="11">
        <v>3.2720761685052002</v>
      </c>
      <c r="AW680" s="29">
        <v>13.7284731137484</v>
      </c>
      <c r="AX680" s="45">
        <f t="shared" si="130"/>
        <v>1.1440394261456999</v>
      </c>
      <c r="AY680" s="45">
        <f t="shared" si="131"/>
        <v>0.1136813374059201</v>
      </c>
    </row>
    <row r="681" spans="1:51" ht="15" customHeight="1">
      <c r="A681" s="385">
        <v>2415</v>
      </c>
      <c r="B681" s="23" t="s">
        <v>3</v>
      </c>
      <c r="C681" s="23" t="s">
        <v>576</v>
      </c>
      <c r="D681" s="23" t="s">
        <v>1091</v>
      </c>
      <c r="E681" s="23" t="s">
        <v>1204</v>
      </c>
      <c r="F681" s="25" t="s">
        <v>923</v>
      </c>
      <c r="G681" s="24"/>
      <c r="H681" s="394"/>
      <c r="I681" s="23" t="s">
        <v>1092</v>
      </c>
      <c r="J681" s="42" t="s">
        <v>998</v>
      </c>
      <c r="K681" s="13" t="str">
        <f t="shared" ref="K681:K693" si="132">LEFT(J681,3)</f>
        <v>011</v>
      </c>
      <c r="L681" s="6" t="s">
        <v>1004</v>
      </c>
      <c r="M681" s="13" t="s">
        <v>1026</v>
      </c>
      <c r="N681" s="13" t="s">
        <v>1027</v>
      </c>
      <c r="O681" s="3"/>
      <c r="P681" s="7" t="s">
        <v>1356</v>
      </c>
      <c r="Q681" s="7" t="s">
        <v>1591</v>
      </c>
      <c r="R681" s="7" t="s">
        <v>1356</v>
      </c>
      <c r="S681" s="7" t="str">
        <f t="shared" si="129"/>
        <v>Yes</v>
      </c>
      <c r="T681" s="306">
        <v>380</v>
      </c>
      <c r="U681" s="306">
        <v>20</v>
      </c>
      <c r="V681" s="306">
        <v>950</v>
      </c>
      <c r="W681" s="306">
        <v>950</v>
      </c>
      <c r="X681" s="8">
        <v>95</v>
      </c>
      <c r="Y681" s="16">
        <f t="shared" si="128"/>
        <v>37.401574803149607</v>
      </c>
      <c r="Z681" s="8">
        <v>92.7</v>
      </c>
      <c r="AA681" s="16">
        <f t="shared" si="126"/>
        <v>36.496062992125985</v>
      </c>
      <c r="AB681" s="16" t="str">
        <f t="shared" si="127"/>
        <v>N</v>
      </c>
      <c r="AC681" s="8">
        <v>104</v>
      </c>
      <c r="AD681" s="306">
        <v>10</v>
      </c>
      <c r="AE681" s="3"/>
      <c r="AF681" s="5" t="s">
        <v>989</v>
      </c>
      <c r="AG681" s="10">
        <v>1.4987309500800001</v>
      </c>
      <c r="AH681" s="10">
        <v>1.58544707776</v>
      </c>
      <c r="AI681" s="10">
        <v>1.4450129948800001</v>
      </c>
      <c r="AJ681" s="10">
        <v>1.58621447712</v>
      </c>
      <c r="AK681" s="10">
        <v>1.5025679468800002</v>
      </c>
      <c r="AL681" s="10">
        <v>1.9499617737599999</v>
      </c>
      <c r="AM681" s="10">
        <v>1.83254967168</v>
      </c>
      <c r="AN681" s="10">
        <v>1.8663152435200001</v>
      </c>
      <c r="AO681" s="10">
        <v>1.7136027708799999</v>
      </c>
      <c r="AP681" s="10">
        <v>1.59005147392</v>
      </c>
      <c r="AQ681" s="10">
        <v>1.5501467071999999</v>
      </c>
      <c r="AR681" s="10">
        <v>1.5478445091199999</v>
      </c>
      <c r="AS681" s="11">
        <v>4.5291910227200001</v>
      </c>
      <c r="AT681" s="11">
        <v>5.0387441977599998</v>
      </c>
      <c r="AU681" s="11">
        <v>5.4124676860800003</v>
      </c>
      <c r="AV681" s="11">
        <v>4.6880426902399996</v>
      </c>
      <c r="AW681" s="29">
        <v>19.668445596799998</v>
      </c>
      <c r="AX681" s="45">
        <f t="shared" si="130"/>
        <v>1.6390371330666669</v>
      </c>
      <c r="AY681" s="45">
        <f t="shared" si="131"/>
        <v>0.16280801936651429</v>
      </c>
    </row>
    <row r="682" spans="1:51" ht="15" customHeight="1">
      <c r="A682" s="385">
        <v>2418</v>
      </c>
      <c r="B682" s="23" t="s">
        <v>3</v>
      </c>
      <c r="C682" s="23" t="s">
        <v>1093</v>
      </c>
      <c r="D682" s="23" t="s">
        <v>1093</v>
      </c>
      <c r="E682" s="23" t="s">
        <v>1204</v>
      </c>
      <c r="F682" s="25" t="s">
        <v>923</v>
      </c>
      <c r="G682" s="24"/>
      <c r="H682" s="394"/>
      <c r="I682" s="23" t="s">
        <v>315</v>
      </c>
      <c r="J682" s="42" t="s">
        <v>998</v>
      </c>
      <c r="K682" s="13" t="str">
        <f t="shared" si="132"/>
        <v>011</v>
      </c>
      <c r="L682" s="6" t="s">
        <v>1004</v>
      </c>
      <c r="M682" s="13" t="s">
        <v>1026</v>
      </c>
      <c r="N682" s="13" t="s">
        <v>1027</v>
      </c>
      <c r="O682" s="3"/>
      <c r="P682" s="7" t="s">
        <v>1344</v>
      </c>
      <c r="Q682" s="7" t="s">
        <v>1590</v>
      </c>
      <c r="R682" s="7" t="s">
        <v>1344</v>
      </c>
      <c r="S682" s="7" t="str">
        <f t="shared" si="129"/>
        <v>Yes</v>
      </c>
      <c r="T682" s="306">
        <v>320</v>
      </c>
      <c r="U682" s="306">
        <v>16</v>
      </c>
      <c r="V682" s="306">
        <v>1357</v>
      </c>
      <c r="W682" s="306">
        <v>1357</v>
      </c>
      <c r="X682" s="8">
        <v>135.69999999999999</v>
      </c>
      <c r="Y682" s="16">
        <f t="shared" si="128"/>
        <v>53.425196850393696</v>
      </c>
      <c r="Z682" s="8">
        <v>0</v>
      </c>
      <c r="AA682" s="16">
        <f t="shared" si="126"/>
        <v>0</v>
      </c>
      <c r="AB682" s="16" t="str">
        <f t="shared" si="127"/>
        <v>N</v>
      </c>
      <c r="AC682" s="8">
        <v>99.9</v>
      </c>
      <c r="AD682" s="306">
        <v>16</v>
      </c>
      <c r="AE682" s="3"/>
      <c r="AF682" s="5" t="s">
        <v>989</v>
      </c>
      <c r="AG682" s="10">
        <v>5.1942825864115214</v>
      </c>
      <c r="AH682" s="10">
        <v>5.4957602373811207</v>
      </c>
      <c r="AI682" s="10">
        <v>5.0089625009625607</v>
      </c>
      <c r="AJ682" s="10">
        <v>5.4975336353280007</v>
      </c>
      <c r="AK682" s="10">
        <v>5.2075830710131212</v>
      </c>
      <c r="AL682" s="10">
        <v>6.7593062745331212</v>
      </c>
      <c r="AM682" s="10">
        <v>6.3514247467507206</v>
      </c>
      <c r="AN682" s="10">
        <v>6.4684690112448013</v>
      </c>
      <c r="AO682" s="10">
        <v>5.939996423074561</v>
      </c>
      <c r="AP682" s="10">
        <v>5.509947420956161</v>
      </c>
      <c r="AQ682" s="10">
        <v>5.3725090800729607</v>
      </c>
      <c r="AR682" s="10">
        <v>5.3645287893120015</v>
      </c>
      <c r="AS682" s="11">
        <v>15.699005324755202</v>
      </c>
      <c r="AT682" s="11">
        <v>17.464422980874243</v>
      </c>
      <c r="AU682" s="11">
        <v>18.759890181070084</v>
      </c>
      <c r="AV682" s="11">
        <v>16.246985290341122</v>
      </c>
      <c r="AW682" s="29">
        <v>68.170303777040658</v>
      </c>
      <c r="AX682" s="45">
        <f t="shared" si="130"/>
        <v>5.68085864808672</v>
      </c>
      <c r="AY682" s="45">
        <f t="shared" si="131"/>
        <v>0.56444705682719221</v>
      </c>
    </row>
    <row r="683" spans="1:51" ht="15" customHeight="1">
      <c r="A683" s="385">
        <v>2419</v>
      </c>
      <c r="B683" s="23" t="s">
        <v>3</v>
      </c>
      <c r="C683" s="23" t="s">
        <v>708</v>
      </c>
      <c r="D683" s="23" t="s">
        <v>709</v>
      </c>
      <c r="E683" s="23" t="s">
        <v>1196</v>
      </c>
      <c r="F683" s="25" t="s">
        <v>908</v>
      </c>
      <c r="G683" s="24" t="s">
        <v>920</v>
      </c>
      <c r="H683" s="394">
        <v>250</v>
      </c>
      <c r="I683" s="23" t="s">
        <v>1094</v>
      </c>
      <c r="J683" s="42" t="s">
        <v>998</v>
      </c>
      <c r="K683" s="13" t="str">
        <f t="shared" si="132"/>
        <v>011</v>
      </c>
      <c r="L683" s="6" t="s">
        <v>1004</v>
      </c>
      <c r="M683" s="13" t="s">
        <v>1026</v>
      </c>
      <c r="N683" s="13" t="s">
        <v>1027</v>
      </c>
      <c r="O683" s="3"/>
      <c r="P683" s="7" t="s">
        <v>1345</v>
      </c>
      <c r="Q683" s="7" t="s">
        <v>1591</v>
      </c>
      <c r="R683" s="7" t="s">
        <v>1345</v>
      </c>
      <c r="S683" s="7" t="str">
        <f t="shared" si="129"/>
        <v>Yes</v>
      </c>
      <c r="T683" s="306">
        <v>350</v>
      </c>
      <c r="U683" s="306">
        <v>18</v>
      </c>
      <c r="V683" s="306">
        <v>1365</v>
      </c>
      <c r="W683" s="306">
        <v>1365</v>
      </c>
      <c r="X683" s="8">
        <v>136.5</v>
      </c>
      <c r="Y683" s="16">
        <f t="shared" si="128"/>
        <v>53.740157480314963</v>
      </c>
      <c r="Z683" s="8">
        <v>0</v>
      </c>
      <c r="AA683" s="16">
        <f t="shared" si="126"/>
        <v>0</v>
      </c>
      <c r="AB683" s="16" t="str">
        <f t="shared" si="127"/>
        <v>N</v>
      </c>
      <c r="AC683" s="8">
        <v>101.6</v>
      </c>
      <c r="AD683" s="306">
        <v>6</v>
      </c>
      <c r="AE683" s="3"/>
      <c r="AF683" s="5" t="s">
        <v>989</v>
      </c>
      <c r="AG683" s="10">
        <v>76.194777514127992</v>
      </c>
      <c r="AH683" s="10">
        <v>80.622722148695999</v>
      </c>
      <c r="AI683" s="10">
        <v>73.47828358416001</v>
      </c>
      <c r="AJ683" s="10">
        <v>80.643557200751999</v>
      </c>
      <c r="AK683" s="10">
        <v>76.394198726664001</v>
      </c>
      <c r="AL683" s="10">
        <v>99.152028443832009</v>
      </c>
      <c r="AM683" s="10">
        <v>93.175344939767996</v>
      </c>
      <c r="AN683" s="10">
        <v>94.891756371048004</v>
      </c>
      <c r="AO683" s="10">
        <v>87.132187698191998</v>
      </c>
      <c r="AP683" s="10">
        <v>80.830080523920003</v>
      </c>
      <c r="AQ683" s="10">
        <v>78.805111893144002</v>
      </c>
      <c r="AR683" s="10">
        <v>78.69498376084799</v>
      </c>
      <c r="AS683" s="11">
        <v>230.295783246984</v>
      </c>
      <c r="AT683" s="11">
        <v>256.18978437124804</v>
      </c>
      <c r="AU683" s="11">
        <v>275.199289009008</v>
      </c>
      <c r="AV683" s="11">
        <v>238.33017617791199</v>
      </c>
      <c r="AW683" s="29">
        <v>1000.015032805152</v>
      </c>
      <c r="AX683" s="45">
        <f t="shared" si="130"/>
        <v>83.334586067095998</v>
      </c>
      <c r="AY683" s="45">
        <f t="shared" si="131"/>
        <v>8.2804532127707482</v>
      </c>
    </row>
    <row r="684" spans="1:51" ht="15" customHeight="1">
      <c r="A684" s="385">
        <v>2421</v>
      </c>
      <c r="B684" s="23" t="s">
        <v>3</v>
      </c>
      <c r="C684" s="23" t="s">
        <v>576</v>
      </c>
      <c r="D684" s="23" t="s">
        <v>17</v>
      </c>
      <c r="E684" s="23" t="s">
        <v>1196</v>
      </c>
      <c r="F684" s="25" t="s">
        <v>906</v>
      </c>
      <c r="G684" s="24" t="s">
        <v>945</v>
      </c>
      <c r="H684" s="394">
        <v>330</v>
      </c>
      <c r="I684" s="23" t="s">
        <v>1095</v>
      </c>
      <c r="J684" s="42" t="s">
        <v>998</v>
      </c>
      <c r="K684" s="13" t="str">
        <f t="shared" si="132"/>
        <v>011</v>
      </c>
      <c r="L684" s="6" t="s">
        <v>1004</v>
      </c>
      <c r="M684" s="13" t="s">
        <v>1026</v>
      </c>
      <c r="N684" s="13" t="s">
        <v>1027</v>
      </c>
      <c r="O684" s="3"/>
      <c r="P684" s="7" t="s">
        <v>1410</v>
      </c>
      <c r="Q684" s="7" t="s">
        <v>1590</v>
      </c>
      <c r="R684" s="7" t="s">
        <v>1410</v>
      </c>
      <c r="S684" s="7" t="str">
        <f t="shared" si="129"/>
        <v>Yes</v>
      </c>
      <c r="T684" s="306">
        <v>350</v>
      </c>
      <c r="U684" s="306">
        <v>18</v>
      </c>
      <c r="V684" s="306">
        <v>1132</v>
      </c>
      <c r="W684" s="306">
        <v>1132</v>
      </c>
      <c r="X684" s="8">
        <v>113.2</v>
      </c>
      <c r="Y684" s="16">
        <f t="shared" si="128"/>
        <v>44.566929133858267</v>
      </c>
      <c r="Z684" s="8">
        <v>113.2</v>
      </c>
      <c r="AA684" s="16">
        <f t="shared" si="126"/>
        <v>44.566929133858267</v>
      </c>
      <c r="AB684" s="16" t="str">
        <f t="shared" si="127"/>
        <v>Y</v>
      </c>
      <c r="AC684" s="8">
        <v>98.6</v>
      </c>
      <c r="AD684" s="306">
        <v>4</v>
      </c>
      <c r="AE684" s="3"/>
      <c r="AF684" s="5" t="s">
        <v>989</v>
      </c>
      <c r="AG684" s="10">
        <v>4.6775845348064005</v>
      </c>
      <c r="AH684" s="10">
        <v>4.9490728826783998</v>
      </c>
      <c r="AI684" s="10">
        <v>4.5106990503792002</v>
      </c>
      <c r="AJ684" s="10">
        <v>4.9506698729600007</v>
      </c>
      <c r="AK684" s="10">
        <v>4.6895619619183995</v>
      </c>
      <c r="AL684" s="10">
        <v>6.0869284583183996</v>
      </c>
      <c r="AM684" s="10">
        <v>5.7196206935503993</v>
      </c>
      <c r="AN684" s="10">
        <v>5.8250220521359992</v>
      </c>
      <c r="AO684" s="10">
        <v>5.3491189482191999</v>
      </c>
      <c r="AP684" s="10">
        <v>4.9618488049311997</v>
      </c>
      <c r="AQ684" s="10">
        <v>4.8380820581071999</v>
      </c>
      <c r="AR684" s="10">
        <v>4.83089560184</v>
      </c>
      <c r="AS684" s="11">
        <v>14.137356467864</v>
      </c>
      <c r="AT684" s="11">
        <v>15.7271602931968</v>
      </c>
      <c r="AU684" s="11">
        <v>16.893761693905599</v>
      </c>
      <c r="AV684" s="11">
        <v>14.6308264648784</v>
      </c>
      <c r="AW684" s="29">
        <v>61.389104919844797</v>
      </c>
      <c r="AX684" s="45">
        <f t="shared" si="130"/>
        <v>5.1157587433203995</v>
      </c>
      <c r="AY684" s="45">
        <f t="shared" si="131"/>
        <v>0.50829903452670699</v>
      </c>
    </row>
    <row r="685" spans="1:51" ht="15" customHeight="1">
      <c r="A685" s="385">
        <v>2422</v>
      </c>
      <c r="B685" s="23" t="s">
        <v>3</v>
      </c>
      <c r="C685" s="23" t="s">
        <v>576</v>
      </c>
      <c r="D685" s="23" t="s">
        <v>17</v>
      </c>
      <c r="E685" s="23" t="s">
        <v>1196</v>
      </c>
      <c r="F685" s="25" t="s">
        <v>906</v>
      </c>
      <c r="G685" s="24" t="s">
        <v>956</v>
      </c>
      <c r="H685" s="394">
        <v>330</v>
      </c>
      <c r="I685" s="23" t="s">
        <v>1096</v>
      </c>
      <c r="J685" s="42" t="s">
        <v>998</v>
      </c>
      <c r="K685" s="13" t="str">
        <f t="shared" si="132"/>
        <v>011</v>
      </c>
      <c r="L685" s="6" t="s">
        <v>1004</v>
      </c>
      <c r="M685" s="13" t="s">
        <v>1026</v>
      </c>
      <c r="N685" s="13" t="s">
        <v>1027</v>
      </c>
      <c r="O685" s="3"/>
      <c r="P685" s="7" t="s">
        <v>1410</v>
      </c>
      <c r="Q685" s="7" t="s">
        <v>1590</v>
      </c>
      <c r="R685" s="7" t="s">
        <v>1410</v>
      </c>
      <c r="S685" s="7" t="str">
        <f t="shared" si="129"/>
        <v>Yes</v>
      </c>
      <c r="T685" s="306">
        <v>350</v>
      </c>
      <c r="U685" s="306">
        <v>18</v>
      </c>
      <c r="V685" s="306">
        <v>1132</v>
      </c>
      <c r="W685" s="306">
        <v>1132</v>
      </c>
      <c r="X685" s="8">
        <v>113.2</v>
      </c>
      <c r="Y685" s="16">
        <f t="shared" si="128"/>
        <v>44.566929133858267</v>
      </c>
      <c r="Z685" s="8">
        <v>113.2</v>
      </c>
      <c r="AA685" s="16">
        <f t="shared" si="126"/>
        <v>44.566929133858267</v>
      </c>
      <c r="AB685" s="16" t="str">
        <f t="shared" si="127"/>
        <v>Y</v>
      </c>
      <c r="AC685" s="8">
        <v>75.900000000000006</v>
      </c>
      <c r="AD685" s="306">
        <v>4</v>
      </c>
      <c r="AE685" s="3"/>
      <c r="AF685" s="5" t="s">
        <v>989</v>
      </c>
      <c r="AG685" s="10">
        <v>3.0382796795735998</v>
      </c>
      <c r="AH685" s="10">
        <v>3.2146879878959997</v>
      </c>
      <c r="AI685" s="10">
        <v>2.9300989748183994</v>
      </c>
      <c r="AJ685" s="10">
        <v>3.2159173140863997</v>
      </c>
      <c r="AK685" s="10">
        <v>3.0462702998111997</v>
      </c>
      <c r="AL685" s="10">
        <v>3.9535130283263995</v>
      </c>
      <c r="AM685" s="10">
        <v>3.7150237473887997</v>
      </c>
      <c r="AN685" s="10">
        <v>3.7838660140511995</v>
      </c>
      <c r="AO685" s="10">
        <v>3.4740758140703996</v>
      </c>
      <c r="AP685" s="10">
        <v>3.2232932712287998</v>
      </c>
      <c r="AQ685" s="10">
        <v>3.1421577426623997</v>
      </c>
      <c r="AR685" s="10">
        <v>3.1378551009959996</v>
      </c>
      <c r="AS685" s="11">
        <v>9.183066642287999</v>
      </c>
      <c r="AT685" s="11">
        <v>10.215700642223998</v>
      </c>
      <c r="AU685" s="11">
        <v>10.972965575510399</v>
      </c>
      <c r="AV685" s="11">
        <v>9.5033061148871987</v>
      </c>
      <c r="AW685" s="29">
        <v>39.8750389749096</v>
      </c>
      <c r="AX685" s="45">
        <f t="shared" si="130"/>
        <v>3.3229199145757993</v>
      </c>
      <c r="AY685" s="45">
        <f t="shared" si="131"/>
        <v>0.33009488847663276</v>
      </c>
    </row>
    <row r="686" spans="1:51" ht="15" customHeight="1">
      <c r="A686" s="385">
        <v>2427</v>
      </c>
      <c r="B686" s="23" t="s">
        <v>3</v>
      </c>
      <c r="C686" s="23" t="s">
        <v>716</v>
      </c>
      <c r="D686" s="23" t="s">
        <v>717</v>
      </c>
      <c r="E686" s="23" t="s">
        <v>1196</v>
      </c>
      <c r="F686" s="25" t="s">
        <v>923</v>
      </c>
      <c r="G686" s="24" t="s">
        <v>918</v>
      </c>
      <c r="H686" s="394">
        <v>125</v>
      </c>
      <c r="I686" s="23" t="s">
        <v>1097</v>
      </c>
      <c r="J686" s="42" t="s">
        <v>999</v>
      </c>
      <c r="K686" s="13" t="str">
        <f t="shared" si="132"/>
        <v>010</v>
      </c>
      <c r="L686" s="6" t="s">
        <v>1004</v>
      </c>
      <c r="M686" s="13" t="s">
        <v>1029</v>
      </c>
      <c r="N686" s="13" t="s">
        <v>1027</v>
      </c>
      <c r="O686" s="3"/>
      <c r="P686" s="7" t="s">
        <v>1383</v>
      </c>
      <c r="Q686" s="7" t="s">
        <v>1591</v>
      </c>
      <c r="R686" s="7" t="s">
        <v>1383</v>
      </c>
      <c r="S686" s="7" t="str">
        <f t="shared" si="129"/>
        <v>Yes</v>
      </c>
      <c r="T686" s="306">
        <v>290</v>
      </c>
      <c r="U686" s="306">
        <v>14</v>
      </c>
      <c r="V686" s="306">
        <v>1339</v>
      </c>
      <c r="W686" s="306">
        <v>1339</v>
      </c>
      <c r="X686" s="8">
        <v>133.9</v>
      </c>
      <c r="Y686" s="16">
        <f t="shared" si="128"/>
        <v>52.716535433070867</v>
      </c>
      <c r="Z686" s="8">
        <v>133.9</v>
      </c>
      <c r="AA686" s="16">
        <f t="shared" si="126"/>
        <v>52.716535433070867</v>
      </c>
      <c r="AB686" s="16" t="str">
        <f t="shared" si="127"/>
        <v>Y</v>
      </c>
      <c r="AC686" s="8">
        <v>86.6</v>
      </c>
      <c r="AD686" s="306">
        <v>27</v>
      </c>
      <c r="AE686" s="3"/>
      <c r="AF686" s="5" t="s">
        <v>989</v>
      </c>
      <c r="AG686" s="10">
        <v>5.517351099194479</v>
      </c>
      <c r="AH686" s="10">
        <v>5.8383431215345594</v>
      </c>
      <c r="AI686" s="10">
        <v>5.3207692611018391</v>
      </c>
      <c r="AJ686" s="10">
        <v>5.839717819703039</v>
      </c>
      <c r="AK686" s="10">
        <v>5.5317854299635192</v>
      </c>
      <c r="AL686" s="10">
        <v>7.1800485339710391</v>
      </c>
      <c r="AM686" s="10">
        <v>6.7470186108998389</v>
      </c>
      <c r="AN686" s="10">
        <v>6.8714287951472786</v>
      </c>
      <c r="AO686" s="10">
        <v>6.3098645933231996</v>
      </c>
      <c r="AP686" s="10">
        <v>5.8534648013878394</v>
      </c>
      <c r="AQ686" s="10">
        <v>5.7063720973604797</v>
      </c>
      <c r="AR686" s="10">
        <v>5.6988112574338396</v>
      </c>
      <c r="AS686" s="11">
        <v>16.676463481830879</v>
      </c>
      <c r="AT686" s="11">
        <v>18.551551783637599</v>
      </c>
      <c r="AU686" s="11">
        <v>19.928311999370315</v>
      </c>
      <c r="AV686" s="11">
        <v>17.258648156182158</v>
      </c>
      <c r="AW686" s="29">
        <v>72.414975421020955</v>
      </c>
      <c r="AX686" s="45">
        <f t="shared" si="130"/>
        <v>6.0345812850850793</v>
      </c>
      <c r="AY686" s="45">
        <f t="shared" si="131"/>
        <v>0.59964855685341112</v>
      </c>
    </row>
    <row r="687" spans="1:51" ht="15" customHeight="1">
      <c r="A687" s="385">
        <v>2428</v>
      </c>
      <c r="B687" s="23" t="s">
        <v>3</v>
      </c>
      <c r="C687" s="23" t="s">
        <v>716</v>
      </c>
      <c r="D687" s="23" t="s">
        <v>717</v>
      </c>
      <c r="E687" s="23" t="s">
        <v>1196</v>
      </c>
      <c r="F687" s="25" t="s">
        <v>923</v>
      </c>
      <c r="G687" s="24" t="s">
        <v>944</v>
      </c>
      <c r="H687" s="394">
        <v>125</v>
      </c>
      <c r="I687" s="23" t="s">
        <v>38</v>
      </c>
      <c r="J687" s="42" t="s">
        <v>999</v>
      </c>
      <c r="K687" s="13" t="str">
        <f t="shared" si="132"/>
        <v>010</v>
      </c>
      <c r="L687" s="6" t="s">
        <v>1004</v>
      </c>
      <c r="M687" s="13" t="s">
        <v>1029</v>
      </c>
      <c r="N687" s="13" t="s">
        <v>1027</v>
      </c>
      <c r="O687" s="3"/>
      <c r="P687" s="7" t="s">
        <v>1598</v>
      </c>
      <c r="Q687" s="7" t="s">
        <v>1590</v>
      </c>
      <c r="R687" s="7" t="s">
        <v>1438</v>
      </c>
      <c r="S687" s="7" t="str">
        <f t="shared" si="129"/>
        <v>No</v>
      </c>
      <c r="T687" s="306">
        <v>290</v>
      </c>
      <c r="U687" s="306">
        <v>14</v>
      </c>
      <c r="V687" s="306">
        <v>1020</v>
      </c>
      <c r="W687" s="306">
        <v>1020</v>
      </c>
      <c r="X687" s="8">
        <v>106.2</v>
      </c>
      <c r="Y687" s="16">
        <f t="shared" si="128"/>
        <v>41.811023622047244</v>
      </c>
      <c r="Z687" s="8">
        <v>102</v>
      </c>
      <c r="AA687" s="16">
        <f t="shared" si="126"/>
        <v>40.15748031496063</v>
      </c>
      <c r="AB687" s="16" t="str">
        <f t="shared" si="127"/>
        <v>N</v>
      </c>
      <c r="AC687" s="8">
        <v>110.4</v>
      </c>
      <c r="AD687" s="306">
        <v>21</v>
      </c>
      <c r="AE687" s="3"/>
      <c r="AF687" s="5" t="s">
        <v>989</v>
      </c>
      <c r="AG687" s="10">
        <v>6.4619266107110409</v>
      </c>
      <c r="AH687" s="10">
        <v>6.8372159600102407</v>
      </c>
      <c r="AI687" s="10">
        <v>6.23188813919616</v>
      </c>
      <c r="AJ687" s="10">
        <v>6.8393009008396799</v>
      </c>
      <c r="AK687" s="10">
        <v>6.4786061373465609</v>
      </c>
      <c r="AL687" s="10">
        <v>8.4085663651315201</v>
      </c>
      <c r="AM687" s="10">
        <v>7.9019257435776007</v>
      </c>
      <c r="AN687" s="10">
        <v>8.0471766213619205</v>
      </c>
      <c r="AO687" s="10">
        <v>7.3897252798118398</v>
      </c>
      <c r="AP687" s="10">
        <v>6.855285447198721</v>
      </c>
      <c r="AQ687" s="10">
        <v>6.6836253189081605</v>
      </c>
      <c r="AR687" s="10">
        <v>6.6738955950374406</v>
      </c>
      <c r="AS687" s="11">
        <v>19.531030709917442</v>
      </c>
      <c r="AT687" s="11">
        <v>21.726473403317762</v>
      </c>
      <c r="AU687" s="11">
        <v>23.338827644751362</v>
      </c>
      <c r="AV687" s="11">
        <v>20.21280636114432</v>
      </c>
      <c r="AW687" s="29">
        <v>84.809138119130878</v>
      </c>
      <c r="AX687" s="45">
        <f t="shared" si="130"/>
        <v>7.0674281765942402</v>
      </c>
      <c r="AY687" s="45">
        <f t="shared" si="131"/>
        <v>0.70210771931023341</v>
      </c>
    </row>
    <row r="688" spans="1:51" ht="15" customHeight="1">
      <c r="A688" s="385">
        <v>2431</v>
      </c>
      <c r="B688" s="23" t="s">
        <v>3</v>
      </c>
      <c r="C688" s="23" t="s">
        <v>672</v>
      </c>
      <c r="D688" s="23" t="s">
        <v>59</v>
      </c>
      <c r="E688" s="23" t="s">
        <v>1197</v>
      </c>
      <c r="F688" s="25" t="s">
        <v>923</v>
      </c>
      <c r="G688" s="24" t="s">
        <v>917</v>
      </c>
      <c r="H688" s="394">
        <v>330</v>
      </c>
      <c r="I688" s="23" t="s">
        <v>1098</v>
      </c>
      <c r="J688" s="42" t="s">
        <v>998</v>
      </c>
      <c r="K688" s="13" t="str">
        <f t="shared" si="132"/>
        <v>011</v>
      </c>
      <c r="L688" s="6" t="s">
        <v>1004</v>
      </c>
      <c r="M688" s="13" t="s">
        <v>1026</v>
      </c>
      <c r="N688" s="13" t="s">
        <v>1027</v>
      </c>
      <c r="O688" s="3"/>
      <c r="P688" s="7" t="s">
        <v>1382</v>
      </c>
      <c r="Q688" s="7" t="s">
        <v>1590</v>
      </c>
      <c r="R688" s="7" t="s">
        <v>1382</v>
      </c>
      <c r="S688" s="7" t="str">
        <f t="shared" si="129"/>
        <v>Yes</v>
      </c>
      <c r="T688" s="306">
        <v>400</v>
      </c>
      <c r="U688" s="306">
        <v>21</v>
      </c>
      <c r="V688" s="306">
        <v>925</v>
      </c>
      <c r="W688" s="306">
        <v>925</v>
      </c>
      <c r="X688" s="8">
        <v>92.5</v>
      </c>
      <c r="Y688" s="16">
        <f t="shared" si="128"/>
        <v>36.417322834645667</v>
      </c>
      <c r="Z688" s="8">
        <v>92.5</v>
      </c>
      <c r="AA688" s="16">
        <f t="shared" si="126"/>
        <v>36.417322834645667</v>
      </c>
      <c r="AB688" s="16" t="str">
        <f t="shared" si="127"/>
        <v>Y</v>
      </c>
      <c r="AC688" s="8">
        <v>136.19999999999999</v>
      </c>
      <c r="AD688" s="306">
        <v>10</v>
      </c>
      <c r="AE688" s="3"/>
      <c r="AF688" s="5" t="s">
        <v>989</v>
      </c>
      <c r="AG688" s="10">
        <v>0.80447167416000009</v>
      </c>
      <c r="AH688" s="10">
        <v>0.8518541287200001</v>
      </c>
      <c r="AI688" s="10">
        <v>0.77666023344000001</v>
      </c>
      <c r="AJ688" s="10">
        <v>0.8518541287200001</v>
      </c>
      <c r="AK688" s="10">
        <v>0.80756183424000005</v>
      </c>
      <c r="AL688" s="10">
        <v>1.0475642671200001</v>
      </c>
      <c r="AM688" s="10">
        <v>0.98473101216000003</v>
      </c>
      <c r="AN688" s="10">
        <v>1.0022419192800001</v>
      </c>
      <c r="AO688" s="10">
        <v>0.92086770384000005</v>
      </c>
      <c r="AP688" s="10">
        <v>0.85391423544</v>
      </c>
      <c r="AQ688" s="10">
        <v>0.83228311488000006</v>
      </c>
      <c r="AR688" s="10">
        <v>0.83125306152000011</v>
      </c>
      <c r="AS688" s="11">
        <v>2.43298603632</v>
      </c>
      <c r="AT688" s="11">
        <v>2.7069802300800001</v>
      </c>
      <c r="AU688" s="11">
        <v>2.9078406352799999</v>
      </c>
      <c r="AV688" s="11">
        <v>2.5174504118400001</v>
      </c>
      <c r="AW688" s="29">
        <v>10.56525731352</v>
      </c>
      <c r="AX688" s="45">
        <f t="shared" si="130"/>
        <v>0.88043810946000012</v>
      </c>
      <c r="AY688" s="45">
        <f t="shared" si="131"/>
        <v>8.7493509835309694E-2</v>
      </c>
    </row>
    <row r="689" spans="1:51" ht="15" customHeight="1">
      <c r="A689" s="385">
        <v>2436</v>
      </c>
      <c r="B689" s="23" t="s">
        <v>124</v>
      </c>
      <c r="C689" s="23" t="s">
        <v>752</v>
      </c>
      <c r="D689" s="23" t="s">
        <v>164</v>
      </c>
      <c r="E689" s="23" t="s">
        <v>1199</v>
      </c>
      <c r="F689" s="25" t="s">
        <v>906</v>
      </c>
      <c r="G689" s="24" t="s">
        <v>917</v>
      </c>
      <c r="H689" s="394">
        <v>275</v>
      </c>
      <c r="I689" s="23" t="s">
        <v>1099</v>
      </c>
      <c r="J689" s="42" t="s">
        <v>998</v>
      </c>
      <c r="K689" s="13" t="str">
        <f t="shared" si="132"/>
        <v>011</v>
      </c>
      <c r="L689" s="6" t="s">
        <v>1004</v>
      </c>
      <c r="M689" s="13" t="s">
        <v>1026</v>
      </c>
      <c r="N689" s="13" t="s">
        <v>1027</v>
      </c>
      <c r="O689" s="3"/>
      <c r="P689" s="7" t="s">
        <v>1368</v>
      </c>
      <c r="Q689" s="7" t="s">
        <v>1590</v>
      </c>
      <c r="R689" s="7" t="s">
        <v>1510</v>
      </c>
      <c r="S689" s="7" t="str">
        <f t="shared" si="129"/>
        <v>No</v>
      </c>
      <c r="T689" s="306">
        <v>380</v>
      </c>
      <c r="U689" s="306">
        <v>20</v>
      </c>
      <c r="V689" s="306">
        <v>1330</v>
      </c>
      <c r="W689" s="306">
        <v>1326</v>
      </c>
      <c r="X689" s="8">
        <v>132.6</v>
      </c>
      <c r="Y689" s="16">
        <f t="shared" si="128"/>
        <v>52.204724409448815</v>
      </c>
      <c r="Z689" s="8">
        <v>132</v>
      </c>
      <c r="AA689" s="16">
        <f t="shared" si="126"/>
        <v>51.968503937007874</v>
      </c>
      <c r="AB689" s="16" t="str">
        <f t="shared" si="127"/>
        <v>N</v>
      </c>
      <c r="AC689" s="8">
        <v>88.7</v>
      </c>
      <c r="AD689" s="306">
        <v>5</v>
      </c>
      <c r="AE689" s="3"/>
      <c r="AF689" s="5" t="s">
        <v>988</v>
      </c>
      <c r="AG689" s="10">
        <v>2.2345397499734401</v>
      </c>
      <c r="AH689" s="10">
        <v>2.3642636438803204</v>
      </c>
      <c r="AI689" s="10">
        <v>2.1550610262417602</v>
      </c>
      <c r="AJ689" s="10">
        <v>2.3651771924289604</v>
      </c>
      <c r="AK689" s="10">
        <v>2.2409345898139206</v>
      </c>
      <c r="AL689" s="10">
        <v>2.9078250303211202</v>
      </c>
      <c r="AM689" s="10">
        <v>2.7324237089822403</v>
      </c>
      <c r="AN689" s="10">
        <v>2.7826688791574403</v>
      </c>
      <c r="AO689" s="10">
        <v>2.55519529054608</v>
      </c>
      <c r="AP689" s="10">
        <v>2.3706584837208005</v>
      </c>
      <c r="AQ689" s="10">
        <v>2.3112778280592003</v>
      </c>
      <c r="AR689" s="10">
        <v>2.3085371824132803</v>
      </c>
      <c r="AS689" s="11">
        <v>6.7538644200955211</v>
      </c>
      <c r="AT689" s="11">
        <v>7.5139368125640011</v>
      </c>
      <c r="AU689" s="11">
        <v>8.070287878685761</v>
      </c>
      <c r="AV689" s="11">
        <v>6.9904734941932816</v>
      </c>
      <c r="AW689" s="29">
        <v>29.328562605538565</v>
      </c>
      <c r="AX689" s="45">
        <f t="shared" si="130"/>
        <v>2.4440468837948806</v>
      </c>
      <c r="AY689" s="45">
        <f t="shared" si="131"/>
        <v>0.24269191238414892</v>
      </c>
    </row>
    <row r="690" spans="1:51" ht="15" customHeight="1">
      <c r="A690" s="385">
        <v>2466</v>
      </c>
      <c r="B690" s="23" t="s">
        <v>243</v>
      </c>
      <c r="C690" s="23" t="s">
        <v>649</v>
      </c>
      <c r="D690" s="23" t="s">
        <v>668</v>
      </c>
      <c r="E690" s="23" t="s">
        <v>1199</v>
      </c>
      <c r="F690" s="25"/>
      <c r="G690" s="24"/>
      <c r="H690" s="394"/>
      <c r="I690" s="23" t="s">
        <v>1100</v>
      </c>
      <c r="J690" s="42" t="s">
        <v>998</v>
      </c>
      <c r="K690" s="13" t="str">
        <f t="shared" si="132"/>
        <v>011</v>
      </c>
      <c r="L690" s="6" t="s">
        <v>1004</v>
      </c>
      <c r="M690" s="13" t="s">
        <v>1026</v>
      </c>
      <c r="N690" s="13" t="s">
        <v>1027</v>
      </c>
      <c r="O690" s="3"/>
      <c r="P690" s="7" t="s">
        <v>1349</v>
      </c>
      <c r="Q690" s="7" t="s">
        <v>1591</v>
      </c>
      <c r="R690" s="7" t="s">
        <v>1529</v>
      </c>
      <c r="S690" s="7" t="str">
        <f t="shared" si="129"/>
        <v>No</v>
      </c>
      <c r="T690" s="306">
        <v>380</v>
      </c>
      <c r="U690" s="306">
        <v>20</v>
      </c>
      <c r="V690" s="306">
        <v>1000</v>
      </c>
      <c r="W690" s="306">
        <v>996</v>
      </c>
      <c r="X690" s="8">
        <v>99.6</v>
      </c>
      <c r="Y690" s="16">
        <f t="shared" si="128"/>
        <v>39.212598425196845</v>
      </c>
      <c r="Z690" s="8">
        <v>98</v>
      </c>
      <c r="AA690" s="16">
        <f t="shared" si="126"/>
        <v>38.582677165354333</v>
      </c>
      <c r="AB690" s="16" t="str">
        <f t="shared" si="127"/>
        <v>N</v>
      </c>
      <c r="AC690" s="8">
        <v>115.8</v>
      </c>
      <c r="AD690" s="306">
        <v>20</v>
      </c>
      <c r="AE690" s="3"/>
      <c r="AF690" s="5" t="s">
        <v>990</v>
      </c>
      <c r="AG690" s="10">
        <v>4.6180757837087993</v>
      </c>
      <c r="AH690" s="10">
        <v>4.8868289815967998</v>
      </c>
      <c r="AI690" s="10">
        <v>4.4532404890041599</v>
      </c>
      <c r="AJ690" s="10">
        <v>4.8877248255897596</v>
      </c>
      <c r="AK690" s="10">
        <v>4.6306175996102397</v>
      </c>
      <c r="AL690" s="10">
        <v>6.0093215047756789</v>
      </c>
      <c r="AM690" s="10">
        <v>5.647400531619839</v>
      </c>
      <c r="AN690" s="10">
        <v>5.7513184348031992</v>
      </c>
      <c r="AO690" s="10">
        <v>5.281000338499199</v>
      </c>
      <c r="AP690" s="10">
        <v>4.8993707974982392</v>
      </c>
      <c r="AQ690" s="10">
        <v>4.7766401704627199</v>
      </c>
      <c r="AR690" s="10">
        <v>4.7694734185190395</v>
      </c>
      <c r="AS690" s="11">
        <v>13.958145254309759</v>
      </c>
      <c r="AT690" s="11">
        <v>15.527663929975679</v>
      </c>
      <c r="AU690" s="11">
        <v>16.679719304922237</v>
      </c>
      <c r="AV690" s="11">
        <v>14.445484386479999</v>
      </c>
      <c r="AW690" s="29">
        <v>60.61101287568767</v>
      </c>
      <c r="AX690" s="45">
        <f t="shared" si="130"/>
        <v>5.0509177396406395</v>
      </c>
      <c r="AY690" s="45">
        <f t="shared" si="131"/>
        <v>0.50181612993733515</v>
      </c>
    </row>
    <row r="691" spans="1:51" ht="15" customHeight="1">
      <c r="A691" s="385">
        <v>2467</v>
      </c>
      <c r="B691" s="23" t="s">
        <v>243</v>
      </c>
      <c r="C691" s="23" t="s">
        <v>649</v>
      </c>
      <c r="D691" s="23" t="s">
        <v>668</v>
      </c>
      <c r="E691" s="23" t="s">
        <v>1199</v>
      </c>
      <c r="F691" s="25"/>
      <c r="G691" s="24"/>
      <c r="H691" s="394"/>
      <c r="I691" s="23" t="s">
        <v>1101</v>
      </c>
      <c r="J691" s="42" t="s">
        <v>998</v>
      </c>
      <c r="K691" s="13" t="str">
        <f t="shared" si="132"/>
        <v>011</v>
      </c>
      <c r="L691" s="6" t="s">
        <v>1004</v>
      </c>
      <c r="M691" s="13" t="s">
        <v>1026</v>
      </c>
      <c r="N691" s="13" t="s">
        <v>1027</v>
      </c>
      <c r="O691" s="3"/>
      <c r="P691" s="306" t="s">
        <v>1578</v>
      </c>
      <c r="Q691" s="306" t="s">
        <v>1578</v>
      </c>
      <c r="R691" s="7" t="s">
        <v>1563</v>
      </c>
      <c r="S691" s="7" t="str">
        <f t="shared" si="129"/>
        <v>No</v>
      </c>
      <c r="T691" s="306">
        <v>380</v>
      </c>
      <c r="U691" s="306">
        <v>20</v>
      </c>
      <c r="V691" s="306" t="s">
        <v>1578</v>
      </c>
      <c r="W691" s="306">
        <v>0</v>
      </c>
      <c r="X691" s="8">
        <v>100</v>
      </c>
      <c r="Y691" s="16">
        <f t="shared" si="128"/>
        <v>39.370078740157481</v>
      </c>
      <c r="Z691" s="8">
        <v>0</v>
      </c>
      <c r="AA691" s="16">
        <f t="shared" si="126"/>
        <v>0</v>
      </c>
      <c r="AB691" s="16" t="str">
        <f t="shared" si="127"/>
        <v>N</v>
      </c>
      <c r="AC691" s="8">
        <v>100</v>
      </c>
      <c r="AD691" s="306">
        <v>10</v>
      </c>
      <c r="AE691" s="3"/>
      <c r="AF691" s="5" t="s">
        <v>990</v>
      </c>
      <c r="AG691" s="10">
        <v>6.0661832000000002</v>
      </c>
      <c r="AH691" s="10">
        <v>6.4188140799999998</v>
      </c>
      <c r="AI691" s="10">
        <v>5.8502550400000004</v>
      </c>
      <c r="AJ691" s="10">
        <v>6.4203675200000001</v>
      </c>
      <c r="AK691" s="10">
        <v>6.0824943200000003</v>
      </c>
      <c r="AL691" s="10">
        <v>7.8945820800000011</v>
      </c>
      <c r="AM691" s="10">
        <v>7.4184527200000003</v>
      </c>
      <c r="AN691" s="10">
        <v>7.5551554400000001</v>
      </c>
      <c r="AO691" s="10">
        <v>6.9376630400000003</v>
      </c>
      <c r="AP691" s="10">
        <v>6.4351252000000008</v>
      </c>
      <c r="AQ691" s="10">
        <v>6.2743441600000001</v>
      </c>
      <c r="AR691" s="10">
        <v>6.2658002400000008</v>
      </c>
      <c r="AS691" s="11">
        <v>18.335252320000002</v>
      </c>
      <c r="AT691" s="11">
        <v>20.397443920000001</v>
      </c>
      <c r="AU691" s="11">
        <v>21.911271200000002</v>
      </c>
      <c r="AV691" s="11">
        <v>18.975269600000001</v>
      </c>
      <c r="AW691" s="29">
        <v>79.619237040000002</v>
      </c>
      <c r="AX691" s="45">
        <f t="shared" si="130"/>
        <v>6.6349364199999998</v>
      </c>
      <c r="AY691" s="45">
        <f t="shared" si="131"/>
        <v>0.65936679675341614</v>
      </c>
    </row>
    <row r="692" spans="1:51" ht="15" customHeight="1">
      <c r="A692" s="385">
        <v>2468</v>
      </c>
      <c r="B692" s="23" t="s">
        <v>243</v>
      </c>
      <c r="C692" s="23" t="s">
        <v>664</v>
      </c>
      <c r="D692" s="23" t="s">
        <v>299</v>
      </c>
      <c r="E692" s="23" t="s">
        <v>1226</v>
      </c>
      <c r="F692" s="25" t="s">
        <v>923</v>
      </c>
      <c r="G692" s="24" t="s">
        <v>917</v>
      </c>
      <c r="H692" s="394">
        <v>250</v>
      </c>
      <c r="I692" s="23" t="s">
        <v>1102</v>
      </c>
      <c r="J692" s="42" t="s">
        <v>1000</v>
      </c>
      <c r="K692" s="13" t="str">
        <f t="shared" si="132"/>
        <v>01A</v>
      </c>
      <c r="L692" s="6" t="s">
        <v>1004</v>
      </c>
      <c r="M692" s="13" t="s">
        <v>1026</v>
      </c>
      <c r="N692" s="13" t="s">
        <v>1028</v>
      </c>
      <c r="O692" s="3"/>
      <c r="P692" s="7" t="s">
        <v>1424</v>
      </c>
      <c r="Q692" s="7" t="s">
        <v>1589</v>
      </c>
      <c r="R692" s="7" t="s">
        <v>1424</v>
      </c>
      <c r="S692" s="7" t="str">
        <f t="shared" si="129"/>
        <v>Yes</v>
      </c>
      <c r="T692" s="306">
        <v>350</v>
      </c>
      <c r="U692" s="306">
        <v>18</v>
      </c>
      <c r="V692" s="306">
        <v>1230</v>
      </c>
      <c r="W692" s="306">
        <v>1230</v>
      </c>
      <c r="X692" s="8">
        <v>123</v>
      </c>
      <c r="Y692" s="16">
        <f t="shared" si="128"/>
        <v>48.425196850393704</v>
      </c>
      <c r="Z692" s="8">
        <v>123</v>
      </c>
      <c r="AA692" s="16">
        <f t="shared" si="126"/>
        <v>48.425196850393704</v>
      </c>
      <c r="AB692" s="16" t="str">
        <f t="shared" si="127"/>
        <v>Y</v>
      </c>
      <c r="AC692" s="8">
        <v>102</v>
      </c>
      <c r="AD692" s="306">
        <v>14</v>
      </c>
      <c r="AE692" s="3"/>
      <c r="AF692" s="5" t="s">
        <v>990</v>
      </c>
      <c r="AG692" s="10">
        <v>14.19999362964</v>
      </c>
      <c r="AH692" s="10">
        <v>15.025731202439999</v>
      </c>
      <c r="AI692" s="10">
        <v>13.69378059588</v>
      </c>
      <c r="AJ692" s="10">
        <v>15.0293213658</v>
      </c>
      <c r="AK692" s="10">
        <v>14.237690344920001</v>
      </c>
      <c r="AL692" s="10">
        <v>18.478570813920001</v>
      </c>
      <c r="AM692" s="10">
        <v>17.364722631480003</v>
      </c>
      <c r="AN692" s="10">
        <v>17.684247170519999</v>
      </c>
      <c r="AO692" s="10">
        <v>16.238308877279998</v>
      </c>
      <c r="AP692" s="10">
        <v>15.064325458560001</v>
      </c>
      <c r="AQ692" s="10">
        <v>14.68646076492</v>
      </c>
      <c r="AR692" s="10">
        <v>14.665817325600001</v>
      </c>
      <c r="AS692" s="11">
        <v>42.919505427959997</v>
      </c>
      <c r="AT692" s="11">
        <v>47.74558252464</v>
      </c>
      <c r="AU692" s="11">
        <v>51.28727867928</v>
      </c>
      <c r="AV692" s="11">
        <v>44.416603549080001</v>
      </c>
      <c r="AW692" s="29">
        <v>186.36897018096002</v>
      </c>
      <c r="AX692" s="45">
        <f t="shared" si="130"/>
        <v>15.530747515080002</v>
      </c>
      <c r="AY692" s="45">
        <f t="shared" si="131"/>
        <v>1.5431262403540096</v>
      </c>
    </row>
    <row r="693" spans="1:51" ht="15" customHeight="1">
      <c r="A693" s="385">
        <v>2469</v>
      </c>
      <c r="B693" s="23" t="s">
        <v>243</v>
      </c>
      <c r="C693" s="23" t="s">
        <v>664</v>
      </c>
      <c r="D693" s="23" t="s">
        <v>299</v>
      </c>
      <c r="E693" s="23" t="s">
        <v>1226</v>
      </c>
      <c r="F693" s="25" t="s">
        <v>923</v>
      </c>
      <c r="G693" s="24" t="s">
        <v>914</v>
      </c>
      <c r="H693" s="394">
        <v>250</v>
      </c>
      <c r="I693" s="23" t="s">
        <v>1103</v>
      </c>
      <c r="J693" s="42" t="s">
        <v>1000</v>
      </c>
      <c r="K693" s="13" t="str">
        <f t="shared" si="132"/>
        <v>01A</v>
      </c>
      <c r="L693" s="6" t="s">
        <v>1004</v>
      </c>
      <c r="M693" s="13" t="s">
        <v>1026</v>
      </c>
      <c r="N693" s="13" t="s">
        <v>1028</v>
      </c>
      <c r="O693" s="3"/>
      <c r="P693" s="7" t="s">
        <v>1336</v>
      </c>
      <c r="Q693" s="7" t="s">
        <v>1590</v>
      </c>
      <c r="R693" s="7" t="s">
        <v>1336</v>
      </c>
      <c r="S693" s="7" t="str">
        <f t="shared" si="129"/>
        <v>Yes</v>
      </c>
      <c r="T693" s="306">
        <v>350</v>
      </c>
      <c r="U693" s="306">
        <v>18</v>
      </c>
      <c r="V693" s="306">
        <v>988</v>
      </c>
      <c r="W693" s="306">
        <v>988</v>
      </c>
      <c r="X693" s="8">
        <v>98.8</v>
      </c>
      <c r="Y693" s="16">
        <f t="shared" si="128"/>
        <v>38.897637795275585</v>
      </c>
      <c r="Z693" s="8">
        <v>94.8</v>
      </c>
      <c r="AA693" s="16">
        <f t="shared" si="126"/>
        <v>37.322834645669289</v>
      </c>
      <c r="AB693" s="16" t="str">
        <f t="shared" si="127"/>
        <v>N</v>
      </c>
      <c r="AC693" s="8">
        <v>101.4</v>
      </c>
      <c r="AD693" s="306">
        <v>16</v>
      </c>
      <c r="AE693" s="3"/>
      <c r="AF693" s="5" t="s">
        <v>990</v>
      </c>
      <c r="AG693" s="10">
        <v>8.9739335828687992</v>
      </c>
      <c r="AH693" s="10">
        <v>9.4949821983743998</v>
      </c>
      <c r="AI693" s="10">
        <v>8.6535639389471992</v>
      </c>
      <c r="AJ693" s="10">
        <v>9.4978490408255993</v>
      </c>
      <c r="AK693" s="10">
        <v>8.9975850330911982</v>
      </c>
      <c r="AL693" s="10">
        <v>11.677366014350399</v>
      </c>
      <c r="AM693" s="10">
        <v>10.9735561925808</v>
      </c>
      <c r="AN693" s="10">
        <v>11.175668585390399</v>
      </c>
      <c r="AO693" s="10">
        <v>10.261862554070399</v>
      </c>
      <c r="AP693" s="10">
        <v>9.5193503592095983</v>
      </c>
      <c r="AQ693" s="10">
        <v>9.2814024357600005</v>
      </c>
      <c r="AR693" s="10">
        <v>9.2685016447295983</v>
      </c>
      <c r="AS693" s="11">
        <v>27.122479720190398</v>
      </c>
      <c r="AT693" s="11">
        <v>30.172800088267195</v>
      </c>
      <c r="AU693" s="11">
        <v>32.411087332041596</v>
      </c>
      <c r="AV693" s="11">
        <v>28.069254439699193</v>
      </c>
      <c r="AW693" s="29">
        <v>117.77562158019839</v>
      </c>
      <c r="AX693" s="45">
        <f t="shared" si="130"/>
        <v>9.8146351316831986</v>
      </c>
      <c r="AY693" s="45">
        <f t="shared" si="131"/>
        <v>0.97514793675025579</v>
      </c>
    </row>
    <row r="694" spans="1:51" ht="15" customHeight="1">
      <c r="A694" s="385">
        <v>2474</v>
      </c>
      <c r="B694" s="23" t="s">
        <v>243</v>
      </c>
      <c r="C694" s="23" t="s">
        <v>300</v>
      </c>
      <c r="D694" s="23" t="s">
        <v>300</v>
      </c>
      <c r="E694" s="23" t="s">
        <v>1226</v>
      </c>
      <c r="F694" s="25" t="s">
        <v>923</v>
      </c>
      <c r="G694" s="24" t="s">
        <v>914</v>
      </c>
      <c r="H694" s="394">
        <v>330</v>
      </c>
      <c r="I694" s="23" t="s">
        <v>1104</v>
      </c>
      <c r="J694" s="42" t="s">
        <v>1000</v>
      </c>
      <c r="K694" s="13" t="str">
        <f t="shared" ref="K694:K710" si="133">LEFT(J694,3)</f>
        <v>01A</v>
      </c>
      <c r="L694" s="6" t="s">
        <v>1004</v>
      </c>
      <c r="M694" s="13" t="s">
        <v>1026</v>
      </c>
      <c r="N694" s="13" t="s">
        <v>1028</v>
      </c>
      <c r="O694" s="3"/>
      <c r="P694" s="7" t="s">
        <v>1336</v>
      </c>
      <c r="Q694" s="7" t="s">
        <v>1590</v>
      </c>
      <c r="R694" s="7" t="s">
        <v>1336</v>
      </c>
      <c r="S694" s="7" t="str">
        <f t="shared" si="129"/>
        <v>Yes</v>
      </c>
      <c r="T694" s="306">
        <v>350</v>
      </c>
      <c r="U694" s="306">
        <v>18</v>
      </c>
      <c r="V694" s="306">
        <v>988</v>
      </c>
      <c r="W694" s="306">
        <v>988</v>
      </c>
      <c r="X694" s="8">
        <v>98.8</v>
      </c>
      <c r="Y694" s="16">
        <f t="shared" si="128"/>
        <v>38.897637795275585</v>
      </c>
      <c r="Z694" s="8">
        <v>96.4</v>
      </c>
      <c r="AA694" s="16">
        <f t="shared" si="126"/>
        <v>37.952755905511815</v>
      </c>
      <c r="AB694" s="16" t="str">
        <f t="shared" si="127"/>
        <v>N</v>
      </c>
      <c r="AC694" s="8">
        <v>132.80000000000001</v>
      </c>
      <c r="AD694" s="306">
        <v>16</v>
      </c>
      <c r="AE694" s="3"/>
      <c r="AF694" s="5" t="s">
        <v>990</v>
      </c>
      <c r="AG694" s="10">
        <v>1.6041538507904001</v>
      </c>
      <c r="AH694" s="10">
        <v>1.6970802587648</v>
      </c>
      <c r="AI694" s="10">
        <v>1.5468961650688</v>
      </c>
      <c r="AJ694" s="10">
        <v>1.6980189093504001</v>
      </c>
      <c r="AK694" s="10">
        <v>1.6079084531328001</v>
      </c>
      <c r="AL694" s="10">
        <v>2.0875589023744001</v>
      </c>
      <c r="AM694" s="10">
        <v>1.961779723904</v>
      </c>
      <c r="AN694" s="10">
        <v>1.9974484461568001</v>
      </c>
      <c r="AO694" s="10">
        <v>1.8341232442624</v>
      </c>
      <c r="AP694" s="10">
        <v>1.7017735116927999</v>
      </c>
      <c r="AQ694" s="10">
        <v>1.6585955847551999</v>
      </c>
      <c r="AR694" s="10">
        <v>1.656718283584</v>
      </c>
      <c r="AS694" s="11">
        <v>4.8481302746240003</v>
      </c>
      <c r="AT694" s="11">
        <v>5.3934862648576001</v>
      </c>
      <c r="AU694" s="11">
        <v>5.7933514143232001</v>
      </c>
      <c r="AV694" s="11">
        <v>5.0170873800319997</v>
      </c>
      <c r="AW694" s="29">
        <v>21.052055333836801</v>
      </c>
      <c r="AX694" s="45">
        <f t="shared" si="130"/>
        <v>1.7543379444864</v>
      </c>
      <c r="AY694" s="45">
        <f t="shared" si="131"/>
        <v>0.17437554875017572</v>
      </c>
    </row>
    <row r="695" spans="1:51" ht="15" customHeight="1">
      <c r="A695" s="385">
        <v>2476</v>
      </c>
      <c r="B695" s="23" t="s">
        <v>243</v>
      </c>
      <c r="C695" s="23" t="s">
        <v>300</v>
      </c>
      <c r="D695" s="23" t="s">
        <v>300</v>
      </c>
      <c r="E695" s="23" t="s">
        <v>1226</v>
      </c>
      <c r="F695" s="25" t="s">
        <v>923</v>
      </c>
      <c r="G695" s="24" t="s">
        <v>917</v>
      </c>
      <c r="H695" s="394">
        <v>330</v>
      </c>
      <c r="I695" s="23" t="s">
        <v>1105</v>
      </c>
      <c r="J695" s="42" t="s">
        <v>1000</v>
      </c>
      <c r="K695" s="13" t="str">
        <f t="shared" si="133"/>
        <v>01A</v>
      </c>
      <c r="L695" s="6" t="s">
        <v>1004</v>
      </c>
      <c r="M695" s="13" t="s">
        <v>1026</v>
      </c>
      <c r="N695" s="13" t="s">
        <v>1028</v>
      </c>
      <c r="O695" s="3"/>
      <c r="P695" s="7" t="s">
        <v>1403</v>
      </c>
      <c r="Q695" s="7" t="s">
        <v>1590</v>
      </c>
      <c r="R695" s="7" t="s">
        <v>1403</v>
      </c>
      <c r="S695" s="7" t="str">
        <f t="shared" si="129"/>
        <v>Yes</v>
      </c>
      <c r="T695" s="306">
        <v>350</v>
      </c>
      <c r="U695" s="306">
        <v>18</v>
      </c>
      <c r="V695" s="306">
        <v>905</v>
      </c>
      <c r="W695" s="306">
        <v>905</v>
      </c>
      <c r="X695" s="8">
        <v>90.5</v>
      </c>
      <c r="Y695" s="16">
        <f t="shared" si="128"/>
        <v>35.629921259842519</v>
      </c>
      <c r="Z695" s="8">
        <v>90.5</v>
      </c>
      <c r="AA695" s="16">
        <f t="shared" si="126"/>
        <v>35.629921259842519</v>
      </c>
      <c r="AB695" s="16" t="str">
        <f t="shared" si="127"/>
        <v>Y</v>
      </c>
      <c r="AC695" s="8">
        <v>133.6</v>
      </c>
      <c r="AD695" s="306">
        <v>10</v>
      </c>
      <c r="AE695" s="3"/>
      <c r="AF695" s="5" t="s">
        <v>990</v>
      </c>
      <c r="AG695" s="10">
        <v>19.590837618967999</v>
      </c>
      <c r="AH695" s="10">
        <v>20.730010789712001</v>
      </c>
      <c r="AI695" s="10">
        <v>18.892802122544001</v>
      </c>
      <c r="AJ695" s="10">
        <v>20.735200644704001</v>
      </c>
      <c r="AK695" s="10">
        <v>19.642736168888003</v>
      </c>
      <c r="AL695" s="10">
        <v>25.493432696536001</v>
      </c>
      <c r="AM695" s="10">
        <v>23.957235618904001</v>
      </c>
      <c r="AN695" s="10">
        <v>24.398373293224001</v>
      </c>
      <c r="AO695" s="10">
        <v>22.403739024632003</v>
      </c>
      <c r="AP695" s="10">
        <v>20.782774315464</v>
      </c>
      <c r="AQ695" s="10">
        <v>20.2620588646</v>
      </c>
      <c r="AR695" s="10">
        <v>20.233514662144003</v>
      </c>
      <c r="AS695" s="11">
        <v>59.213650531224005</v>
      </c>
      <c r="AT695" s="11">
        <v>65.871369510128005</v>
      </c>
      <c r="AU695" s="11">
        <v>70.759347936760008</v>
      </c>
      <c r="AV695" s="11">
        <v>61.278347842208007</v>
      </c>
      <c r="AW695" s="29">
        <v>257.12271582032002</v>
      </c>
      <c r="AX695" s="45">
        <f t="shared" si="130"/>
        <v>21.426892985026669</v>
      </c>
      <c r="AY695" s="45">
        <f t="shared" si="131"/>
        <v>2.1290030984700348</v>
      </c>
    </row>
    <row r="696" spans="1:51" ht="15" customHeight="1">
      <c r="A696" s="385">
        <v>2477</v>
      </c>
      <c r="B696" s="23" t="s">
        <v>243</v>
      </c>
      <c r="C696" s="23" t="s">
        <v>300</v>
      </c>
      <c r="D696" s="23" t="s">
        <v>300</v>
      </c>
      <c r="E696" s="23" t="s">
        <v>1226</v>
      </c>
      <c r="F696" s="25" t="s">
        <v>923</v>
      </c>
      <c r="G696" s="24" t="s">
        <v>917</v>
      </c>
      <c r="H696" s="394">
        <v>250</v>
      </c>
      <c r="I696" s="23" t="s">
        <v>1106</v>
      </c>
      <c r="J696" s="42" t="s">
        <v>1000</v>
      </c>
      <c r="K696" s="13" t="str">
        <f t="shared" si="133"/>
        <v>01A</v>
      </c>
      <c r="L696" s="6" t="s">
        <v>1004</v>
      </c>
      <c r="M696" s="13" t="s">
        <v>1026</v>
      </c>
      <c r="N696" s="13" t="s">
        <v>1028</v>
      </c>
      <c r="O696" s="3"/>
      <c r="P696" s="7" t="s">
        <v>1422</v>
      </c>
      <c r="Q696" s="7" t="s">
        <v>1590</v>
      </c>
      <c r="R696" s="7" t="s">
        <v>1422</v>
      </c>
      <c r="S696" s="7" t="str">
        <f t="shared" si="129"/>
        <v>Yes</v>
      </c>
      <c r="T696" s="306">
        <v>320</v>
      </c>
      <c r="U696" s="306">
        <v>16</v>
      </c>
      <c r="V696" s="306">
        <v>1750</v>
      </c>
      <c r="W696" s="306">
        <v>1750</v>
      </c>
      <c r="X696" s="8">
        <v>87.5</v>
      </c>
      <c r="Y696" s="16">
        <f t="shared" si="128"/>
        <v>34.448818897637793</v>
      </c>
      <c r="Z696" s="8">
        <v>87.5</v>
      </c>
      <c r="AA696" s="16">
        <f t="shared" ref="AA696:AA759" si="134">Z696/2.54</f>
        <v>34.448818897637793</v>
      </c>
      <c r="AB696" s="16" t="str">
        <f t="shared" ref="AB696:AB759" si="135">IF(Y696=AA696, "Y", "N")</f>
        <v>Y</v>
      </c>
      <c r="AC696" s="8">
        <v>117.6</v>
      </c>
      <c r="AD696" s="306">
        <v>10</v>
      </c>
      <c r="AE696" s="3"/>
      <c r="AF696" s="5" t="s">
        <v>990</v>
      </c>
      <c r="AG696" s="10">
        <v>15.769522137599999</v>
      </c>
      <c r="AH696" s="10">
        <v>16.686213949439999</v>
      </c>
      <c r="AI696" s="10">
        <v>15.207526790400001</v>
      </c>
      <c r="AJ696" s="10">
        <v>16.690252239359999</v>
      </c>
      <c r="AK696" s="10">
        <v>15.811251133440001</v>
      </c>
      <c r="AL696" s="10">
        <v>20.5212432768</v>
      </c>
      <c r="AM696" s="10">
        <v>19.284180464639999</v>
      </c>
      <c r="AN696" s="10">
        <v>19.638876929280002</v>
      </c>
      <c r="AO696" s="10">
        <v>18.03365668608</v>
      </c>
      <c r="AP696" s="10">
        <v>16.728615993600002</v>
      </c>
      <c r="AQ696" s="10">
        <v>16.309979938560002</v>
      </c>
      <c r="AR696" s="10">
        <v>16.287096295680001</v>
      </c>
      <c r="AS696" s="11">
        <v>47.663262877439998</v>
      </c>
      <c r="AT696" s="11">
        <v>53.022746649600002</v>
      </c>
      <c r="AU696" s="11">
        <v>56.956714080000005</v>
      </c>
      <c r="AV696" s="11">
        <v>49.325692227840008</v>
      </c>
      <c r="AW696" s="29">
        <v>206.96841583488003</v>
      </c>
      <c r="AX696" s="45">
        <f t="shared" si="130"/>
        <v>17.247367986239997</v>
      </c>
      <c r="AY696" s="45">
        <f t="shared" si="131"/>
        <v>1.7137687076323158</v>
      </c>
    </row>
    <row r="697" spans="1:51" ht="15" customHeight="1">
      <c r="A697" s="385">
        <v>2478</v>
      </c>
      <c r="B697" s="23" t="s">
        <v>243</v>
      </c>
      <c r="C697" s="23" t="s">
        <v>300</v>
      </c>
      <c r="D697" s="23" t="s">
        <v>300</v>
      </c>
      <c r="E697" s="23" t="s">
        <v>1226</v>
      </c>
      <c r="F697" s="25" t="s">
        <v>923</v>
      </c>
      <c r="G697" s="24" t="s">
        <v>917</v>
      </c>
      <c r="H697" s="394">
        <v>250</v>
      </c>
      <c r="I697" s="23" t="s">
        <v>1107</v>
      </c>
      <c r="J697" s="42" t="s">
        <v>1000</v>
      </c>
      <c r="K697" s="13" t="str">
        <f t="shared" si="133"/>
        <v>01A</v>
      </c>
      <c r="L697" s="6" t="s">
        <v>1004</v>
      </c>
      <c r="M697" s="13" t="s">
        <v>1026</v>
      </c>
      <c r="N697" s="13" t="s">
        <v>1028</v>
      </c>
      <c r="O697" s="3"/>
      <c r="P697" s="7" t="s">
        <v>1341</v>
      </c>
      <c r="Q697" s="7" t="s">
        <v>1591</v>
      </c>
      <c r="R697" s="7" t="s">
        <v>1341</v>
      </c>
      <c r="S697" s="7" t="str">
        <f t="shared" si="129"/>
        <v>Yes</v>
      </c>
      <c r="T697" s="306">
        <v>350</v>
      </c>
      <c r="U697" s="306">
        <v>18</v>
      </c>
      <c r="V697" s="306">
        <v>1786</v>
      </c>
      <c r="W697" s="306">
        <v>1786</v>
      </c>
      <c r="X697" s="8">
        <v>89.2</v>
      </c>
      <c r="Y697" s="16">
        <f t="shared" si="128"/>
        <v>35.118110236220474</v>
      </c>
      <c r="Z697" s="8">
        <v>86.3</v>
      </c>
      <c r="AA697" s="16">
        <f t="shared" si="134"/>
        <v>33.976377952755904</v>
      </c>
      <c r="AB697" s="16" t="str">
        <f t="shared" si="135"/>
        <v>N</v>
      </c>
      <c r="AC697" s="8">
        <v>123</v>
      </c>
      <c r="AD697" s="306">
        <v>6</v>
      </c>
      <c r="AE697" s="3"/>
      <c r="AF697" s="5" t="s">
        <v>990</v>
      </c>
      <c r="AG697" s="10">
        <v>10.217150872488</v>
      </c>
      <c r="AH697" s="10">
        <v>10.811326428335999</v>
      </c>
      <c r="AI697" s="10">
        <v>9.8529534379920012</v>
      </c>
      <c r="AJ697" s="10">
        <v>10.813681153128</v>
      </c>
      <c r="AK697" s="10">
        <v>10.243837753464</v>
      </c>
      <c r="AL697" s="10">
        <v>13.295561083896001</v>
      </c>
      <c r="AM697" s="10">
        <v>12.494169746352</v>
      </c>
      <c r="AN697" s="10">
        <v>12.724147867704001</v>
      </c>
      <c r="AO697" s="10">
        <v>11.684144417903999</v>
      </c>
      <c r="AP697" s="10">
        <v>10.838798217576</v>
      </c>
      <c r="AQ697" s="10">
        <v>10.567219958232</v>
      </c>
      <c r="AR697" s="10">
        <v>10.552306701216001</v>
      </c>
      <c r="AS697" s="11">
        <v>30.881430738816</v>
      </c>
      <c r="AT697" s="11">
        <v>34.353079990487998</v>
      </c>
      <c r="AU697" s="11">
        <v>36.902462031959999</v>
      </c>
      <c r="AV697" s="11">
        <v>31.958324877024001</v>
      </c>
      <c r="AW697" s="29">
        <v>134.095297638288</v>
      </c>
      <c r="AX697" s="45">
        <f t="shared" si="130"/>
        <v>11.174608136524</v>
      </c>
      <c r="AY697" s="45">
        <f t="shared" si="131"/>
        <v>1.1103399795583055</v>
      </c>
    </row>
    <row r="698" spans="1:51" ht="15" customHeight="1">
      <c r="A698" s="385">
        <v>2480</v>
      </c>
      <c r="B698" s="23" t="s">
        <v>243</v>
      </c>
      <c r="C698" s="23" t="s">
        <v>300</v>
      </c>
      <c r="D698" s="23" t="s">
        <v>300</v>
      </c>
      <c r="E698" s="23" t="s">
        <v>1226</v>
      </c>
      <c r="F698" s="25" t="s">
        <v>923</v>
      </c>
      <c r="G698" s="24" t="s">
        <v>917</v>
      </c>
      <c r="H698" s="394">
        <v>200</v>
      </c>
      <c r="I698" s="23" t="s">
        <v>1108</v>
      </c>
      <c r="J698" s="42" t="s">
        <v>1000</v>
      </c>
      <c r="K698" s="13" t="str">
        <f t="shared" si="133"/>
        <v>01A</v>
      </c>
      <c r="L698" s="6" t="s">
        <v>1004</v>
      </c>
      <c r="M698" s="13" t="s">
        <v>1026</v>
      </c>
      <c r="N698" s="13" t="s">
        <v>1028</v>
      </c>
      <c r="O698" s="3"/>
      <c r="P698" s="7" t="s">
        <v>1343</v>
      </c>
      <c r="Q698" s="7" t="s">
        <v>1590</v>
      </c>
      <c r="R698" s="7" t="s">
        <v>1343</v>
      </c>
      <c r="S698" s="7" t="str">
        <f t="shared" si="129"/>
        <v>Yes</v>
      </c>
      <c r="T698" s="306">
        <v>350</v>
      </c>
      <c r="U698" s="306">
        <v>18</v>
      </c>
      <c r="V698" s="306">
        <v>1660</v>
      </c>
      <c r="W698" s="306">
        <v>1660</v>
      </c>
      <c r="X698" s="8">
        <v>83</v>
      </c>
      <c r="Y698" s="16">
        <f t="shared" si="128"/>
        <v>32.677165354330711</v>
      </c>
      <c r="Z698" s="8">
        <v>83</v>
      </c>
      <c r="AA698" s="16">
        <f t="shared" si="134"/>
        <v>32.677165354330711</v>
      </c>
      <c r="AB698" s="16" t="str">
        <f t="shared" si="135"/>
        <v>Y</v>
      </c>
      <c r="AC698" s="8">
        <v>130.6</v>
      </c>
      <c r="AD698" s="306">
        <v>15</v>
      </c>
      <c r="AE698" s="3"/>
      <c r="AF698" s="5" t="s">
        <v>990</v>
      </c>
      <c r="AG698" s="10">
        <v>0.90886173022400008</v>
      </c>
      <c r="AH698" s="10">
        <v>0.96159432208000006</v>
      </c>
      <c r="AI698" s="10">
        <v>0.87629159996000006</v>
      </c>
      <c r="AJ698" s="10">
        <v>0.96159432208000006</v>
      </c>
      <c r="AK698" s="10">
        <v>0.91118816810000003</v>
      </c>
      <c r="AL698" s="10">
        <v>1.1826059203000001</v>
      </c>
      <c r="AM698" s="10">
        <v>1.1112618254360001</v>
      </c>
      <c r="AN698" s="10">
        <v>1.131424287028</v>
      </c>
      <c r="AO698" s="10">
        <v>1.0391422512800002</v>
      </c>
      <c r="AP698" s="10">
        <v>0.96392075995600002</v>
      </c>
      <c r="AQ698" s="10">
        <v>0.93988090190400009</v>
      </c>
      <c r="AR698" s="10">
        <v>0.93832994331999997</v>
      </c>
      <c r="AS698" s="11">
        <v>2.7467476522640002</v>
      </c>
      <c r="AT698" s="11">
        <v>3.05538841048</v>
      </c>
      <c r="AU698" s="11">
        <v>3.2818283637440002</v>
      </c>
      <c r="AV698" s="11">
        <v>2.8421316051800001</v>
      </c>
      <c r="AW698" s="29">
        <v>11.926096031668001</v>
      </c>
      <c r="AX698" s="45">
        <f t="shared" si="130"/>
        <v>0.99384133597233337</v>
      </c>
      <c r="AY698" s="45">
        <f t="shared" si="131"/>
        <v>9.8737542283646687E-2</v>
      </c>
    </row>
    <row r="699" spans="1:51" ht="15" customHeight="1">
      <c r="A699" s="385">
        <v>2481</v>
      </c>
      <c r="B699" s="23" t="s">
        <v>243</v>
      </c>
      <c r="C699" s="23" t="s">
        <v>300</v>
      </c>
      <c r="D699" s="23" t="s">
        <v>300</v>
      </c>
      <c r="E699" s="23" t="s">
        <v>1226</v>
      </c>
      <c r="F699" s="25" t="s">
        <v>923</v>
      </c>
      <c r="G699" s="24" t="s">
        <v>917</v>
      </c>
      <c r="H699" s="394">
        <v>200</v>
      </c>
      <c r="I699" s="23" t="s">
        <v>1109</v>
      </c>
      <c r="J699" s="42" t="s">
        <v>998</v>
      </c>
      <c r="K699" s="13" t="str">
        <f t="shared" si="133"/>
        <v>011</v>
      </c>
      <c r="L699" s="6" t="s">
        <v>1004</v>
      </c>
      <c r="M699" s="13" t="s">
        <v>1026</v>
      </c>
      <c r="N699" s="13" t="s">
        <v>1027</v>
      </c>
      <c r="O699" s="3"/>
      <c r="P699" s="7" t="s">
        <v>1422</v>
      </c>
      <c r="Q699" s="7" t="s">
        <v>1590</v>
      </c>
      <c r="R699" s="7" t="s">
        <v>1422</v>
      </c>
      <c r="S699" s="7" t="str">
        <f t="shared" si="129"/>
        <v>Yes</v>
      </c>
      <c r="T699" s="306">
        <v>320</v>
      </c>
      <c r="U699" s="306">
        <v>16</v>
      </c>
      <c r="V699" s="306">
        <v>1750</v>
      </c>
      <c r="W699" s="306">
        <v>1750</v>
      </c>
      <c r="X699" s="8">
        <v>87.5</v>
      </c>
      <c r="Y699" s="16">
        <f t="shared" si="128"/>
        <v>34.448818897637793</v>
      </c>
      <c r="Z699" s="8">
        <v>83</v>
      </c>
      <c r="AA699" s="16">
        <f t="shared" si="134"/>
        <v>32.677165354330711</v>
      </c>
      <c r="AB699" s="16" t="str">
        <f t="shared" si="135"/>
        <v>N</v>
      </c>
      <c r="AC699" s="8">
        <v>111.8</v>
      </c>
      <c r="AD699" s="306">
        <v>10</v>
      </c>
      <c r="AE699" s="3"/>
      <c r="AF699" s="5" t="s">
        <v>990</v>
      </c>
      <c r="AG699" s="10">
        <v>7.4958867983999999</v>
      </c>
      <c r="AH699" s="10">
        <v>7.9316272089600002</v>
      </c>
      <c r="AI699" s="10">
        <v>7.2290677804799994</v>
      </c>
      <c r="AJ699" s="10">
        <v>7.9335467702399995</v>
      </c>
      <c r="AK699" s="10">
        <v>7.51572226496</v>
      </c>
      <c r="AL699" s="10">
        <v>9.7545705712000004</v>
      </c>
      <c r="AM699" s="10">
        <v>9.16654496576</v>
      </c>
      <c r="AN699" s="10">
        <v>9.3354663583999997</v>
      </c>
      <c r="AO699" s="10">
        <v>8.5721208227200005</v>
      </c>
      <c r="AP699" s="10">
        <v>7.9521025292800003</v>
      </c>
      <c r="AQ699" s="10">
        <v>7.75310800992</v>
      </c>
      <c r="AR699" s="10">
        <v>7.7422304959999995</v>
      </c>
      <c r="AS699" s="11">
        <v>22.656581787839997</v>
      </c>
      <c r="AT699" s="11">
        <v>25.203839606400003</v>
      </c>
      <c r="AU699" s="11">
        <v>27.074132146880004</v>
      </c>
      <c r="AV699" s="11">
        <v>23.447441035200001</v>
      </c>
      <c r="AW699" s="29">
        <v>98.381994576320011</v>
      </c>
      <c r="AX699" s="45">
        <f t="shared" si="130"/>
        <v>8.1984995480266658</v>
      </c>
      <c r="AY699" s="45">
        <f t="shared" si="131"/>
        <v>0.81458802591494384</v>
      </c>
    </row>
    <row r="700" spans="1:51" ht="15" customHeight="1">
      <c r="A700" s="385">
        <v>2483</v>
      </c>
      <c r="B700" s="23" t="s">
        <v>356</v>
      </c>
      <c r="C700" s="23" t="s">
        <v>567</v>
      </c>
      <c r="D700" s="23" t="s">
        <v>368</v>
      </c>
      <c r="E700" s="23" t="s">
        <v>1206</v>
      </c>
      <c r="F700" s="25" t="s">
        <v>923</v>
      </c>
      <c r="G700" s="24" t="s">
        <v>1024</v>
      </c>
      <c r="H700" s="394">
        <v>275</v>
      </c>
      <c r="I700" s="23" t="s">
        <v>1110</v>
      </c>
      <c r="J700" s="42" t="s">
        <v>998</v>
      </c>
      <c r="K700" s="13" t="str">
        <f t="shared" si="133"/>
        <v>011</v>
      </c>
      <c r="L700" s="6" t="s">
        <v>1004</v>
      </c>
      <c r="M700" s="13" t="s">
        <v>1026</v>
      </c>
      <c r="N700" s="13" t="s">
        <v>1027</v>
      </c>
      <c r="O700" s="3"/>
      <c r="P700" s="7" t="s">
        <v>1459</v>
      </c>
      <c r="Q700" s="7" t="s">
        <v>1589</v>
      </c>
      <c r="R700" s="7" t="s">
        <v>1564</v>
      </c>
      <c r="S700" s="7" t="str">
        <f t="shared" si="129"/>
        <v>No</v>
      </c>
      <c r="T700" s="306">
        <v>415</v>
      </c>
      <c r="U700" s="306">
        <v>22</v>
      </c>
      <c r="V700" s="306">
        <v>905</v>
      </c>
      <c r="W700" s="306">
        <v>900</v>
      </c>
      <c r="X700" s="8">
        <v>93</v>
      </c>
      <c r="Y700" s="16">
        <f t="shared" si="128"/>
        <v>36.614173228346459</v>
      </c>
      <c r="Z700" s="8">
        <v>90</v>
      </c>
      <c r="AA700" s="16">
        <f t="shared" si="134"/>
        <v>35.433070866141733</v>
      </c>
      <c r="AB700" s="16" t="str">
        <f t="shared" si="135"/>
        <v>N</v>
      </c>
      <c r="AC700" s="8">
        <v>65.5</v>
      </c>
      <c r="AD700" s="306">
        <v>3</v>
      </c>
      <c r="AE700" s="3"/>
      <c r="AF700" s="5" t="s">
        <v>992</v>
      </c>
      <c r="AG700" s="10">
        <v>3.3633147217109993</v>
      </c>
      <c r="AH700" s="10">
        <v>3.5586339665729994</v>
      </c>
      <c r="AI700" s="10">
        <v>3.2434362433829995</v>
      </c>
      <c r="AJ700" s="10">
        <v>3.5596674017309993</v>
      </c>
      <c r="AK700" s="10">
        <v>3.3720989205539995</v>
      </c>
      <c r="AL700" s="10">
        <v>4.3765978941299997</v>
      </c>
      <c r="AM700" s="10">
        <v>4.1125552112609993</v>
      </c>
      <c r="AN700" s="10">
        <v>4.1885126953739995</v>
      </c>
      <c r="AO700" s="10">
        <v>3.8459289404969992</v>
      </c>
      <c r="AP700" s="10">
        <v>3.5679348829949995</v>
      </c>
      <c r="AQ700" s="10">
        <v>3.4785427418279995</v>
      </c>
      <c r="AR700" s="10">
        <v>3.4733755660379995</v>
      </c>
      <c r="AS700" s="11">
        <v>10.165384931666999</v>
      </c>
      <c r="AT700" s="11">
        <v>11.308364216414997</v>
      </c>
      <c r="AU700" s="11">
        <v>12.146996847131998</v>
      </c>
      <c r="AV700" s="11">
        <v>10.519853190860999</v>
      </c>
      <c r="AW700" s="29">
        <v>44.140599186074994</v>
      </c>
      <c r="AX700" s="45">
        <f t="shared" si="130"/>
        <v>3.6783832655062496</v>
      </c>
      <c r="AY700" s="45">
        <f t="shared" si="131"/>
        <v>0.36545940225811691</v>
      </c>
    </row>
    <row r="701" spans="1:51" ht="15" customHeight="1">
      <c r="A701" s="385">
        <v>2485</v>
      </c>
      <c r="B701" s="23" t="s">
        <v>356</v>
      </c>
      <c r="C701" s="23" t="s">
        <v>904</v>
      </c>
      <c r="D701" s="23" t="s">
        <v>433</v>
      </c>
      <c r="E701" s="23" t="s">
        <v>1206</v>
      </c>
      <c r="F701" s="25" t="s">
        <v>903</v>
      </c>
      <c r="G701" s="24" t="s">
        <v>914</v>
      </c>
      <c r="H701" s="394">
        <v>425</v>
      </c>
      <c r="I701" s="23" t="s">
        <v>367</v>
      </c>
      <c r="J701" s="42" t="s">
        <v>998</v>
      </c>
      <c r="K701" s="13" t="str">
        <f t="shared" si="133"/>
        <v>011</v>
      </c>
      <c r="L701" s="6" t="s">
        <v>1004</v>
      </c>
      <c r="M701" s="13" t="s">
        <v>1026</v>
      </c>
      <c r="N701" s="13" t="s">
        <v>1027</v>
      </c>
      <c r="O701" s="3"/>
      <c r="P701" s="7" t="s">
        <v>1377</v>
      </c>
      <c r="Q701" s="7" t="s">
        <v>1591</v>
      </c>
      <c r="R701" s="7" t="s">
        <v>1486</v>
      </c>
      <c r="S701" s="7" t="str">
        <f t="shared" si="129"/>
        <v>No</v>
      </c>
      <c r="T701" s="306">
        <v>350</v>
      </c>
      <c r="U701" s="306">
        <v>18</v>
      </c>
      <c r="V701" s="306">
        <v>1020</v>
      </c>
      <c r="W701" s="306">
        <v>1000</v>
      </c>
      <c r="X701" s="8">
        <v>100</v>
      </c>
      <c r="Y701" s="16">
        <f t="shared" si="128"/>
        <v>39.370078740157481</v>
      </c>
      <c r="Z701" s="8">
        <v>100</v>
      </c>
      <c r="AA701" s="16">
        <f t="shared" si="134"/>
        <v>39.370078740157481</v>
      </c>
      <c r="AB701" s="16" t="str">
        <f t="shared" si="135"/>
        <v>Y</v>
      </c>
      <c r="AC701" s="8">
        <v>57</v>
      </c>
      <c r="AD701" s="306">
        <v>3</v>
      </c>
      <c r="AE701" s="3"/>
      <c r="AF701" s="5" t="s">
        <v>992</v>
      </c>
      <c r="AG701" s="10">
        <v>0.53092695600000006</v>
      </c>
      <c r="AH701" s="10">
        <v>0.5619180840000001</v>
      </c>
      <c r="AI701" s="10">
        <v>0.51216916800000001</v>
      </c>
      <c r="AJ701" s="10">
        <v>0.5619180840000001</v>
      </c>
      <c r="AK701" s="10">
        <v>0.53255806799999994</v>
      </c>
      <c r="AL701" s="10">
        <v>0.69077593199999998</v>
      </c>
      <c r="AM701" s="10">
        <v>0.64918257599999996</v>
      </c>
      <c r="AN701" s="10">
        <v>0.66141591600000005</v>
      </c>
      <c r="AO701" s="10">
        <v>0.6071814419999999</v>
      </c>
      <c r="AP701" s="10">
        <v>0.56314141800000006</v>
      </c>
      <c r="AQ701" s="10">
        <v>0.54927696599999998</v>
      </c>
      <c r="AR701" s="10">
        <v>0.54846141000000004</v>
      </c>
      <c r="AS701" s="11">
        <v>1.6050142080000003</v>
      </c>
      <c r="AT701" s="11">
        <v>1.7852520839999999</v>
      </c>
      <c r="AU701" s="11">
        <v>1.9177799339999999</v>
      </c>
      <c r="AV701" s="11">
        <v>1.6608797940000002</v>
      </c>
      <c r="AW701" s="29">
        <v>6.9689260200000005</v>
      </c>
      <c r="AX701" s="45">
        <f t="shared" si="130"/>
        <v>0.58074383500000004</v>
      </c>
      <c r="AY701" s="45">
        <f t="shared" si="131"/>
        <v>5.7646975462482757E-2</v>
      </c>
    </row>
    <row r="702" spans="1:51" ht="15" customHeight="1">
      <c r="A702" s="385">
        <v>2488</v>
      </c>
      <c r="B702" s="23" t="s">
        <v>356</v>
      </c>
      <c r="C702" s="23" t="s">
        <v>788</v>
      </c>
      <c r="D702" s="23" t="s">
        <v>382</v>
      </c>
      <c r="E702" s="23" t="s">
        <v>1205</v>
      </c>
      <c r="F702" s="25" t="s">
        <v>923</v>
      </c>
      <c r="G702" s="24" t="s">
        <v>914</v>
      </c>
      <c r="H702" s="394">
        <v>330</v>
      </c>
      <c r="I702" s="23" t="s">
        <v>1111</v>
      </c>
      <c r="J702" s="42" t="s">
        <v>1000</v>
      </c>
      <c r="K702" s="13" t="str">
        <f t="shared" si="133"/>
        <v>01A</v>
      </c>
      <c r="L702" s="6" t="s">
        <v>1004</v>
      </c>
      <c r="M702" s="13" t="s">
        <v>1026</v>
      </c>
      <c r="N702" s="13" t="s">
        <v>1028</v>
      </c>
      <c r="O702" s="3"/>
      <c r="P702" s="7" t="s">
        <v>1351</v>
      </c>
      <c r="Q702" s="7" t="s">
        <v>1590</v>
      </c>
      <c r="R702" s="7" t="s">
        <v>1351</v>
      </c>
      <c r="S702" s="7" t="str">
        <f t="shared" si="129"/>
        <v>Yes</v>
      </c>
      <c r="T702" s="306">
        <v>380</v>
      </c>
      <c r="U702" s="306">
        <v>20</v>
      </c>
      <c r="V702" s="306">
        <v>965</v>
      </c>
      <c r="W702" s="306">
        <v>965</v>
      </c>
      <c r="X702" s="8">
        <v>96.5</v>
      </c>
      <c r="Y702" s="16">
        <f t="shared" si="128"/>
        <v>37.99212598425197</v>
      </c>
      <c r="Z702" s="8">
        <v>96.5</v>
      </c>
      <c r="AA702" s="16">
        <f t="shared" si="134"/>
        <v>37.99212598425197</v>
      </c>
      <c r="AB702" s="16" t="str">
        <f t="shared" si="135"/>
        <v>Y</v>
      </c>
      <c r="AC702" s="8">
        <v>70</v>
      </c>
      <c r="AD702" s="306">
        <v>8</v>
      </c>
      <c r="AE702" s="3"/>
      <c r="AF702" s="5" t="s">
        <v>992</v>
      </c>
      <c r="AG702" s="10">
        <v>0.43547971879999992</v>
      </c>
      <c r="AH702" s="10">
        <v>0.4611887624399999</v>
      </c>
      <c r="AI702" s="10">
        <v>0.42026416235999992</v>
      </c>
      <c r="AJ702" s="10">
        <v>0.4611887624399999</v>
      </c>
      <c r="AK702" s="10">
        <v>0.43652906751999992</v>
      </c>
      <c r="AL702" s="10">
        <v>0.56664830879999994</v>
      </c>
      <c r="AM702" s="10">
        <v>0.53254447539999994</v>
      </c>
      <c r="AN702" s="10">
        <v>0.54251328823999989</v>
      </c>
      <c r="AO702" s="10">
        <v>0.49791596763999996</v>
      </c>
      <c r="AP702" s="10">
        <v>0.46223811115999991</v>
      </c>
      <c r="AQ702" s="10">
        <v>0.45069527523999992</v>
      </c>
      <c r="AR702" s="10">
        <v>0.45017060087999994</v>
      </c>
      <c r="AS702" s="11">
        <v>1.3169326435999997</v>
      </c>
      <c r="AT702" s="11">
        <v>1.4643661387599998</v>
      </c>
      <c r="AU702" s="11">
        <v>1.5729737312799998</v>
      </c>
      <c r="AV702" s="11">
        <v>1.3631039872799997</v>
      </c>
      <c r="AW702" s="29">
        <v>5.7173765009199995</v>
      </c>
      <c r="AX702" s="45">
        <f t="shared" si="130"/>
        <v>0.47644804174333322</v>
      </c>
      <c r="AY702" s="45">
        <f t="shared" si="131"/>
        <v>4.7250074739000884E-2</v>
      </c>
    </row>
    <row r="703" spans="1:51" ht="15" customHeight="1">
      <c r="A703" s="385">
        <v>2489</v>
      </c>
      <c r="B703" s="23" t="s">
        <v>356</v>
      </c>
      <c r="C703" s="23" t="s">
        <v>573</v>
      </c>
      <c r="D703" s="23" t="s">
        <v>396</v>
      </c>
      <c r="E703" s="23" t="s">
        <v>1206</v>
      </c>
      <c r="F703" s="25" t="s">
        <v>923</v>
      </c>
      <c r="G703" s="24" t="s">
        <v>917</v>
      </c>
      <c r="H703" s="394">
        <v>330</v>
      </c>
      <c r="I703" s="23" t="s">
        <v>1112</v>
      </c>
      <c r="J703" s="42" t="s">
        <v>1000</v>
      </c>
      <c r="K703" s="13" t="str">
        <f t="shared" si="133"/>
        <v>01A</v>
      </c>
      <c r="L703" s="6" t="s">
        <v>1004</v>
      </c>
      <c r="M703" s="13" t="s">
        <v>1026</v>
      </c>
      <c r="N703" s="13" t="s">
        <v>1028</v>
      </c>
      <c r="O703" s="3"/>
      <c r="P703" s="7" t="s">
        <v>1381</v>
      </c>
      <c r="Q703" s="7" t="s">
        <v>1589</v>
      </c>
      <c r="R703" s="7" t="s">
        <v>1381</v>
      </c>
      <c r="S703" s="7" t="str">
        <f t="shared" si="129"/>
        <v>Yes</v>
      </c>
      <c r="T703" s="306">
        <v>380</v>
      </c>
      <c r="U703" s="306">
        <v>20</v>
      </c>
      <c r="V703" s="306">
        <v>1230</v>
      </c>
      <c r="W703" s="306">
        <v>1230</v>
      </c>
      <c r="X703" s="8">
        <v>123</v>
      </c>
      <c r="Y703" s="16">
        <f t="shared" si="128"/>
        <v>48.425196850393704</v>
      </c>
      <c r="Z703" s="8">
        <v>119</v>
      </c>
      <c r="AA703" s="16">
        <f t="shared" si="134"/>
        <v>46.8503937007874</v>
      </c>
      <c r="AB703" s="16" t="str">
        <f t="shared" si="135"/>
        <v>N</v>
      </c>
      <c r="AC703" s="8">
        <v>102</v>
      </c>
      <c r="AD703" s="306">
        <v>12</v>
      </c>
      <c r="AE703" s="3"/>
      <c r="AF703" s="5" t="s">
        <v>992</v>
      </c>
      <c r="AG703" s="10">
        <v>1.9031455971359998</v>
      </c>
      <c r="AH703" s="10">
        <v>2.013261036192</v>
      </c>
      <c r="AI703" s="10">
        <v>1.8349324932959998</v>
      </c>
      <c r="AJ703" s="10">
        <v>2.0142355091040001</v>
      </c>
      <c r="AK703" s="10">
        <v>1.908017961696</v>
      </c>
      <c r="AL703" s="10">
        <v>2.4761356693920002</v>
      </c>
      <c r="AM703" s="10">
        <v>2.3270413138559998</v>
      </c>
      <c r="AN703" s="10">
        <v>2.369918121984</v>
      </c>
      <c r="AO703" s="10">
        <v>2.1759980124960001</v>
      </c>
      <c r="AP703" s="10">
        <v>2.0191078736639998</v>
      </c>
      <c r="AQ703" s="10">
        <v>1.96843528224</v>
      </c>
      <c r="AR703" s="10">
        <v>1.9655118635039999</v>
      </c>
      <c r="AS703" s="11">
        <v>5.7513391266239999</v>
      </c>
      <c r="AT703" s="11">
        <v>6.3983891401920001</v>
      </c>
      <c r="AU703" s="11">
        <v>6.8729574483360008</v>
      </c>
      <c r="AV703" s="11">
        <v>5.9530550194079996</v>
      </c>
      <c r="AW703" s="29">
        <v>24.975740734559999</v>
      </c>
      <c r="AX703" s="45">
        <f t="shared" si="130"/>
        <v>2.0813117278799997</v>
      </c>
      <c r="AY703" s="45">
        <f t="shared" si="131"/>
        <v>0.20673981892432075</v>
      </c>
    </row>
    <row r="704" spans="1:51" ht="15" customHeight="1">
      <c r="A704" s="385">
        <v>2494</v>
      </c>
      <c r="B704" s="23" t="s">
        <v>3</v>
      </c>
      <c r="C704" s="23" t="s">
        <v>708</v>
      </c>
      <c r="D704" s="23" t="s">
        <v>709</v>
      </c>
      <c r="E704" s="23" t="s">
        <v>1196</v>
      </c>
      <c r="F704" s="25" t="s">
        <v>908</v>
      </c>
      <c r="G704" s="24" t="s">
        <v>921</v>
      </c>
      <c r="H704" s="394">
        <v>250</v>
      </c>
      <c r="I704" s="23" t="s">
        <v>1113</v>
      </c>
      <c r="J704" s="42" t="s">
        <v>998</v>
      </c>
      <c r="K704" s="13" t="str">
        <f t="shared" si="133"/>
        <v>011</v>
      </c>
      <c r="L704" s="6" t="s">
        <v>1004</v>
      </c>
      <c r="M704" s="13" t="s">
        <v>1026</v>
      </c>
      <c r="N704" s="13" t="s">
        <v>1027</v>
      </c>
      <c r="O704" s="3"/>
      <c r="P704" s="7" t="s">
        <v>1345</v>
      </c>
      <c r="Q704" s="7" t="s">
        <v>1591</v>
      </c>
      <c r="R704" s="7" t="s">
        <v>1345</v>
      </c>
      <c r="S704" s="7" t="str">
        <f t="shared" si="129"/>
        <v>Yes</v>
      </c>
      <c r="T704" s="306">
        <v>350</v>
      </c>
      <c r="U704" s="306">
        <v>18</v>
      </c>
      <c r="V704" s="306">
        <v>1365</v>
      </c>
      <c r="W704" s="306">
        <v>1365</v>
      </c>
      <c r="X704" s="8">
        <v>136.5</v>
      </c>
      <c r="Y704" s="16">
        <f t="shared" si="128"/>
        <v>53.740157480314963</v>
      </c>
      <c r="Z704" s="8">
        <v>135.19999999999999</v>
      </c>
      <c r="AA704" s="16">
        <f t="shared" si="134"/>
        <v>53.228346456692911</v>
      </c>
      <c r="AB704" s="16" t="str">
        <f t="shared" si="135"/>
        <v>N</v>
      </c>
      <c r="AC704" s="8">
        <v>102.4</v>
      </c>
      <c r="AD704" s="306">
        <v>8</v>
      </c>
      <c r="AE704" s="3"/>
      <c r="AF704" s="5" t="s">
        <v>989</v>
      </c>
      <c r="AG704" s="10">
        <v>31.844646672383998</v>
      </c>
      <c r="AH704" s="10">
        <v>33.695568012288</v>
      </c>
      <c r="AI704" s="10">
        <v>30.709694905344001</v>
      </c>
      <c r="AJ704" s="10">
        <v>33.704567629824005</v>
      </c>
      <c r="AK704" s="10">
        <v>31.928643102719999</v>
      </c>
      <c r="AL704" s="10">
        <v>41.440238880768</v>
      </c>
      <c r="AM704" s="10">
        <v>38.942345035776</v>
      </c>
      <c r="AN704" s="10">
        <v>39.659314566144005</v>
      </c>
      <c r="AO704" s="10">
        <v>36.416452380671998</v>
      </c>
      <c r="AP704" s="10">
        <v>33.781564357632</v>
      </c>
      <c r="AQ704" s="10">
        <v>32.935600309248002</v>
      </c>
      <c r="AR704" s="10">
        <v>32.889602264064003</v>
      </c>
      <c r="AS704" s="11">
        <v>96.249909590015989</v>
      </c>
      <c r="AT704" s="11">
        <v>107.07344961331199</v>
      </c>
      <c r="AU704" s="11">
        <v>115.018111982592</v>
      </c>
      <c r="AV704" s="11">
        <v>99.606766930943991</v>
      </c>
      <c r="AW704" s="29">
        <v>417.94823811686399</v>
      </c>
      <c r="AX704" s="45">
        <f t="shared" si="130"/>
        <v>34.829019843072004</v>
      </c>
      <c r="AY704" s="45">
        <f t="shared" si="131"/>
        <v>3.4609444820003672</v>
      </c>
    </row>
    <row r="705" spans="1:51" ht="15" customHeight="1">
      <c r="A705" s="385">
        <v>2499</v>
      </c>
      <c r="B705" s="23" t="s">
        <v>356</v>
      </c>
      <c r="C705" s="23" t="s">
        <v>576</v>
      </c>
      <c r="D705" s="23" t="s">
        <v>1114</v>
      </c>
      <c r="E705" s="23" t="s">
        <v>1205</v>
      </c>
      <c r="F705" s="25" t="s">
        <v>926</v>
      </c>
      <c r="G705" s="24" t="s">
        <v>1115</v>
      </c>
      <c r="H705" s="394">
        <v>440</v>
      </c>
      <c r="I705" s="23" t="s">
        <v>1116</v>
      </c>
      <c r="J705" s="42" t="s">
        <v>998</v>
      </c>
      <c r="K705" s="13" t="str">
        <f t="shared" si="133"/>
        <v>011</v>
      </c>
      <c r="L705" s="6" t="s">
        <v>1004</v>
      </c>
      <c r="M705" s="13" t="s">
        <v>1026</v>
      </c>
      <c r="N705" s="13" t="s">
        <v>1027</v>
      </c>
      <c r="O705" s="3"/>
      <c r="P705" s="7" t="s">
        <v>1367</v>
      </c>
      <c r="Q705" s="7" t="s">
        <v>1587</v>
      </c>
      <c r="R705" s="7" t="s">
        <v>1367</v>
      </c>
      <c r="S705" s="7" t="str">
        <f t="shared" si="129"/>
        <v>Yes</v>
      </c>
      <c r="T705" s="306">
        <v>380</v>
      </c>
      <c r="U705" s="306">
        <v>20</v>
      </c>
      <c r="V705" s="306">
        <v>1035</v>
      </c>
      <c r="W705" s="306">
        <v>1035</v>
      </c>
      <c r="X705" s="8">
        <v>103.5</v>
      </c>
      <c r="Y705" s="16">
        <f t="shared" ref="Y705:Y768" si="136">X705/2.54</f>
        <v>40.748031496062993</v>
      </c>
      <c r="Z705" s="8">
        <v>103.5</v>
      </c>
      <c r="AA705" s="16">
        <f t="shared" si="134"/>
        <v>40.748031496062993</v>
      </c>
      <c r="AB705" s="16" t="str">
        <f t="shared" si="135"/>
        <v>Y</v>
      </c>
      <c r="AC705" s="8">
        <v>74.5</v>
      </c>
      <c r="AD705" s="306">
        <v>2</v>
      </c>
      <c r="AE705" s="3"/>
      <c r="AF705" s="5" t="s">
        <v>992</v>
      </c>
      <c r="AG705" s="10">
        <v>4.6774822109400001</v>
      </c>
      <c r="AH705" s="10">
        <v>4.9493870667359996</v>
      </c>
      <c r="AI705" s="10">
        <v>4.5109854049680003</v>
      </c>
      <c r="AJ705" s="10">
        <v>4.950584885484</v>
      </c>
      <c r="AK705" s="10">
        <v>4.6900593077939998</v>
      </c>
      <c r="AL705" s="10">
        <v>6.0873148773360004</v>
      </c>
      <c r="AM705" s="10">
        <v>5.7201834310740001</v>
      </c>
      <c r="AN705" s="10">
        <v>5.8255914808979998</v>
      </c>
      <c r="AO705" s="10">
        <v>5.3494585285680003</v>
      </c>
      <c r="AP705" s="10">
        <v>4.9619641635900003</v>
      </c>
      <c r="AQ705" s="10">
        <v>4.8379899231720005</v>
      </c>
      <c r="AR705" s="10">
        <v>4.8314019200580001</v>
      </c>
      <c r="AS705" s="11">
        <v>14.137854682644001</v>
      </c>
      <c r="AT705" s="11">
        <v>15.727959070614</v>
      </c>
      <c r="AU705" s="11">
        <v>16.89523344054</v>
      </c>
      <c r="AV705" s="11">
        <v>14.631356006819999</v>
      </c>
      <c r="AW705" s="29">
        <v>61.392403200618006</v>
      </c>
      <c r="AX705" s="45">
        <f t="shared" si="130"/>
        <v>5.1160336000515008</v>
      </c>
      <c r="AY705" s="45">
        <f t="shared" si="131"/>
        <v>0.5084212528066403</v>
      </c>
    </row>
    <row r="706" spans="1:51" ht="15" customHeight="1">
      <c r="A706" s="385">
        <v>2500</v>
      </c>
      <c r="B706" s="23" t="s">
        <v>356</v>
      </c>
      <c r="C706" s="23" t="s">
        <v>576</v>
      </c>
      <c r="D706" s="23" t="s">
        <v>1114</v>
      </c>
      <c r="E706" s="23" t="s">
        <v>1205</v>
      </c>
      <c r="F706" s="25" t="s">
        <v>903</v>
      </c>
      <c r="G706" s="24" t="s">
        <v>956</v>
      </c>
      <c r="H706" s="394">
        <v>500</v>
      </c>
      <c r="I706" s="23" t="s">
        <v>1117</v>
      </c>
      <c r="J706" s="42" t="s">
        <v>998</v>
      </c>
      <c r="K706" s="13" t="str">
        <f t="shared" si="133"/>
        <v>011</v>
      </c>
      <c r="L706" s="6" t="s">
        <v>1004</v>
      </c>
      <c r="M706" s="13" t="s">
        <v>1026</v>
      </c>
      <c r="N706" s="13" t="s">
        <v>1027</v>
      </c>
      <c r="O706" s="3"/>
      <c r="P706" s="7" t="s">
        <v>1460</v>
      </c>
      <c r="Q706" s="7" t="s">
        <v>1587</v>
      </c>
      <c r="R706" s="7" t="s">
        <v>1460</v>
      </c>
      <c r="S706" s="7" t="str">
        <f t="shared" si="129"/>
        <v>Yes</v>
      </c>
      <c r="T706" s="306">
        <v>380</v>
      </c>
      <c r="U706" s="306">
        <v>20</v>
      </c>
      <c r="V706" s="306">
        <v>1630</v>
      </c>
      <c r="W706" s="306">
        <v>1630</v>
      </c>
      <c r="X706" s="8">
        <v>163</v>
      </c>
      <c r="Y706" s="16">
        <f t="shared" si="136"/>
        <v>64.173228346456696</v>
      </c>
      <c r="Z706" s="8">
        <v>81.5</v>
      </c>
      <c r="AA706" s="16">
        <f t="shared" si="134"/>
        <v>32.086614173228348</v>
      </c>
      <c r="AB706" s="16" t="str">
        <f t="shared" si="135"/>
        <v>N</v>
      </c>
      <c r="AC706" s="8">
        <v>72.5</v>
      </c>
      <c r="AD706" s="306">
        <v>2</v>
      </c>
      <c r="AE706" s="3"/>
      <c r="AF706" s="5" t="s">
        <v>992</v>
      </c>
      <c r="AG706" s="10">
        <v>0.93578769277000007</v>
      </c>
      <c r="AH706" s="10">
        <v>0.98994313551000013</v>
      </c>
      <c r="AI706" s="10">
        <v>0.90228474938000003</v>
      </c>
      <c r="AJ706" s="10">
        <v>0.99040207994000007</v>
      </c>
      <c r="AK706" s="10">
        <v>0.93808241492</v>
      </c>
      <c r="AL706" s="10">
        <v>1.2175795727900001</v>
      </c>
      <c r="AM706" s="10">
        <v>1.1441484639900001</v>
      </c>
      <c r="AN706" s="10">
        <v>1.1652599077700001</v>
      </c>
      <c r="AO706" s="10">
        <v>1.0697994663299999</v>
      </c>
      <c r="AP706" s="10">
        <v>0.99269680209</v>
      </c>
      <c r="AQ706" s="10">
        <v>0.96745485844000001</v>
      </c>
      <c r="AR706" s="10">
        <v>0.96653696958000002</v>
      </c>
      <c r="AS706" s="11">
        <v>2.8280155776600004</v>
      </c>
      <c r="AT706" s="11">
        <v>3.1460640676500002</v>
      </c>
      <c r="AU706" s="11">
        <v>3.3792078380900001</v>
      </c>
      <c r="AV706" s="11">
        <v>2.9266886301100001</v>
      </c>
      <c r="AW706" s="29">
        <v>12.279976113510001</v>
      </c>
      <c r="AX706" s="45">
        <f t="shared" si="130"/>
        <v>1.0233313427925002</v>
      </c>
      <c r="AY706" s="45">
        <f t="shared" si="131"/>
        <v>0.10166838696402004</v>
      </c>
    </row>
    <row r="707" spans="1:51" ht="15" customHeight="1">
      <c r="A707" s="385">
        <v>2501</v>
      </c>
      <c r="B707" s="23" t="s">
        <v>356</v>
      </c>
      <c r="C707" s="23" t="s">
        <v>576</v>
      </c>
      <c r="D707" s="23" t="s">
        <v>1114</v>
      </c>
      <c r="E707" s="23" t="s">
        <v>1205</v>
      </c>
      <c r="F707" s="25" t="s">
        <v>926</v>
      </c>
      <c r="G707" s="24" t="s">
        <v>945</v>
      </c>
      <c r="H707" s="394">
        <v>330</v>
      </c>
      <c r="I707" s="23" t="s">
        <v>1118</v>
      </c>
      <c r="J707" s="42" t="s">
        <v>998</v>
      </c>
      <c r="K707" s="13" t="str">
        <f t="shared" si="133"/>
        <v>011</v>
      </c>
      <c r="L707" s="6" t="s">
        <v>1004</v>
      </c>
      <c r="M707" s="13" t="s">
        <v>1026</v>
      </c>
      <c r="N707" s="13" t="s">
        <v>1027</v>
      </c>
      <c r="O707" s="3"/>
      <c r="P707" s="7" t="s">
        <v>1401</v>
      </c>
      <c r="Q707" s="7" t="s">
        <v>1590</v>
      </c>
      <c r="R707" s="7" t="s">
        <v>1565</v>
      </c>
      <c r="S707" s="7" t="str">
        <f t="shared" si="129"/>
        <v>No</v>
      </c>
      <c r="T707" s="306">
        <v>380</v>
      </c>
      <c r="U707" s="306">
        <v>20</v>
      </c>
      <c r="V707" s="306">
        <v>1466</v>
      </c>
      <c r="W707" s="306">
        <v>1440</v>
      </c>
      <c r="X707" s="8">
        <v>144</v>
      </c>
      <c r="Y707" s="16">
        <f t="shared" si="136"/>
        <v>56.69291338582677</v>
      </c>
      <c r="Z707" s="8">
        <v>72</v>
      </c>
      <c r="AA707" s="16">
        <f t="shared" si="134"/>
        <v>28.346456692913385</v>
      </c>
      <c r="AB707" s="16" t="str">
        <f t="shared" si="135"/>
        <v>N</v>
      </c>
      <c r="AC707" s="8">
        <v>104</v>
      </c>
      <c r="AD707" s="306">
        <v>4</v>
      </c>
      <c r="AE707" s="3"/>
      <c r="AF707" s="5" t="s">
        <v>992</v>
      </c>
      <c r="AG707" s="10">
        <v>1.4819370209280001</v>
      </c>
      <c r="AH707" s="10">
        <v>1.5680149954560003</v>
      </c>
      <c r="AI707" s="10">
        <v>1.4290106987520002</v>
      </c>
      <c r="AJ707" s="10">
        <v>1.5685966033920002</v>
      </c>
      <c r="AK707" s="10">
        <v>1.4860082764800002</v>
      </c>
      <c r="AL707" s="10">
        <v>1.9286119157760002</v>
      </c>
      <c r="AM707" s="10">
        <v>1.8122903285760001</v>
      </c>
      <c r="AN707" s="10">
        <v>1.8454419809280003</v>
      </c>
      <c r="AO707" s="10">
        <v>1.6948055255040002</v>
      </c>
      <c r="AP707" s="10">
        <v>1.5720862510080003</v>
      </c>
      <c r="AQ707" s="10">
        <v>1.53253691136</v>
      </c>
      <c r="AR707" s="10">
        <v>1.530792087552</v>
      </c>
      <c r="AS707" s="11">
        <v>4.4789627151360003</v>
      </c>
      <c r="AT707" s="11">
        <v>4.9832167956480005</v>
      </c>
      <c r="AU707" s="11">
        <v>5.3525378350080004</v>
      </c>
      <c r="AV707" s="11">
        <v>4.6354152499200003</v>
      </c>
      <c r="AW707" s="29">
        <v>19.450132595712002</v>
      </c>
      <c r="AX707" s="45">
        <f t="shared" si="130"/>
        <v>1.6208443829760004</v>
      </c>
      <c r="AY707" s="45">
        <f t="shared" si="131"/>
        <v>0.16106709068978012</v>
      </c>
    </row>
    <row r="708" spans="1:51" ht="15" customHeight="1">
      <c r="A708" s="385">
        <v>2504</v>
      </c>
      <c r="B708" s="23" t="s">
        <v>3</v>
      </c>
      <c r="C708" s="23" t="s">
        <v>708</v>
      </c>
      <c r="D708" s="23" t="s">
        <v>709</v>
      </c>
      <c r="E708" s="23" t="s">
        <v>1196</v>
      </c>
      <c r="F708" s="25" t="s">
        <v>925</v>
      </c>
      <c r="G708" s="24" t="s">
        <v>956</v>
      </c>
      <c r="H708" s="394">
        <v>250</v>
      </c>
      <c r="I708" s="23" t="s">
        <v>1119</v>
      </c>
      <c r="J708" s="42" t="s">
        <v>998</v>
      </c>
      <c r="K708" s="13" t="str">
        <f t="shared" si="133"/>
        <v>011</v>
      </c>
      <c r="L708" s="6" t="s">
        <v>1004</v>
      </c>
      <c r="M708" s="13" t="s">
        <v>1026</v>
      </c>
      <c r="N708" s="13" t="s">
        <v>1027</v>
      </c>
      <c r="O708" s="3"/>
      <c r="P708" s="7" t="s">
        <v>1413</v>
      </c>
      <c r="Q708" s="7" t="s">
        <v>1591</v>
      </c>
      <c r="R708" s="7" t="s">
        <v>1413</v>
      </c>
      <c r="S708" s="7" t="str">
        <f t="shared" si="129"/>
        <v>Yes</v>
      </c>
      <c r="T708" s="306">
        <v>320</v>
      </c>
      <c r="U708" s="306">
        <v>16</v>
      </c>
      <c r="V708" s="306">
        <v>978</v>
      </c>
      <c r="W708" s="306">
        <v>978</v>
      </c>
      <c r="X708" s="8">
        <v>97.8</v>
      </c>
      <c r="Y708" s="16">
        <f t="shared" si="136"/>
        <v>38.503937007874015</v>
      </c>
      <c r="Z708" s="8">
        <v>97.8</v>
      </c>
      <c r="AA708" s="16">
        <f t="shared" si="134"/>
        <v>38.503937007874015</v>
      </c>
      <c r="AB708" s="16" t="str">
        <f t="shared" si="135"/>
        <v>Y</v>
      </c>
      <c r="AC708" s="8">
        <v>117.7</v>
      </c>
      <c r="AD708" s="306">
        <v>8</v>
      </c>
      <c r="AE708" s="3"/>
      <c r="AF708" s="5" t="s">
        <v>989</v>
      </c>
      <c r="AG708" s="10">
        <v>2.9401346857344</v>
      </c>
      <c r="AH708" s="10">
        <v>3.11104648436736</v>
      </c>
      <c r="AI708" s="10">
        <v>2.8354794433996799</v>
      </c>
      <c r="AJ708" s="10">
        <v>3.1117993997798399</v>
      </c>
      <c r="AK708" s="10">
        <v>2.9484167552716798</v>
      </c>
      <c r="AL708" s="10">
        <v>3.82631612622336</v>
      </c>
      <c r="AM708" s="10">
        <v>3.59592401000448</v>
      </c>
      <c r="AN708" s="10">
        <v>3.6621805663027196</v>
      </c>
      <c r="AO708" s="10">
        <v>3.36252023213568</v>
      </c>
      <c r="AP708" s="10">
        <v>3.1193285539046403</v>
      </c>
      <c r="AQ708" s="10">
        <v>3.04102535100672</v>
      </c>
      <c r="AR708" s="10">
        <v>3.0372607739443196</v>
      </c>
      <c r="AS708" s="11">
        <v>8.8866606135014408</v>
      </c>
      <c r="AT708" s="11">
        <v>9.8865322812748797</v>
      </c>
      <c r="AU708" s="11">
        <v>10.62062480844288</v>
      </c>
      <c r="AV708" s="11">
        <v>9.1976146788556807</v>
      </c>
      <c r="AW708" s="29">
        <v>38.591432382074885</v>
      </c>
      <c r="AX708" s="45">
        <f t="shared" si="130"/>
        <v>3.2159526985062397</v>
      </c>
      <c r="AY708" s="45">
        <f t="shared" si="131"/>
        <v>0.31960968352597086</v>
      </c>
    </row>
    <row r="709" spans="1:51" ht="15" customHeight="1">
      <c r="A709" s="385">
        <v>2506</v>
      </c>
      <c r="B709" s="23" t="s">
        <v>451</v>
      </c>
      <c r="C709" s="23" t="s">
        <v>637</v>
      </c>
      <c r="D709" s="23" t="s">
        <v>602</v>
      </c>
      <c r="E709" s="23" t="s">
        <v>1207</v>
      </c>
      <c r="F709" s="25" t="s">
        <v>1012</v>
      </c>
      <c r="G709" s="24" t="s">
        <v>917</v>
      </c>
      <c r="H709" s="394">
        <v>300</v>
      </c>
      <c r="I709" s="23" t="s">
        <v>1013</v>
      </c>
      <c r="J709" s="42" t="s">
        <v>998</v>
      </c>
      <c r="K709" s="13" t="str">
        <f t="shared" si="133"/>
        <v>011</v>
      </c>
      <c r="L709" s="6" t="s">
        <v>1004</v>
      </c>
      <c r="M709" s="13" t="s">
        <v>1026</v>
      </c>
      <c r="N709" s="13" t="s">
        <v>1027</v>
      </c>
      <c r="O709" s="3"/>
      <c r="P709" s="7" t="s">
        <v>1377</v>
      </c>
      <c r="Q709" s="7" t="s">
        <v>1591</v>
      </c>
      <c r="R709" s="7" t="s">
        <v>1377</v>
      </c>
      <c r="S709" s="7" t="str">
        <f t="shared" ref="S709:S772" si="137">IF(P709=R709,"Yes","No")</f>
        <v>Yes</v>
      </c>
      <c r="T709" s="306">
        <v>350</v>
      </c>
      <c r="U709" s="306">
        <v>18</v>
      </c>
      <c r="V709" s="306">
        <v>1020</v>
      </c>
      <c r="W709" s="306">
        <v>1020</v>
      </c>
      <c r="X709" s="8">
        <v>102</v>
      </c>
      <c r="Y709" s="16">
        <f t="shared" si="136"/>
        <v>40.15748031496063</v>
      </c>
      <c r="Z709" s="8">
        <v>101.8</v>
      </c>
      <c r="AA709" s="16">
        <f t="shared" si="134"/>
        <v>40.078740157480311</v>
      </c>
      <c r="AB709" s="16" t="str">
        <f t="shared" si="135"/>
        <v>N</v>
      </c>
      <c r="AC709" s="8">
        <v>91.9</v>
      </c>
      <c r="AD709" s="306">
        <v>14</v>
      </c>
      <c r="AE709" s="3"/>
      <c r="AF709" s="5" t="s">
        <v>989</v>
      </c>
      <c r="AG709" s="10">
        <v>1.402898655984</v>
      </c>
      <c r="AH709" s="10">
        <v>1.484712057528</v>
      </c>
      <c r="AI709" s="10">
        <v>1.3532741337359999</v>
      </c>
      <c r="AJ709" s="10">
        <v>1.4853826591800001</v>
      </c>
      <c r="AK709" s="10">
        <v>1.4069222658959999</v>
      </c>
      <c r="AL709" s="10">
        <v>1.8260482983960002</v>
      </c>
      <c r="AM709" s="10">
        <v>1.7160696274680003</v>
      </c>
      <c r="AN709" s="10">
        <v>1.747587905112</v>
      </c>
      <c r="AO709" s="10">
        <v>1.604749753236</v>
      </c>
      <c r="AP709" s="10">
        <v>1.4887356674400001</v>
      </c>
      <c r="AQ709" s="10">
        <v>1.4511819749280002</v>
      </c>
      <c r="AR709" s="10">
        <v>1.4491701699720001</v>
      </c>
      <c r="AS709" s="11">
        <v>4.2408848472480001</v>
      </c>
      <c r="AT709" s="11">
        <v>4.7183532234720005</v>
      </c>
      <c r="AU709" s="11">
        <v>5.0684072858159999</v>
      </c>
      <c r="AV709" s="11">
        <v>4.3890878123399997</v>
      </c>
      <c r="AW709" s="29">
        <v>18.416733168876</v>
      </c>
      <c r="AX709" s="45">
        <f t="shared" ref="AX709:AX772" si="138">AVERAGE(AG709:AR709)</f>
        <v>1.5347277640729999</v>
      </c>
      <c r="AY709" s="45">
        <f t="shared" ref="AY709:AY772" si="139">STDEV(AG709:AR709)</f>
        <v>0.15254072685280207</v>
      </c>
    </row>
    <row r="710" spans="1:51" ht="15" customHeight="1">
      <c r="A710" s="385">
        <v>2511</v>
      </c>
      <c r="B710" s="23" t="s">
        <v>451</v>
      </c>
      <c r="C710" s="23" t="s">
        <v>576</v>
      </c>
      <c r="D710" s="23" t="s">
        <v>605</v>
      </c>
      <c r="E710" s="23" t="s">
        <v>1207</v>
      </c>
      <c r="F710" s="25" t="s">
        <v>923</v>
      </c>
      <c r="G710" s="24" t="s">
        <v>917</v>
      </c>
      <c r="H710" s="394">
        <v>330</v>
      </c>
      <c r="I710" s="23" t="s">
        <v>1120</v>
      </c>
      <c r="J710" s="42" t="s">
        <v>1000</v>
      </c>
      <c r="K710" s="13" t="str">
        <f t="shared" si="133"/>
        <v>01A</v>
      </c>
      <c r="L710" s="6" t="s">
        <v>1004</v>
      </c>
      <c r="M710" s="13" t="s">
        <v>1026</v>
      </c>
      <c r="N710" s="13" t="s">
        <v>1028</v>
      </c>
      <c r="O710" s="3"/>
      <c r="P710" s="7" t="s">
        <v>1443</v>
      </c>
      <c r="Q710" s="7" t="s">
        <v>1587</v>
      </c>
      <c r="R710" s="7" t="s">
        <v>1443</v>
      </c>
      <c r="S710" s="7" t="str">
        <f t="shared" si="137"/>
        <v>Yes</v>
      </c>
      <c r="T710" s="306">
        <v>380</v>
      </c>
      <c r="U710" s="306">
        <v>20</v>
      </c>
      <c r="V710" s="306">
        <v>1493</v>
      </c>
      <c r="W710" s="306">
        <v>1493</v>
      </c>
      <c r="X710" s="8">
        <v>149.30000000000001</v>
      </c>
      <c r="Y710" s="16">
        <f t="shared" si="136"/>
        <v>58.779527559055119</v>
      </c>
      <c r="Z710" s="8">
        <v>147.4</v>
      </c>
      <c r="AA710" s="16">
        <f t="shared" si="134"/>
        <v>58.031496062992126</v>
      </c>
      <c r="AB710" s="16" t="str">
        <f t="shared" si="135"/>
        <v>N</v>
      </c>
      <c r="AC710" s="8">
        <v>67.7</v>
      </c>
      <c r="AD710" s="306">
        <v>6</v>
      </c>
      <c r="AE710" s="3"/>
      <c r="AF710" s="5" t="s">
        <v>988</v>
      </c>
      <c r="AG710" s="10">
        <v>3.0657306987076005</v>
      </c>
      <c r="AH710" s="10">
        <v>3.2439434691574407</v>
      </c>
      <c r="AI710" s="10">
        <v>2.9566048172427211</v>
      </c>
      <c r="AJ710" s="10">
        <v>3.2447285474413605</v>
      </c>
      <c r="AK710" s="10">
        <v>3.0743665598307208</v>
      </c>
      <c r="AL710" s="10">
        <v>3.9897678388814408</v>
      </c>
      <c r="AM710" s="10">
        <v>3.749533884001921</v>
      </c>
      <c r="AN710" s="10">
        <v>3.8186207729868813</v>
      </c>
      <c r="AO710" s="10">
        <v>3.506159615986721</v>
      </c>
      <c r="AP710" s="10">
        <v>3.252579330280561</v>
      </c>
      <c r="AQ710" s="10">
        <v>3.1709311887528808</v>
      </c>
      <c r="AR710" s="10">
        <v>3.1670057973332812</v>
      </c>
      <c r="AS710" s="11">
        <v>9.2662789851077623</v>
      </c>
      <c r="AT710" s="11">
        <v>10.308862946153523</v>
      </c>
      <c r="AU710" s="11">
        <v>11.074314272975524</v>
      </c>
      <c r="AV710" s="11">
        <v>9.590516316366724</v>
      </c>
      <c r="AW710" s="29">
        <v>40.23997252060353</v>
      </c>
      <c r="AX710" s="45">
        <f t="shared" si="138"/>
        <v>3.3533310433836276</v>
      </c>
      <c r="AY710" s="45">
        <f t="shared" si="139"/>
        <v>0.33326269818317572</v>
      </c>
    </row>
    <row r="711" spans="1:51" ht="15" customHeight="1">
      <c r="A711" s="385">
        <v>2516</v>
      </c>
      <c r="B711" s="23" t="s">
        <v>451</v>
      </c>
      <c r="C711" s="23" t="s">
        <v>599</v>
      </c>
      <c r="D711" s="23" t="s">
        <v>600</v>
      </c>
      <c r="E711" s="23" t="s">
        <v>1221</v>
      </c>
      <c r="F711" s="25"/>
      <c r="G711" s="24"/>
      <c r="H711" s="394"/>
      <c r="I711" s="23" t="s">
        <v>1121</v>
      </c>
      <c r="J711" s="42" t="s">
        <v>998</v>
      </c>
      <c r="K711" s="13" t="str">
        <f t="shared" ref="K711:K712" si="140">LEFT(J711,3)</f>
        <v>011</v>
      </c>
      <c r="L711" s="6" t="s">
        <v>1004</v>
      </c>
      <c r="M711" s="13" t="s">
        <v>1026</v>
      </c>
      <c r="N711" s="13" t="s">
        <v>1027</v>
      </c>
      <c r="O711" s="3"/>
      <c r="P711" s="7" t="s">
        <v>1461</v>
      </c>
      <c r="Q711" s="7" t="s">
        <v>1587</v>
      </c>
      <c r="R711" s="7" t="s">
        <v>1461</v>
      </c>
      <c r="S711" s="7" t="str">
        <f t="shared" si="137"/>
        <v>Yes</v>
      </c>
      <c r="T711" s="306">
        <v>445</v>
      </c>
      <c r="U711" s="306">
        <v>24</v>
      </c>
      <c r="V711" s="306">
        <v>844</v>
      </c>
      <c r="W711" s="306">
        <v>844</v>
      </c>
      <c r="X711" s="8">
        <v>84.4</v>
      </c>
      <c r="Y711" s="16">
        <f t="shared" si="136"/>
        <v>33.228346456692918</v>
      </c>
      <c r="Z711" s="8">
        <v>80.599999999999994</v>
      </c>
      <c r="AA711" s="16">
        <f t="shared" si="134"/>
        <v>31.732283464566926</v>
      </c>
      <c r="AB711" s="16" t="str">
        <f t="shared" si="135"/>
        <v>N</v>
      </c>
      <c r="AC711" s="8">
        <v>115.4</v>
      </c>
      <c r="AD711" s="306">
        <v>4</v>
      </c>
      <c r="AE711" s="3"/>
      <c r="AF711" s="5" t="s">
        <v>988</v>
      </c>
      <c r="AG711" s="10">
        <v>0.73530454476640006</v>
      </c>
      <c r="AH711" s="10">
        <v>0.77871409018032001</v>
      </c>
      <c r="AI711" s="10">
        <v>0.70961318115408001</v>
      </c>
      <c r="AJ711" s="10">
        <v>0.77871409018032001</v>
      </c>
      <c r="AK711" s="10">
        <v>0.73707636294655998</v>
      </c>
      <c r="AL711" s="10">
        <v>0.9567818172864001</v>
      </c>
      <c r="AM711" s="10">
        <v>0.89919772643120011</v>
      </c>
      <c r="AN711" s="10">
        <v>0.9160299991427201</v>
      </c>
      <c r="AO711" s="10">
        <v>0.84072772648592009</v>
      </c>
      <c r="AP711" s="10">
        <v>0.78048590836048004</v>
      </c>
      <c r="AQ711" s="10">
        <v>0.76099590837872</v>
      </c>
      <c r="AR711" s="10">
        <v>0.76010999928864009</v>
      </c>
      <c r="AS711" s="11">
        <v>2.2236318161008004</v>
      </c>
      <c r="AT711" s="11">
        <v>2.4725722704132802</v>
      </c>
      <c r="AU711" s="11">
        <v>2.6559554520598403</v>
      </c>
      <c r="AV711" s="11">
        <v>2.3015918160278401</v>
      </c>
      <c r="AW711" s="29">
        <v>9.6537513546017628</v>
      </c>
      <c r="AX711" s="45">
        <f t="shared" si="138"/>
        <v>0.80447927955014664</v>
      </c>
      <c r="AY711" s="45">
        <f t="shared" si="139"/>
        <v>7.9781429986859428E-2</v>
      </c>
    </row>
    <row r="712" spans="1:51" ht="15" customHeight="1">
      <c r="A712" s="385">
        <v>2517</v>
      </c>
      <c r="B712" s="23" t="s">
        <v>451</v>
      </c>
      <c r="C712" s="23" t="s">
        <v>599</v>
      </c>
      <c r="D712" s="23" t="s">
        <v>600</v>
      </c>
      <c r="E712" s="23" t="s">
        <v>1221</v>
      </c>
      <c r="F712" s="25"/>
      <c r="G712" s="24"/>
      <c r="H712" s="394"/>
      <c r="I712" s="23" t="s">
        <v>1122</v>
      </c>
      <c r="J712" s="42" t="s">
        <v>1000</v>
      </c>
      <c r="K712" s="13" t="str">
        <f t="shared" si="140"/>
        <v>01A</v>
      </c>
      <c r="L712" s="6" t="s">
        <v>1004</v>
      </c>
      <c r="M712" s="13" t="s">
        <v>1026</v>
      </c>
      <c r="N712" s="13" t="s">
        <v>1028</v>
      </c>
      <c r="O712" s="3"/>
      <c r="P712" s="7" t="s">
        <v>1329</v>
      </c>
      <c r="Q712" s="7" t="s">
        <v>1590</v>
      </c>
      <c r="R712" s="7" t="s">
        <v>1540</v>
      </c>
      <c r="S712" s="7" t="str">
        <f t="shared" si="137"/>
        <v>No</v>
      </c>
      <c r="T712" s="306">
        <v>400</v>
      </c>
      <c r="U712" s="306">
        <v>21</v>
      </c>
      <c r="V712" s="306">
        <v>967</v>
      </c>
      <c r="W712" s="306">
        <v>943</v>
      </c>
      <c r="X712" s="8">
        <v>94.3</v>
      </c>
      <c r="Y712" s="16">
        <f t="shared" si="136"/>
        <v>37.125984251968504</v>
      </c>
      <c r="Z712" s="8">
        <v>92.4</v>
      </c>
      <c r="AA712" s="16">
        <f t="shared" si="134"/>
        <v>36.377952755905511</v>
      </c>
      <c r="AB712" s="16" t="str">
        <f t="shared" si="135"/>
        <v>N</v>
      </c>
      <c r="AC712" s="8">
        <v>113</v>
      </c>
      <c r="AD712" s="306">
        <v>20</v>
      </c>
      <c r="AE712" s="3"/>
      <c r="AF712" s="5" t="s">
        <v>988</v>
      </c>
      <c r="AG712" s="10">
        <v>0.144623579744</v>
      </c>
      <c r="AH712" s="10">
        <v>0.15333584358400001</v>
      </c>
      <c r="AI712" s="10">
        <v>0.14026744782400002</v>
      </c>
      <c r="AJ712" s="10">
        <v>0.15333584358400001</v>
      </c>
      <c r="AK712" s="10">
        <v>0.145494806128</v>
      </c>
      <c r="AL712" s="10">
        <v>0.18818489894400003</v>
      </c>
      <c r="AM712" s="10">
        <v>0.17685895595200002</v>
      </c>
      <c r="AN712" s="10">
        <v>0.18034386148800002</v>
      </c>
      <c r="AO712" s="10">
        <v>0.16553301296</v>
      </c>
      <c r="AP712" s="10">
        <v>0.15420706996800002</v>
      </c>
      <c r="AQ712" s="10">
        <v>0.14985093804800001</v>
      </c>
      <c r="AR712" s="10">
        <v>0.14985093804800001</v>
      </c>
      <c r="AS712" s="11">
        <v>0.43822687115200004</v>
      </c>
      <c r="AT712" s="11">
        <v>0.48701554865600005</v>
      </c>
      <c r="AU712" s="11">
        <v>0.52273583040000005</v>
      </c>
      <c r="AV712" s="11">
        <v>0.45390894606400001</v>
      </c>
      <c r="AW712" s="29">
        <v>1.9018871962720001</v>
      </c>
      <c r="AX712" s="45">
        <f t="shared" si="138"/>
        <v>0.15849059968933335</v>
      </c>
      <c r="AY712" s="45">
        <f t="shared" si="139"/>
        <v>1.5551544403668139E-2</v>
      </c>
    </row>
    <row r="713" spans="1:51" ht="15" customHeight="1">
      <c r="A713" s="385">
        <v>2525</v>
      </c>
      <c r="B713" s="23" t="s">
        <v>451</v>
      </c>
      <c r="C713" s="23" t="s">
        <v>566</v>
      </c>
      <c r="D713" s="23" t="s">
        <v>608</v>
      </c>
      <c r="E713" s="23" t="s">
        <v>1200</v>
      </c>
      <c r="F713" s="25" t="s">
        <v>906</v>
      </c>
      <c r="G713" s="24"/>
      <c r="H713" s="394"/>
      <c r="I713" s="23" t="s">
        <v>1123</v>
      </c>
      <c r="J713" s="42" t="s">
        <v>1000</v>
      </c>
      <c r="K713" s="13" t="str">
        <f t="shared" ref="K713:K733" si="141">LEFT(J713,3)</f>
        <v>01A</v>
      </c>
      <c r="L713" s="6" t="s">
        <v>1004</v>
      </c>
      <c r="M713" s="13" t="s">
        <v>1026</v>
      </c>
      <c r="N713" s="13" t="s">
        <v>1028</v>
      </c>
      <c r="O713" s="3"/>
      <c r="P713" s="7" t="s">
        <v>1583</v>
      </c>
      <c r="Q713" s="7" t="s">
        <v>1589</v>
      </c>
      <c r="R713" s="7" t="s">
        <v>1566</v>
      </c>
      <c r="S713" s="7" t="str">
        <f t="shared" si="137"/>
        <v>No</v>
      </c>
      <c r="T713" s="306">
        <v>415</v>
      </c>
      <c r="U713" s="306">
        <v>22</v>
      </c>
      <c r="V713" s="306">
        <v>1410</v>
      </c>
      <c r="W713" s="306">
        <v>1405</v>
      </c>
      <c r="X713" s="8">
        <v>140.5</v>
      </c>
      <c r="Y713" s="16">
        <f t="shared" si="136"/>
        <v>55.314960629921259</v>
      </c>
      <c r="Z713" s="8">
        <v>140.5</v>
      </c>
      <c r="AA713" s="16">
        <f t="shared" si="134"/>
        <v>55.314960629921259</v>
      </c>
      <c r="AB713" s="16" t="str">
        <f t="shared" si="135"/>
        <v>Y</v>
      </c>
      <c r="AC713" s="8">
        <v>100</v>
      </c>
      <c r="AD713" s="306">
        <v>3</v>
      </c>
      <c r="AE713" s="3"/>
      <c r="AF713" s="5" t="s">
        <v>988</v>
      </c>
      <c r="AG713" s="10">
        <v>5.6682260067999994</v>
      </c>
      <c r="AH713" s="10">
        <v>5.9983560749000002</v>
      </c>
      <c r="AI713" s="10">
        <v>5.4668109110999996</v>
      </c>
      <c r="AJ713" s="10">
        <v>5.9995478801999997</v>
      </c>
      <c r="AK713" s="10">
        <v>5.6837194756999994</v>
      </c>
      <c r="AL713" s="10">
        <v>7.3760830016999996</v>
      </c>
      <c r="AM713" s="10">
        <v>6.9315396248000001</v>
      </c>
      <c r="AN713" s="10">
        <v>7.0590627918999997</v>
      </c>
      <c r="AO713" s="10">
        <v>6.4822290266999998</v>
      </c>
      <c r="AP713" s="10">
        <v>6.0126577384999997</v>
      </c>
      <c r="AQ713" s="10">
        <v>5.8624902706999995</v>
      </c>
      <c r="AR713" s="10">
        <v>5.8541476335999993</v>
      </c>
      <c r="AS713" s="11">
        <v>17.133392992799998</v>
      </c>
      <c r="AT713" s="11">
        <v>19.0593503576</v>
      </c>
      <c r="AU713" s="11">
        <v>20.4728314434</v>
      </c>
      <c r="AV713" s="11">
        <v>17.7292956428</v>
      </c>
      <c r="AW713" s="29">
        <v>74.394870436599987</v>
      </c>
      <c r="AX713" s="45">
        <f t="shared" si="138"/>
        <v>6.1995725363833314</v>
      </c>
      <c r="AY713" s="45">
        <f t="shared" si="139"/>
        <v>0.61587497882705855</v>
      </c>
    </row>
    <row r="714" spans="1:51" ht="15" customHeight="1">
      <c r="A714" s="385">
        <v>2526</v>
      </c>
      <c r="B714" s="23" t="s">
        <v>356</v>
      </c>
      <c r="C714" s="23" t="s">
        <v>805</v>
      </c>
      <c r="D714" s="23" t="s">
        <v>366</v>
      </c>
      <c r="E714" s="23" t="s">
        <v>1206</v>
      </c>
      <c r="F714" s="25" t="s">
        <v>923</v>
      </c>
      <c r="G714" s="24" t="s">
        <v>914</v>
      </c>
      <c r="H714" s="394">
        <v>330</v>
      </c>
      <c r="I714" s="23" t="s">
        <v>1124</v>
      </c>
      <c r="J714" s="42" t="s">
        <v>998</v>
      </c>
      <c r="K714" s="13" t="str">
        <f t="shared" si="141"/>
        <v>011</v>
      </c>
      <c r="L714" s="6" t="s">
        <v>1004</v>
      </c>
      <c r="M714" s="13" t="s">
        <v>1026</v>
      </c>
      <c r="N714" s="13" t="s">
        <v>1027</v>
      </c>
      <c r="O714" s="3"/>
      <c r="P714" s="7" t="s">
        <v>1349</v>
      </c>
      <c r="Q714" s="7" t="s">
        <v>1591</v>
      </c>
      <c r="R714" s="7" t="s">
        <v>1349</v>
      </c>
      <c r="S714" s="7" t="str">
        <f t="shared" si="137"/>
        <v>Yes</v>
      </c>
      <c r="T714" s="306">
        <v>380</v>
      </c>
      <c r="U714" s="306">
        <v>20</v>
      </c>
      <c r="V714" s="306">
        <v>1000</v>
      </c>
      <c r="W714" s="306">
        <v>1000</v>
      </c>
      <c r="X714" s="8">
        <v>100</v>
      </c>
      <c r="Y714" s="16">
        <f t="shared" si="136"/>
        <v>39.370078740157481</v>
      </c>
      <c r="Z714" s="8">
        <v>100</v>
      </c>
      <c r="AA714" s="16">
        <f t="shared" si="134"/>
        <v>39.370078740157481</v>
      </c>
      <c r="AB714" s="16" t="str">
        <f t="shared" si="135"/>
        <v>Y</v>
      </c>
      <c r="AC714" s="8">
        <v>68.5</v>
      </c>
      <c r="AD714" s="306">
        <v>8</v>
      </c>
      <c r="AE714" s="3"/>
      <c r="AF714" s="5" t="s">
        <v>992</v>
      </c>
      <c r="AG714" s="10">
        <v>0.13035303400000001</v>
      </c>
      <c r="AH714" s="10">
        <v>0.1378017788</v>
      </c>
      <c r="AI714" s="10">
        <v>0.12556455519999998</v>
      </c>
      <c r="AJ714" s="10">
        <v>0.1378017788</v>
      </c>
      <c r="AK714" s="10">
        <v>0.13035303400000001</v>
      </c>
      <c r="AL714" s="10">
        <v>0.16919291759999999</v>
      </c>
      <c r="AM714" s="10">
        <v>0.15908390680000001</v>
      </c>
      <c r="AN714" s="10">
        <v>0.1617441728</v>
      </c>
      <c r="AO714" s="10">
        <v>0.148974896</v>
      </c>
      <c r="AP714" s="10">
        <v>0.1378017788</v>
      </c>
      <c r="AQ714" s="10">
        <v>0.13460945959999998</v>
      </c>
      <c r="AR714" s="10">
        <v>0.13460945959999998</v>
      </c>
      <c r="AS714" s="11">
        <v>0.39371936799999996</v>
      </c>
      <c r="AT714" s="11">
        <v>0.43734773039999997</v>
      </c>
      <c r="AU714" s="11">
        <v>0.46980297560000006</v>
      </c>
      <c r="AV714" s="11">
        <v>0.40702069799999996</v>
      </c>
      <c r="AW714" s="29">
        <v>1.7078907720000001</v>
      </c>
      <c r="AX714" s="45">
        <f t="shared" si="138"/>
        <v>0.142324231</v>
      </c>
      <c r="AY714" s="45">
        <f t="shared" si="139"/>
        <v>1.4052102729571804E-2</v>
      </c>
    </row>
    <row r="715" spans="1:51" ht="15" customHeight="1">
      <c r="A715" s="385">
        <v>2529</v>
      </c>
      <c r="B715" s="23" t="s">
        <v>356</v>
      </c>
      <c r="C715" s="23" t="s">
        <v>573</v>
      </c>
      <c r="D715" s="23" t="s">
        <v>396</v>
      </c>
      <c r="E715" s="23" t="s">
        <v>1206</v>
      </c>
      <c r="F715" s="25" t="s">
        <v>926</v>
      </c>
      <c r="G715" s="24" t="s">
        <v>921</v>
      </c>
      <c r="H715" s="394">
        <v>500</v>
      </c>
      <c r="I715" s="23" t="s">
        <v>427</v>
      </c>
      <c r="J715" s="42" t="s">
        <v>1000</v>
      </c>
      <c r="K715" s="13" t="str">
        <f t="shared" si="141"/>
        <v>01A</v>
      </c>
      <c r="L715" s="6" t="s">
        <v>1004</v>
      </c>
      <c r="M715" s="13" t="s">
        <v>1026</v>
      </c>
      <c r="N715" s="13" t="s">
        <v>1028</v>
      </c>
      <c r="O715" s="3"/>
      <c r="P715" s="7" t="s">
        <v>1356</v>
      </c>
      <c r="Q715" s="7" t="s">
        <v>1591</v>
      </c>
      <c r="R715" s="7" t="s">
        <v>1356</v>
      </c>
      <c r="S715" s="7" t="str">
        <f t="shared" si="137"/>
        <v>Yes</v>
      </c>
      <c r="T715" s="306">
        <v>380</v>
      </c>
      <c r="U715" s="306">
        <v>20</v>
      </c>
      <c r="V715" s="306">
        <v>950</v>
      </c>
      <c r="W715" s="306">
        <v>950</v>
      </c>
      <c r="X715" s="8">
        <v>95</v>
      </c>
      <c r="Y715" s="16">
        <f t="shared" si="136"/>
        <v>37.401574803149607</v>
      </c>
      <c r="Z715" s="8">
        <v>95</v>
      </c>
      <c r="AA715" s="16">
        <f t="shared" si="134"/>
        <v>37.401574803149607</v>
      </c>
      <c r="AB715" s="16" t="str">
        <f t="shared" si="135"/>
        <v>Y</v>
      </c>
      <c r="AC715" s="8">
        <v>65</v>
      </c>
      <c r="AD715" s="306">
        <v>2</v>
      </c>
      <c r="AE715" s="3"/>
      <c r="AF715" s="5" t="s">
        <v>992</v>
      </c>
      <c r="AG715" s="10">
        <v>3.9103793637999997</v>
      </c>
      <c r="AH715" s="10">
        <v>4.1377214241999996</v>
      </c>
      <c r="AI715" s="10">
        <v>3.7708086051999996</v>
      </c>
      <c r="AJ715" s="10">
        <v>4.1386806733999997</v>
      </c>
      <c r="AK715" s="10">
        <v>3.9204514803999997</v>
      </c>
      <c r="AL715" s="10">
        <v>5.0883373813999997</v>
      </c>
      <c r="AM715" s="10">
        <v>4.7818572619999999</v>
      </c>
      <c r="AN715" s="10">
        <v>4.8701081884000006</v>
      </c>
      <c r="AO715" s="10">
        <v>4.4715401457999997</v>
      </c>
      <c r="AP715" s="10">
        <v>4.1482731654</v>
      </c>
      <c r="AQ715" s="10">
        <v>4.0441946271999996</v>
      </c>
      <c r="AR715" s="10">
        <v>4.0389187565999993</v>
      </c>
      <c r="AS715" s="11">
        <v>11.818909393199998</v>
      </c>
      <c r="AT715" s="11">
        <v>13.147469535199999</v>
      </c>
      <c r="AU715" s="11">
        <v>14.123505596200001</v>
      </c>
      <c r="AV715" s="11">
        <v>12.231386549199998</v>
      </c>
      <c r="AW715" s="29">
        <v>51.321271073799991</v>
      </c>
      <c r="AX715" s="45">
        <f t="shared" si="138"/>
        <v>4.2767725894833326</v>
      </c>
      <c r="AY715" s="45">
        <f t="shared" si="139"/>
        <v>0.42496218163538713</v>
      </c>
    </row>
    <row r="716" spans="1:51" ht="15" customHeight="1">
      <c r="A716" s="385">
        <v>2530</v>
      </c>
      <c r="B716" s="23" t="s">
        <v>356</v>
      </c>
      <c r="C716" s="23" t="s">
        <v>573</v>
      </c>
      <c r="D716" s="23" t="s">
        <v>396</v>
      </c>
      <c r="E716" s="23" t="s">
        <v>1206</v>
      </c>
      <c r="F716" s="25" t="s">
        <v>926</v>
      </c>
      <c r="G716" s="24" t="s">
        <v>931</v>
      </c>
      <c r="H716" s="394">
        <v>440</v>
      </c>
      <c r="I716" s="23" t="s">
        <v>1048</v>
      </c>
      <c r="J716" s="42" t="s">
        <v>1000</v>
      </c>
      <c r="K716" s="13" t="str">
        <f t="shared" si="141"/>
        <v>01A</v>
      </c>
      <c r="L716" s="6" t="s">
        <v>1004</v>
      </c>
      <c r="M716" s="13" t="s">
        <v>1026</v>
      </c>
      <c r="N716" s="13" t="s">
        <v>1028</v>
      </c>
      <c r="O716" s="3"/>
      <c r="P716" s="7" t="s">
        <v>1368</v>
      </c>
      <c r="Q716" s="7" t="s">
        <v>1590</v>
      </c>
      <c r="R716" s="7" t="s">
        <v>1368</v>
      </c>
      <c r="S716" s="7" t="str">
        <f t="shared" si="137"/>
        <v>Yes</v>
      </c>
      <c r="T716" s="306">
        <v>380</v>
      </c>
      <c r="U716" s="306">
        <v>20</v>
      </c>
      <c r="V716" s="306">
        <v>1330</v>
      </c>
      <c r="W716" s="306">
        <v>1330</v>
      </c>
      <c r="X716" s="8">
        <v>133</v>
      </c>
      <c r="Y716" s="16">
        <f t="shared" si="136"/>
        <v>52.362204724409445</v>
      </c>
      <c r="Z716" s="8">
        <v>133</v>
      </c>
      <c r="AA716" s="16">
        <f t="shared" si="134"/>
        <v>52.362204724409445</v>
      </c>
      <c r="AB716" s="16" t="str">
        <f t="shared" si="135"/>
        <v>Y</v>
      </c>
      <c r="AC716" s="8">
        <v>74.5</v>
      </c>
      <c r="AD716" s="306">
        <v>3</v>
      </c>
      <c r="AE716" s="3"/>
      <c r="AF716" s="5" t="s">
        <v>992</v>
      </c>
      <c r="AG716" s="10">
        <v>1.3599061922039999</v>
      </c>
      <c r="AH716" s="10">
        <v>1.43917633244</v>
      </c>
      <c r="AI716" s="10">
        <v>1.3114205724479999</v>
      </c>
      <c r="AJ716" s="10">
        <v>1.43917633244</v>
      </c>
      <c r="AK716" s="10">
        <v>1.363754257264</v>
      </c>
      <c r="AL716" s="10">
        <v>1.7693403145879998</v>
      </c>
      <c r="AM716" s="10">
        <v>1.6631337189319999</v>
      </c>
      <c r="AN716" s="10">
        <v>1.6931486264</v>
      </c>
      <c r="AO716" s="10">
        <v>1.5546182842399998</v>
      </c>
      <c r="AP716" s="10">
        <v>1.4422547844879998</v>
      </c>
      <c r="AQ716" s="10">
        <v>1.4060829729239999</v>
      </c>
      <c r="AR716" s="10">
        <v>1.4045437468999999</v>
      </c>
      <c r="AS716" s="11">
        <v>4.1105030970919998</v>
      </c>
      <c r="AT716" s="11">
        <v>4.572270904292</v>
      </c>
      <c r="AU716" s="11">
        <v>4.9109006295719997</v>
      </c>
      <c r="AV716" s="11">
        <v>4.2528815043119996</v>
      </c>
      <c r="AW716" s="29">
        <v>17.846556135267999</v>
      </c>
      <c r="AX716" s="45">
        <f t="shared" si="138"/>
        <v>1.4872130112723332</v>
      </c>
      <c r="AY716" s="45">
        <f t="shared" si="139"/>
        <v>0.14767947734205147</v>
      </c>
    </row>
    <row r="717" spans="1:51" ht="15" customHeight="1">
      <c r="A717" s="385">
        <v>2533</v>
      </c>
      <c r="B717" s="23" t="s">
        <v>496</v>
      </c>
      <c r="C717" s="23" t="s">
        <v>1125</v>
      </c>
      <c r="D717" s="23" t="s">
        <v>1126</v>
      </c>
      <c r="E717" s="23" t="s">
        <v>1233</v>
      </c>
      <c r="F717" s="25"/>
      <c r="G717" s="24"/>
      <c r="H717" s="394"/>
      <c r="I717" s="23" t="s">
        <v>1127</v>
      </c>
      <c r="J717" s="42" t="s">
        <v>998</v>
      </c>
      <c r="K717" s="13" t="str">
        <f t="shared" si="141"/>
        <v>011</v>
      </c>
      <c r="L717" s="6" t="s">
        <v>1004</v>
      </c>
      <c r="M717" s="13" t="s">
        <v>1026</v>
      </c>
      <c r="N717" s="13" t="s">
        <v>1027</v>
      </c>
      <c r="O717" s="3"/>
      <c r="P717" s="7" t="s">
        <v>1329</v>
      </c>
      <c r="Q717" s="7" t="s">
        <v>1590</v>
      </c>
      <c r="R717" s="7" t="s">
        <v>1462</v>
      </c>
      <c r="S717" s="7" t="str">
        <f t="shared" si="137"/>
        <v>No</v>
      </c>
      <c r="T717" s="306">
        <v>400</v>
      </c>
      <c r="U717" s="306">
        <v>21</v>
      </c>
      <c r="V717" s="306">
        <v>967</v>
      </c>
      <c r="W717" s="306">
        <v>940</v>
      </c>
      <c r="X717" s="8">
        <v>94</v>
      </c>
      <c r="Y717" s="16">
        <f t="shared" si="136"/>
        <v>37.00787401574803</v>
      </c>
      <c r="Z717" s="8">
        <v>0</v>
      </c>
      <c r="AA717" s="16">
        <f t="shared" si="134"/>
        <v>0</v>
      </c>
      <c r="AB717" s="16" t="str">
        <f t="shared" si="135"/>
        <v>N</v>
      </c>
      <c r="AC717" s="8">
        <v>133.19999999999999</v>
      </c>
      <c r="AD717" s="306">
        <v>10</v>
      </c>
      <c r="AE717" s="3"/>
      <c r="AF717" s="5" t="s">
        <v>989</v>
      </c>
      <c r="AG717" s="10">
        <v>0.40026693772800009</v>
      </c>
      <c r="AH717" s="10">
        <v>0.42381205171200009</v>
      </c>
      <c r="AI717" s="10">
        <v>0.38593512921600009</v>
      </c>
      <c r="AJ717" s="10">
        <v>0.42381205171200009</v>
      </c>
      <c r="AK717" s="10">
        <v>0.40129063833600009</v>
      </c>
      <c r="AL717" s="10">
        <v>0.52106360947200003</v>
      </c>
      <c r="AM717" s="10">
        <v>0.48932889062400009</v>
      </c>
      <c r="AN717" s="10">
        <v>0.49854219609600009</v>
      </c>
      <c r="AO717" s="10">
        <v>0.45759417177600009</v>
      </c>
      <c r="AP717" s="10">
        <v>0.42483575232000009</v>
      </c>
      <c r="AQ717" s="10">
        <v>0.41357504563200009</v>
      </c>
      <c r="AR717" s="10">
        <v>0.41357504563200009</v>
      </c>
      <c r="AS717" s="11">
        <v>1.2100141186560003</v>
      </c>
      <c r="AT717" s="11">
        <v>1.3461662995200001</v>
      </c>
      <c r="AU717" s="11">
        <v>1.4454652584960004</v>
      </c>
      <c r="AV717" s="11">
        <v>1.2519858435840003</v>
      </c>
      <c r="AW717" s="29">
        <v>5.2536315202560013</v>
      </c>
      <c r="AX717" s="45">
        <f t="shared" si="138"/>
        <v>0.43780262668800013</v>
      </c>
      <c r="AY717" s="45">
        <f t="shared" si="139"/>
        <v>4.3520321048875953E-2</v>
      </c>
    </row>
    <row r="718" spans="1:51" ht="15" customHeight="1">
      <c r="A718" s="385">
        <v>2542</v>
      </c>
      <c r="B718" s="23" t="s">
        <v>356</v>
      </c>
      <c r="C718" s="23" t="s">
        <v>573</v>
      </c>
      <c r="D718" s="23" t="s">
        <v>396</v>
      </c>
      <c r="E718" s="23" t="s">
        <v>1206</v>
      </c>
      <c r="F718" s="25" t="s">
        <v>923</v>
      </c>
      <c r="G718" s="24" t="s">
        <v>914</v>
      </c>
      <c r="H718" s="394">
        <v>440</v>
      </c>
      <c r="I718" s="23" t="s">
        <v>1128</v>
      </c>
      <c r="J718" s="42" t="s">
        <v>1000</v>
      </c>
      <c r="K718" s="13" t="str">
        <f t="shared" si="141"/>
        <v>01A</v>
      </c>
      <c r="L718" s="6" t="s">
        <v>1004</v>
      </c>
      <c r="M718" s="13" t="s">
        <v>1026</v>
      </c>
      <c r="N718" s="13" t="s">
        <v>1028</v>
      </c>
      <c r="O718" s="3"/>
      <c r="P718" s="7" t="s">
        <v>1350</v>
      </c>
      <c r="Q718" s="7" t="s">
        <v>1590</v>
      </c>
      <c r="R718" s="7" t="s">
        <v>1476</v>
      </c>
      <c r="S718" s="7" t="str">
        <f t="shared" si="137"/>
        <v>No</v>
      </c>
      <c r="T718" s="306">
        <v>380</v>
      </c>
      <c r="U718" s="306">
        <v>20</v>
      </c>
      <c r="V718" s="306">
        <v>935</v>
      </c>
      <c r="W718" s="306">
        <v>930</v>
      </c>
      <c r="X718" s="8">
        <v>93</v>
      </c>
      <c r="Y718" s="16">
        <f t="shared" si="136"/>
        <v>36.614173228346459</v>
      </c>
      <c r="Z718" s="8">
        <v>93</v>
      </c>
      <c r="AA718" s="16">
        <f t="shared" si="134"/>
        <v>36.614173228346459</v>
      </c>
      <c r="AB718" s="16" t="str">
        <f t="shared" si="135"/>
        <v>Y</v>
      </c>
      <c r="AC718" s="8">
        <v>59</v>
      </c>
      <c r="AD718" s="306">
        <v>7</v>
      </c>
      <c r="AE718" s="3"/>
      <c r="AF718" s="5" t="s">
        <v>992</v>
      </c>
      <c r="AG718" s="10">
        <v>0.39976271563199994</v>
      </c>
      <c r="AH718" s="10">
        <v>0.422776773888</v>
      </c>
      <c r="AI718" s="10">
        <v>0.385272382656</v>
      </c>
      <c r="AJ718" s="10">
        <v>0.422776773888</v>
      </c>
      <c r="AK718" s="10">
        <v>0.40061508816000002</v>
      </c>
      <c r="AL718" s="10">
        <v>0.51994724207999998</v>
      </c>
      <c r="AM718" s="10">
        <v>0.48883564480799996</v>
      </c>
      <c r="AN718" s="10">
        <v>0.49778555635199995</v>
      </c>
      <c r="AO718" s="10">
        <v>0.45687167500799997</v>
      </c>
      <c r="AP718" s="10">
        <v>0.42405533267999995</v>
      </c>
      <c r="AQ718" s="10">
        <v>0.41340067608000003</v>
      </c>
      <c r="AR718" s="10">
        <v>0.41254830355199995</v>
      </c>
      <c r="AS718" s="11">
        <v>1.2078118721760001</v>
      </c>
      <c r="AT718" s="11">
        <v>1.3433391041280001</v>
      </c>
      <c r="AU718" s="11">
        <v>1.4434928761679999</v>
      </c>
      <c r="AV718" s="11">
        <v>1.2500043123119999</v>
      </c>
      <c r="AW718" s="29">
        <v>5.2446481647839995</v>
      </c>
      <c r="AX718" s="45">
        <f t="shared" si="138"/>
        <v>0.43705401373199998</v>
      </c>
      <c r="AY718" s="45">
        <f t="shared" si="139"/>
        <v>4.3453332538524035E-2</v>
      </c>
    </row>
    <row r="719" spans="1:51" ht="15" customHeight="1">
      <c r="A719" s="385">
        <v>2545</v>
      </c>
      <c r="B719" s="23" t="s">
        <v>243</v>
      </c>
      <c r="C719" s="23" t="s">
        <v>300</v>
      </c>
      <c r="D719" s="23" t="s">
        <v>300</v>
      </c>
      <c r="E719" s="23" t="s">
        <v>1226</v>
      </c>
      <c r="F719" s="25" t="s">
        <v>923</v>
      </c>
      <c r="G719" s="24" t="s">
        <v>945</v>
      </c>
      <c r="H719" s="394">
        <v>200</v>
      </c>
      <c r="I719" s="23" t="s">
        <v>1129</v>
      </c>
      <c r="J719" s="42" t="s">
        <v>1000</v>
      </c>
      <c r="K719" s="13" t="str">
        <f t="shared" si="141"/>
        <v>01A</v>
      </c>
      <c r="L719" s="6" t="s">
        <v>1004</v>
      </c>
      <c r="M719" s="13" t="s">
        <v>1026</v>
      </c>
      <c r="N719" s="13" t="s">
        <v>1028</v>
      </c>
      <c r="O719" s="3"/>
      <c r="P719" s="7" t="s">
        <v>1377</v>
      </c>
      <c r="Q719" s="7" t="s">
        <v>1591</v>
      </c>
      <c r="R719" s="7" t="s">
        <v>1377</v>
      </c>
      <c r="S719" s="7" t="str">
        <f t="shared" si="137"/>
        <v>Yes</v>
      </c>
      <c r="T719" s="306">
        <v>350</v>
      </c>
      <c r="U719" s="306">
        <v>18</v>
      </c>
      <c r="V719" s="306">
        <v>1020</v>
      </c>
      <c r="W719" s="306">
        <v>1020</v>
      </c>
      <c r="X719" s="8">
        <v>102</v>
      </c>
      <c r="Y719" s="16">
        <f t="shared" si="136"/>
        <v>40.15748031496063</v>
      </c>
      <c r="Z719" s="8">
        <v>99.2</v>
      </c>
      <c r="AA719" s="16">
        <f t="shared" si="134"/>
        <v>39.055118110236222</v>
      </c>
      <c r="AB719" s="16" t="str">
        <f t="shared" si="135"/>
        <v>N</v>
      </c>
      <c r="AC719" s="8">
        <v>127.3</v>
      </c>
      <c r="AD719" s="306">
        <v>18</v>
      </c>
      <c r="AE719" s="3"/>
      <c r="AF719" s="5" t="s">
        <v>990</v>
      </c>
      <c r="AG719" s="10">
        <v>0.34277084679600001</v>
      </c>
      <c r="AH719" s="10">
        <v>0.36320704904399997</v>
      </c>
      <c r="AI719" s="10">
        <v>0.33069490910400001</v>
      </c>
      <c r="AJ719" s="10">
        <v>0.36320704904399997</v>
      </c>
      <c r="AK719" s="10">
        <v>0.34369976508</v>
      </c>
      <c r="AL719" s="10">
        <v>0.44588077632000006</v>
      </c>
      <c r="AM719" s="10">
        <v>0.41894214608400004</v>
      </c>
      <c r="AN719" s="10">
        <v>0.42730241064000002</v>
      </c>
      <c r="AO719" s="10">
        <v>0.39200351584800003</v>
      </c>
      <c r="AP719" s="10">
        <v>0.36413596732800002</v>
      </c>
      <c r="AQ719" s="10">
        <v>0.354846784488</v>
      </c>
      <c r="AR719" s="10">
        <v>0.35391786620400006</v>
      </c>
      <c r="AS719" s="11">
        <v>1.0366728049440002</v>
      </c>
      <c r="AT719" s="11">
        <v>1.1527875904440001</v>
      </c>
      <c r="AU719" s="11">
        <v>1.238248072572</v>
      </c>
      <c r="AV719" s="11">
        <v>1.07290061802</v>
      </c>
      <c r="AW719" s="29">
        <v>4.5006090859799999</v>
      </c>
      <c r="AX719" s="45">
        <f t="shared" si="138"/>
        <v>0.37505075716499997</v>
      </c>
      <c r="AY719" s="45">
        <f t="shared" si="139"/>
        <v>3.7182320580823297E-2</v>
      </c>
    </row>
    <row r="720" spans="1:51" ht="15" customHeight="1">
      <c r="A720" s="385">
        <v>2546</v>
      </c>
      <c r="B720" s="23" t="s">
        <v>243</v>
      </c>
      <c r="C720" s="23" t="s">
        <v>300</v>
      </c>
      <c r="D720" s="23" t="s">
        <v>300</v>
      </c>
      <c r="E720" s="23" t="s">
        <v>1226</v>
      </c>
      <c r="F720" s="25" t="s">
        <v>923</v>
      </c>
      <c r="G720" s="24" t="s">
        <v>917</v>
      </c>
      <c r="H720" s="394">
        <v>330</v>
      </c>
      <c r="I720" s="23" t="s">
        <v>1130</v>
      </c>
      <c r="J720" s="42" t="s">
        <v>998</v>
      </c>
      <c r="K720" s="13" t="str">
        <f t="shared" si="141"/>
        <v>011</v>
      </c>
      <c r="L720" s="6" t="s">
        <v>1004</v>
      </c>
      <c r="M720" s="13" t="s">
        <v>1026</v>
      </c>
      <c r="N720" s="13" t="s">
        <v>1027</v>
      </c>
      <c r="O720" s="3"/>
      <c r="P720" s="7" t="s">
        <v>1351</v>
      </c>
      <c r="Q720" s="7" t="s">
        <v>1590</v>
      </c>
      <c r="R720" s="7" t="s">
        <v>1351</v>
      </c>
      <c r="S720" s="7" t="str">
        <f t="shared" si="137"/>
        <v>Yes</v>
      </c>
      <c r="T720" s="306">
        <v>380</v>
      </c>
      <c r="U720" s="306">
        <v>20</v>
      </c>
      <c r="V720" s="306">
        <v>965</v>
      </c>
      <c r="W720" s="306">
        <v>965</v>
      </c>
      <c r="X720" s="8">
        <v>96.5</v>
      </c>
      <c r="Y720" s="16">
        <f t="shared" si="136"/>
        <v>37.99212598425197</v>
      </c>
      <c r="Z720" s="8">
        <v>96.5</v>
      </c>
      <c r="AA720" s="16">
        <f t="shared" si="134"/>
        <v>37.99212598425197</v>
      </c>
      <c r="AB720" s="16" t="str">
        <f t="shared" si="135"/>
        <v>Y</v>
      </c>
      <c r="AC720" s="8">
        <v>108.6</v>
      </c>
      <c r="AD720" s="306">
        <v>16</v>
      </c>
      <c r="AE720" s="3"/>
      <c r="AF720" s="5" t="s">
        <v>990</v>
      </c>
      <c r="AG720" s="10">
        <v>7.2624615413615992</v>
      </c>
      <c r="AH720" s="10">
        <v>7.6849248388247995</v>
      </c>
      <c r="AI720" s="10">
        <v>7.0036111972511996</v>
      </c>
      <c r="AJ720" s="10">
        <v>7.6865528284103997</v>
      </c>
      <c r="AK720" s="10">
        <v>7.2819974163887995</v>
      </c>
      <c r="AL720" s="10">
        <v>9.4504795444079992</v>
      </c>
      <c r="AM720" s="10">
        <v>8.8806831894479981</v>
      </c>
      <c r="AN720" s="10">
        <v>9.0442961428007997</v>
      </c>
      <c r="AO720" s="10">
        <v>8.3051888709383999</v>
      </c>
      <c r="AP720" s="10">
        <v>7.7044607138519998</v>
      </c>
      <c r="AQ720" s="10">
        <v>7.5115439479583994</v>
      </c>
      <c r="AR720" s="10">
        <v>7.500962015652</v>
      </c>
      <c r="AS720" s="11">
        <v>21.950997577437597</v>
      </c>
      <c r="AT720" s="11">
        <v>24.419029789207201</v>
      </c>
      <c r="AU720" s="11">
        <v>26.230168203187198</v>
      </c>
      <c r="AV720" s="11">
        <v>22.716966677462398</v>
      </c>
      <c r="AW720" s="29">
        <v>95.317162247294391</v>
      </c>
      <c r="AX720" s="45">
        <f t="shared" si="138"/>
        <v>7.9430968539411992</v>
      </c>
      <c r="AY720" s="45">
        <f t="shared" si="139"/>
        <v>0.78907928904903024</v>
      </c>
    </row>
    <row r="721" spans="1:51" ht="15" customHeight="1">
      <c r="A721" s="385">
        <v>2550</v>
      </c>
      <c r="B721" s="23" t="s">
        <v>496</v>
      </c>
      <c r="C721" s="23" t="s">
        <v>591</v>
      </c>
      <c r="D721" s="23" t="s">
        <v>1131</v>
      </c>
      <c r="E721" s="23" t="s">
        <v>1131</v>
      </c>
      <c r="F721" s="25"/>
      <c r="G721" s="24"/>
      <c r="H721" s="394"/>
      <c r="I721" s="23" t="s">
        <v>1132</v>
      </c>
      <c r="J721" s="42" t="s">
        <v>999</v>
      </c>
      <c r="K721" s="13" t="str">
        <f t="shared" si="141"/>
        <v>010</v>
      </c>
      <c r="L721" s="6" t="s">
        <v>1004</v>
      </c>
      <c r="M721" s="13" t="s">
        <v>1029</v>
      </c>
      <c r="N721" s="13" t="s">
        <v>1027</v>
      </c>
      <c r="O721" s="3"/>
      <c r="P721" s="7" t="s">
        <v>1384</v>
      </c>
      <c r="Q721" s="7" t="s">
        <v>1590</v>
      </c>
      <c r="R721" s="7" t="s">
        <v>1384</v>
      </c>
      <c r="S721" s="7" t="str">
        <f t="shared" si="137"/>
        <v>Yes</v>
      </c>
      <c r="T721" s="306">
        <v>290</v>
      </c>
      <c r="U721" s="306">
        <v>14</v>
      </c>
      <c r="V721" s="306">
        <v>1405</v>
      </c>
      <c r="W721" s="306">
        <v>1405</v>
      </c>
      <c r="X721" s="8">
        <v>140.5</v>
      </c>
      <c r="Y721" s="16">
        <f t="shared" si="136"/>
        <v>55.314960629921259</v>
      </c>
      <c r="Z721" s="8">
        <v>0</v>
      </c>
      <c r="AA721" s="16">
        <f t="shared" si="134"/>
        <v>0</v>
      </c>
      <c r="AB721" s="16" t="str">
        <f t="shared" si="135"/>
        <v>N</v>
      </c>
      <c r="AC721" s="8">
        <v>80.599999999999994</v>
      </c>
      <c r="AD721" s="306">
        <v>22</v>
      </c>
      <c r="AE721" s="3"/>
      <c r="AF721" s="5" t="s">
        <v>989</v>
      </c>
      <c r="AG721" s="10">
        <v>14.297821104839999</v>
      </c>
      <c r="AH721" s="10">
        <v>15.1288400028584</v>
      </c>
      <c r="AI721" s="10">
        <v>13.788335366878799</v>
      </c>
      <c r="AJ721" s="10">
        <v>15.1328675580992</v>
      </c>
      <c r="AK721" s="10">
        <v>14.3354116204208</v>
      </c>
      <c r="AL721" s="10">
        <v>18.6059626940824</v>
      </c>
      <c r="AM721" s="10">
        <v>17.484288559519598</v>
      </c>
      <c r="AN721" s="10">
        <v>17.806492978783599</v>
      </c>
      <c r="AO721" s="10">
        <v>16.3505317592344</v>
      </c>
      <c r="AP721" s="10">
        <v>15.167773036852799</v>
      </c>
      <c r="AQ721" s="10">
        <v>14.787840325804</v>
      </c>
      <c r="AR721" s="10">
        <v>14.767031290393199</v>
      </c>
      <c r="AS721" s="11">
        <v>43.214996474577198</v>
      </c>
      <c r="AT721" s="11">
        <v>48.0742418726024</v>
      </c>
      <c r="AU721" s="11">
        <v>51.641313297537593</v>
      </c>
      <c r="AV721" s="11">
        <v>44.722644653049997</v>
      </c>
      <c r="AW721" s="29">
        <v>187.65319629776718</v>
      </c>
      <c r="AX721" s="45">
        <f t="shared" si="138"/>
        <v>15.637766358147266</v>
      </c>
      <c r="AY721" s="45">
        <f t="shared" si="139"/>
        <v>1.553839698974395</v>
      </c>
    </row>
    <row r="722" spans="1:51" ht="15" customHeight="1">
      <c r="A722" s="385">
        <v>2555</v>
      </c>
      <c r="B722" s="23" t="s">
        <v>496</v>
      </c>
      <c r="C722" s="23" t="s">
        <v>593</v>
      </c>
      <c r="D722" s="23" t="s">
        <v>506</v>
      </c>
      <c r="E722" s="23" t="s">
        <v>1216</v>
      </c>
      <c r="F722" s="25" t="s">
        <v>923</v>
      </c>
      <c r="G722" s="24" t="s">
        <v>914</v>
      </c>
      <c r="H722" s="394">
        <v>140</v>
      </c>
      <c r="I722" s="23" t="s">
        <v>1133</v>
      </c>
      <c r="J722" s="42" t="s">
        <v>998</v>
      </c>
      <c r="K722" s="13" t="str">
        <f t="shared" si="141"/>
        <v>011</v>
      </c>
      <c r="L722" s="6" t="s">
        <v>1004</v>
      </c>
      <c r="M722" s="13" t="s">
        <v>1026</v>
      </c>
      <c r="N722" s="13" t="s">
        <v>1027</v>
      </c>
      <c r="O722" s="3"/>
      <c r="P722" s="7" t="s">
        <v>1385</v>
      </c>
      <c r="Q722" s="7" t="s">
        <v>1590</v>
      </c>
      <c r="R722" s="7" t="s">
        <v>1491</v>
      </c>
      <c r="S722" s="7" t="str">
        <f t="shared" si="137"/>
        <v>No</v>
      </c>
      <c r="T722" s="306">
        <v>320</v>
      </c>
      <c r="U722" s="306">
        <v>16</v>
      </c>
      <c r="V722" s="306">
        <v>905</v>
      </c>
      <c r="W722" s="306">
        <v>902</v>
      </c>
      <c r="X722" s="8">
        <v>90.2</v>
      </c>
      <c r="Y722" s="16">
        <f t="shared" si="136"/>
        <v>35.511811023622045</v>
      </c>
      <c r="Z722" s="8">
        <v>90.2</v>
      </c>
      <c r="AA722" s="16">
        <f t="shared" si="134"/>
        <v>35.511811023622045</v>
      </c>
      <c r="AB722" s="16" t="str">
        <f t="shared" si="135"/>
        <v>Y</v>
      </c>
      <c r="AC722" s="8">
        <v>136.19999999999999</v>
      </c>
      <c r="AD722" s="306">
        <v>18</v>
      </c>
      <c r="AE722" s="3"/>
      <c r="AF722" s="5" t="s">
        <v>989</v>
      </c>
      <c r="AG722" s="10">
        <v>0.27079735355904</v>
      </c>
      <c r="AH722" s="10">
        <v>0.28606486013952004</v>
      </c>
      <c r="AI722" s="10">
        <v>0.26115471782400002</v>
      </c>
      <c r="AJ722" s="10">
        <v>0.28606486013952004</v>
      </c>
      <c r="AK722" s="10">
        <v>0.27160090653696001</v>
      </c>
      <c r="AL722" s="10">
        <v>0.35195620432896002</v>
      </c>
      <c r="AM722" s="10">
        <v>0.33106382690304004</v>
      </c>
      <c r="AN722" s="10">
        <v>0.33668869774847998</v>
      </c>
      <c r="AO722" s="10">
        <v>0.30936789649919999</v>
      </c>
      <c r="AP722" s="10">
        <v>0.28686841311743999</v>
      </c>
      <c r="AQ722" s="10">
        <v>0.27963643631616003</v>
      </c>
      <c r="AR722" s="10">
        <v>0.27963643631616003</v>
      </c>
      <c r="AS722" s="11">
        <v>0.81801693152256005</v>
      </c>
      <c r="AT722" s="11">
        <v>0.90962197100544007</v>
      </c>
      <c r="AU722" s="11">
        <v>0.97712042115072006</v>
      </c>
      <c r="AV722" s="11">
        <v>0.84614128574976011</v>
      </c>
      <c r="AW722" s="29">
        <v>3.5509006094284805</v>
      </c>
      <c r="AX722" s="45">
        <f t="shared" si="138"/>
        <v>0.29590838411904002</v>
      </c>
      <c r="AY722" s="45">
        <f t="shared" si="139"/>
        <v>2.9319174580600762E-2</v>
      </c>
    </row>
    <row r="723" spans="1:51" ht="15" customHeight="1">
      <c r="A723" s="385">
        <v>2556</v>
      </c>
      <c r="B723" s="23" t="s">
        <v>496</v>
      </c>
      <c r="C723" s="23" t="s">
        <v>593</v>
      </c>
      <c r="D723" s="23" t="s">
        <v>506</v>
      </c>
      <c r="E723" s="23" t="s">
        <v>1216</v>
      </c>
      <c r="F723" s="25" t="s">
        <v>923</v>
      </c>
      <c r="G723" s="24" t="s">
        <v>921</v>
      </c>
      <c r="H723" s="394">
        <v>140</v>
      </c>
      <c r="I723" s="23" t="s">
        <v>1134</v>
      </c>
      <c r="J723" s="42" t="s">
        <v>998</v>
      </c>
      <c r="K723" s="13" t="str">
        <f t="shared" si="141"/>
        <v>011</v>
      </c>
      <c r="L723" s="6" t="s">
        <v>1004</v>
      </c>
      <c r="M723" s="13" t="s">
        <v>1026</v>
      </c>
      <c r="N723" s="13" t="s">
        <v>1027</v>
      </c>
      <c r="O723" s="3"/>
      <c r="P723" s="7" t="s">
        <v>1372</v>
      </c>
      <c r="Q723" s="7" t="s">
        <v>1590</v>
      </c>
      <c r="R723" s="7" t="s">
        <v>1372</v>
      </c>
      <c r="S723" s="7" t="str">
        <f t="shared" si="137"/>
        <v>Yes</v>
      </c>
      <c r="T723" s="306">
        <v>380</v>
      </c>
      <c r="U723" s="306">
        <v>20</v>
      </c>
      <c r="V723" s="306">
        <v>940</v>
      </c>
      <c r="W723" s="306">
        <v>940</v>
      </c>
      <c r="X723" s="8">
        <v>94</v>
      </c>
      <c r="Y723" s="16">
        <f t="shared" si="136"/>
        <v>37.00787401574803</v>
      </c>
      <c r="Z723" s="8">
        <v>89.3</v>
      </c>
      <c r="AA723" s="16">
        <f t="shared" si="134"/>
        <v>35.15748031496063</v>
      </c>
      <c r="AB723" s="16" t="str">
        <f t="shared" si="135"/>
        <v>N</v>
      </c>
      <c r="AC723" s="8">
        <v>136.19999999999999</v>
      </c>
      <c r="AD723" s="306">
        <v>9</v>
      </c>
      <c r="AE723" s="3"/>
      <c r="AF723" s="5" t="s">
        <v>989</v>
      </c>
      <c r="AG723" s="10">
        <v>1.6616742853536</v>
      </c>
      <c r="AH723" s="10">
        <v>1.7581329362688003</v>
      </c>
      <c r="AI723" s="10">
        <v>1.6020091404576</v>
      </c>
      <c r="AJ723" s="10">
        <v>1.7581329362688003</v>
      </c>
      <c r="AK723" s="10">
        <v>1.6656519616800001</v>
      </c>
      <c r="AL723" s="10">
        <v>2.1618670833984002</v>
      </c>
      <c r="AM723" s="10">
        <v>2.0315981837088</v>
      </c>
      <c r="AN723" s="10">
        <v>2.0693861088095997</v>
      </c>
      <c r="AO723" s="10">
        <v>1.9003348649376002</v>
      </c>
      <c r="AP723" s="10">
        <v>1.7631050316768</v>
      </c>
      <c r="AQ723" s="10">
        <v>1.7183561730048003</v>
      </c>
      <c r="AR723" s="10">
        <v>1.7163673348416</v>
      </c>
      <c r="AS723" s="11">
        <v>5.02181636208</v>
      </c>
      <c r="AT723" s="11">
        <v>5.5856519813472003</v>
      </c>
      <c r="AU723" s="11">
        <v>6.001319157455999</v>
      </c>
      <c r="AV723" s="11">
        <v>5.1978285395231998</v>
      </c>
      <c r="AW723" s="29">
        <v>21.8066160404064</v>
      </c>
      <c r="AX723" s="45">
        <f t="shared" si="138"/>
        <v>1.8172180033672001</v>
      </c>
      <c r="AY723" s="45">
        <f t="shared" si="139"/>
        <v>0.18054835839446812</v>
      </c>
    </row>
    <row r="724" spans="1:51" ht="15" customHeight="1">
      <c r="A724" s="385">
        <v>2557</v>
      </c>
      <c r="B724" s="23" t="s">
        <v>496</v>
      </c>
      <c r="C724" s="23" t="s">
        <v>593</v>
      </c>
      <c r="D724" s="23" t="s">
        <v>506</v>
      </c>
      <c r="E724" s="23" t="s">
        <v>1211</v>
      </c>
      <c r="F724" s="25" t="s">
        <v>923</v>
      </c>
      <c r="G724" s="24"/>
      <c r="H724" s="394"/>
      <c r="I724" s="23" t="s">
        <v>1135</v>
      </c>
      <c r="J724" s="42" t="s">
        <v>1000</v>
      </c>
      <c r="K724" s="13" t="str">
        <f t="shared" si="141"/>
        <v>01A</v>
      </c>
      <c r="L724" s="6" t="s">
        <v>1004</v>
      </c>
      <c r="M724" s="13" t="s">
        <v>1026</v>
      </c>
      <c r="N724" s="13" t="s">
        <v>1028</v>
      </c>
      <c r="O724" s="3"/>
      <c r="P724" s="7" t="s">
        <v>1333</v>
      </c>
      <c r="Q724" s="7" t="s">
        <v>1590</v>
      </c>
      <c r="R724" s="7" t="s">
        <v>1333</v>
      </c>
      <c r="S724" s="7" t="str">
        <f t="shared" si="137"/>
        <v>Yes</v>
      </c>
      <c r="T724" s="306">
        <v>320</v>
      </c>
      <c r="U724" s="306">
        <v>16</v>
      </c>
      <c r="V724" s="306">
        <v>917</v>
      </c>
      <c r="W724" s="306">
        <v>917</v>
      </c>
      <c r="X724" s="8">
        <v>91.7</v>
      </c>
      <c r="Y724" s="16">
        <f t="shared" si="136"/>
        <v>36.102362204724407</v>
      </c>
      <c r="Z724" s="8">
        <v>0</v>
      </c>
      <c r="AA724" s="16">
        <f t="shared" si="134"/>
        <v>0</v>
      </c>
      <c r="AB724" s="16" t="str">
        <f t="shared" si="135"/>
        <v>N</v>
      </c>
      <c r="AC724" s="8">
        <v>100</v>
      </c>
      <c r="AD724" s="306">
        <v>10</v>
      </c>
      <c r="AE724" s="3"/>
      <c r="AF724" s="5" t="s">
        <v>989</v>
      </c>
      <c r="AG724" s="10">
        <v>0.42165332607999995</v>
      </c>
      <c r="AH724" s="10">
        <v>0.44624477183999994</v>
      </c>
      <c r="AI724" s="10">
        <v>0.40665854207999991</v>
      </c>
      <c r="AJ724" s="10">
        <v>0.44624477183999994</v>
      </c>
      <c r="AK724" s="10">
        <v>0.42285290879999998</v>
      </c>
      <c r="AL724" s="10">
        <v>0.54880909439999992</v>
      </c>
      <c r="AM724" s="10">
        <v>0.5158205696</v>
      </c>
      <c r="AN724" s="10">
        <v>0.52541723135999996</v>
      </c>
      <c r="AO724" s="10">
        <v>0.48223225343999992</v>
      </c>
      <c r="AP724" s="10">
        <v>0.44744435455999998</v>
      </c>
      <c r="AQ724" s="10">
        <v>0.43604831871999994</v>
      </c>
      <c r="AR724" s="10">
        <v>0.43544852735999995</v>
      </c>
      <c r="AS724" s="11">
        <v>1.2745566399999999</v>
      </c>
      <c r="AT724" s="11">
        <v>1.4179067750399998</v>
      </c>
      <c r="AU724" s="11">
        <v>1.5234700543999997</v>
      </c>
      <c r="AV724" s="11">
        <v>1.3189412006399999</v>
      </c>
      <c r="AW724" s="29">
        <v>5.5348746700799989</v>
      </c>
      <c r="AX724" s="45">
        <f t="shared" si="138"/>
        <v>0.46123955583999998</v>
      </c>
      <c r="AY724" s="45">
        <f t="shared" si="139"/>
        <v>4.5891611538366552E-2</v>
      </c>
    </row>
    <row r="725" spans="1:51" ht="15" customHeight="1">
      <c r="A725" s="385">
        <v>2558</v>
      </c>
      <c r="B725" s="23" t="s">
        <v>496</v>
      </c>
      <c r="C725" s="23" t="s">
        <v>1136</v>
      </c>
      <c r="D725" s="23" t="s">
        <v>1131</v>
      </c>
      <c r="E725" s="23" t="s">
        <v>1131</v>
      </c>
      <c r="F725" s="25"/>
      <c r="G725" s="24"/>
      <c r="H725" s="394"/>
      <c r="I725" s="23" t="s">
        <v>1137</v>
      </c>
      <c r="J725" s="42" t="s">
        <v>998</v>
      </c>
      <c r="K725" s="13" t="str">
        <f t="shared" si="141"/>
        <v>011</v>
      </c>
      <c r="L725" s="6" t="s">
        <v>1004</v>
      </c>
      <c r="M725" s="13" t="s">
        <v>1026</v>
      </c>
      <c r="N725" s="13" t="s">
        <v>1027</v>
      </c>
      <c r="O725" s="3"/>
      <c r="P725" s="7" t="s">
        <v>1356</v>
      </c>
      <c r="Q725" s="7" t="s">
        <v>1591</v>
      </c>
      <c r="R725" s="7" t="s">
        <v>1356</v>
      </c>
      <c r="S725" s="7" t="str">
        <f t="shared" si="137"/>
        <v>Yes</v>
      </c>
      <c r="T725" s="306">
        <v>380</v>
      </c>
      <c r="U725" s="306">
        <v>20</v>
      </c>
      <c r="V725" s="306">
        <v>950</v>
      </c>
      <c r="W725" s="306">
        <v>950</v>
      </c>
      <c r="X725" s="8">
        <v>95</v>
      </c>
      <c r="Y725" s="16">
        <f t="shared" si="136"/>
        <v>37.401574803149607</v>
      </c>
      <c r="Z725" s="8">
        <v>90.8</v>
      </c>
      <c r="AA725" s="16">
        <f t="shared" si="134"/>
        <v>35.748031496062993</v>
      </c>
      <c r="AB725" s="16" t="str">
        <f t="shared" si="135"/>
        <v>N</v>
      </c>
      <c r="AC725" s="8">
        <v>66.8</v>
      </c>
      <c r="AD725" s="306">
        <v>8</v>
      </c>
      <c r="AE725" s="3"/>
      <c r="AF725" s="5" t="s">
        <v>989</v>
      </c>
      <c r="AG725" s="10">
        <v>0.19272644619199999</v>
      </c>
      <c r="AH725" s="10">
        <v>0.20406329596800002</v>
      </c>
      <c r="AI725" s="10">
        <v>0.18582575502400001</v>
      </c>
      <c r="AJ725" s="10">
        <v>0.20406329596800002</v>
      </c>
      <c r="AK725" s="10">
        <v>0.19321935270399998</v>
      </c>
      <c r="AL725" s="10">
        <v>0.25088941460800002</v>
      </c>
      <c r="AM725" s="10">
        <v>0.23560931273600003</v>
      </c>
      <c r="AN725" s="10">
        <v>0.24004547134400001</v>
      </c>
      <c r="AO725" s="10">
        <v>0.22032921086400001</v>
      </c>
      <c r="AP725" s="10">
        <v>0.20455620248</v>
      </c>
      <c r="AQ725" s="10">
        <v>0.199134230848</v>
      </c>
      <c r="AR725" s="10">
        <v>0.199134230848</v>
      </c>
      <c r="AS725" s="11">
        <v>0.58261549718400008</v>
      </c>
      <c r="AT725" s="11">
        <v>0.6481720632800001</v>
      </c>
      <c r="AU725" s="11">
        <v>0.6959839949440001</v>
      </c>
      <c r="AV725" s="11">
        <v>0.602824664176</v>
      </c>
      <c r="AW725" s="29">
        <v>2.5295962195840005</v>
      </c>
      <c r="AX725" s="45">
        <f t="shared" si="138"/>
        <v>0.21079968496533338</v>
      </c>
      <c r="AY725" s="45">
        <f t="shared" si="139"/>
        <v>2.0954807960143009E-2</v>
      </c>
    </row>
    <row r="726" spans="1:51" ht="15" customHeight="1">
      <c r="A726" s="385">
        <v>2559</v>
      </c>
      <c r="B726" s="23" t="s">
        <v>496</v>
      </c>
      <c r="C726" s="23" t="s">
        <v>1136</v>
      </c>
      <c r="D726" s="23" t="s">
        <v>1131</v>
      </c>
      <c r="E726" s="23" t="s">
        <v>1131</v>
      </c>
      <c r="F726" s="25"/>
      <c r="G726" s="24"/>
      <c r="H726" s="394"/>
      <c r="I726" s="23" t="s">
        <v>1138</v>
      </c>
      <c r="J726" s="42" t="s">
        <v>998</v>
      </c>
      <c r="K726" s="13" t="str">
        <f t="shared" si="141"/>
        <v>011</v>
      </c>
      <c r="L726" s="6" t="s">
        <v>1004</v>
      </c>
      <c r="M726" s="13" t="s">
        <v>1026</v>
      </c>
      <c r="N726" s="13" t="s">
        <v>1027</v>
      </c>
      <c r="O726" s="3"/>
      <c r="P726" s="7" t="s">
        <v>1352</v>
      </c>
      <c r="Q726" s="7" t="s">
        <v>1590</v>
      </c>
      <c r="R726" s="7" t="s">
        <v>1499</v>
      </c>
      <c r="S726" s="7" t="str">
        <f t="shared" si="137"/>
        <v>No</v>
      </c>
      <c r="T726" s="306">
        <v>380</v>
      </c>
      <c r="U726" s="306">
        <v>20</v>
      </c>
      <c r="V726" s="306">
        <v>1401</v>
      </c>
      <c r="W726" s="306">
        <v>1395</v>
      </c>
      <c r="X726" s="8">
        <v>139.5</v>
      </c>
      <c r="Y726" s="16">
        <f t="shared" si="136"/>
        <v>54.921259842519682</v>
      </c>
      <c r="Z726" s="8">
        <v>69.5</v>
      </c>
      <c r="AA726" s="16">
        <f t="shared" si="134"/>
        <v>27.362204724409448</v>
      </c>
      <c r="AB726" s="16" t="str">
        <f t="shared" si="135"/>
        <v>N</v>
      </c>
      <c r="AC726" s="8">
        <v>91.3</v>
      </c>
      <c r="AD726" s="306">
        <v>12</v>
      </c>
      <c r="AE726" s="3"/>
      <c r="AF726" s="5" t="s">
        <v>989</v>
      </c>
      <c r="AG726" s="10">
        <v>0.64400681295720008</v>
      </c>
      <c r="AH726" s="10">
        <v>0.68159860849080012</v>
      </c>
      <c r="AI726" s="10">
        <v>0.62125388408159998</v>
      </c>
      <c r="AJ726" s="10">
        <v>0.68159860849080012</v>
      </c>
      <c r="AK726" s="10">
        <v>0.64598532851160007</v>
      </c>
      <c r="AL726" s="10">
        <v>0.83790133728840011</v>
      </c>
      <c r="AM726" s="10">
        <v>0.7874491906512</v>
      </c>
      <c r="AN726" s="10">
        <v>0.80228805730920005</v>
      </c>
      <c r="AO726" s="10">
        <v>0.73699704401400001</v>
      </c>
      <c r="AP726" s="10">
        <v>0.6835771240452001</v>
      </c>
      <c r="AQ726" s="10">
        <v>0.66675974183279996</v>
      </c>
      <c r="AR726" s="10">
        <v>0.66577048405560002</v>
      </c>
      <c r="AS726" s="11">
        <v>1.9468593055296002</v>
      </c>
      <c r="AT726" s="11">
        <v>2.1654852742908002</v>
      </c>
      <c r="AU726" s="11">
        <v>2.3267342919744003</v>
      </c>
      <c r="AV726" s="11">
        <v>2.0161073499336002</v>
      </c>
      <c r="AW726" s="29">
        <v>8.4551862217284004</v>
      </c>
      <c r="AX726" s="45">
        <f t="shared" si="138"/>
        <v>0.70459885181070003</v>
      </c>
      <c r="AY726" s="45">
        <f t="shared" si="139"/>
        <v>6.9882534397146534E-2</v>
      </c>
    </row>
    <row r="727" spans="1:51" ht="15" customHeight="1">
      <c r="A727" s="385">
        <v>2560</v>
      </c>
      <c r="B727" s="23" t="s">
        <v>496</v>
      </c>
      <c r="C727" s="23" t="s">
        <v>975</v>
      </c>
      <c r="D727" s="23" t="s">
        <v>528</v>
      </c>
      <c r="E727" s="23" t="s">
        <v>1214</v>
      </c>
      <c r="F727" s="25" t="s">
        <v>923</v>
      </c>
      <c r="G727" s="24"/>
      <c r="H727" s="394"/>
      <c r="I727" s="23" t="s">
        <v>1139</v>
      </c>
      <c r="J727" s="42" t="s">
        <v>998</v>
      </c>
      <c r="K727" s="13" t="str">
        <f t="shared" si="141"/>
        <v>011</v>
      </c>
      <c r="L727" s="6" t="s">
        <v>1004</v>
      </c>
      <c r="M727" s="13" t="s">
        <v>1026</v>
      </c>
      <c r="N727" s="13" t="s">
        <v>1027</v>
      </c>
      <c r="O727" s="3"/>
      <c r="P727" s="7" t="s">
        <v>1395</v>
      </c>
      <c r="Q727" s="7" t="s">
        <v>1590</v>
      </c>
      <c r="R727" s="7" t="s">
        <v>1395</v>
      </c>
      <c r="S727" s="7" t="str">
        <f t="shared" si="137"/>
        <v>Yes</v>
      </c>
      <c r="T727" s="306">
        <v>320</v>
      </c>
      <c r="U727" s="306">
        <v>16</v>
      </c>
      <c r="V727" s="306">
        <v>890</v>
      </c>
      <c r="W727" s="306">
        <v>890</v>
      </c>
      <c r="X727" s="8">
        <v>89</v>
      </c>
      <c r="Y727" s="16">
        <f t="shared" si="136"/>
        <v>35.039370078740156</v>
      </c>
      <c r="Z727" s="8">
        <v>100</v>
      </c>
      <c r="AA727" s="16">
        <f t="shared" si="134"/>
        <v>39.370078740157481</v>
      </c>
      <c r="AB727" s="16" t="str">
        <f t="shared" si="135"/>
        <v>N</v>
      </c>
      <c r="AC727" s="8">
        <v>100</v>
      </c>
      <c r="AD727" s="306">
        <v>20</v>
      </c>
      <c r="AE727" s="3"/>
      <c r="AF727" s="5" t="s">
        <v>989</v>
      </c>
      <c r="AG727" s="10">
        <v>6.8196670079999997</v>
      </c>
      <c r="AH727" s="10">
        <v>7.2160983551999998</v>
      </c>
      <c r="AI727" s="10">
        <v>6.5769182975999998</v>
      </c>
      <c r="AJ727" s="10">
        <v>7.2178447488000002</v>
      </c>
      <c r="AK727" s="10">
        <v>6.8377130751999999</v>
      </c>
      <c r="AL727" s="10">
        <v>8.874590143999999</v>
      </c>
      <c r="AM727" s="10">
        <v>8.339611571199999</v>
      </c>
      <c r="AN727" s="10">
        <v>8.493294208</v>
      </c>
      <c r="AO727" s="10">
        <v>7.7988116863999997</v>
      </c>
      <c r="AP727" s="10">
        <v>7.2347265535999998</v>
      </c>
      <c r="AQ727" s="10">
        <v>7.0536837503999994</v>
      </c>
      <c r="AR727" s="10">
        <v>7.0437875199999995</v>
      </c>
      <c r="AS727" s="11">
        <v>20.612683660799998</v>
      </c>
      <c r="AT727" s="11">
        <v>22.930147968</v>
      </c>
      <c r="AU727" s="11">
        <v>24.631717465599998</v>
      </c>
      <c r="AV727" s="11">
        <v>21.332197823999998</v>
      </c>
      <c r="AW727" s="29">
        <v>89.506746918399983</v>
      </c>
      <c r="AX727" s="45">
        <f t="shared" si="138"/>
        <v>7.4588955765333322</v>
      </c>
      <c r="AY727" s="45">
        <f t="shared" si="139"/>
        <v>0.74110231849148955</v>
      </c>
    </row>
    <row r="728" spans="1:51" ht="15" customHeight="1">
      <c r="A728" s="385">
        <v>2561</v>
      </c>
      <c r="B728" s="23" t="s">
        <v>496</v>
      </c>
      <c r="C728" s="23" t="s">
        <v>975</v>
      </c>
      <c r="D728" s="23" t="s">
        <v>528</v>
      </c>
      <c r="E728" s="23" t="s">
        <v>1214</v>
      </c>
      <c r="F728" s="25" t="s">
        <v>923</v>
      </c>
      <c r="G728" s="24"/>
      <c r="H728" s="394"/>
      <c r="I728" s="23" t="s">
        <v>1140</v>
      </c>
      <c r="J728" s="42" t="s">
        <v>998</v>
      </c>
      <c r="K728" s="13" t="str">
        <f t="shared" si="141"/>
        <v>011</v>
      </c>
      <c r="L728" s="6" t="s">
        <v>1004</v>
      </c>
      <c r="M728" s="13" t="s">
        <v>1026</v>
      </c>
      <c r="N728" s="13" t="s">
        <v>1027</v>
      </c>
      <c r="O728" s="3"/>
      <c r="P728" s="7" t="s">
        <v>1335</v>
      </c>
      <c r="Q728" s="7" t="s">
        <v>1590</v>
      </c>
      <c r="R728" s="7" t="s">
        <v>1495</v>
      </c>
      <c r="S728" s="7" t="str">
        <f t="shared" si="137"/>
        <v>No</v>
      </c>
      <c r="T728" s="306">
        <v>320</v>
      </c>
      <c r="U728" s="306">
        <v>16</v>
      </c>
      <c r="V728" s="306">
        <v>1010</v>
      </c>
      <c r="W728" s="306">
        <v>1000</v>
      </c>
      <c r="X728" s="8">
        <v>100</v>
      </c>
      <c r="Y728" s="16">
        <f t="shared" si="136"/>
        <v>39.370078740157481</v>
      </c>
      <c r="Z728" s="8">
        <v>100</v>
      </c>
      <c r="AA728" s="16">
        <f t="shared" si="134"/>
        <v>39.370078740157481</v>
      </c>
      <c r="AB728" s="16" t="str">
        <f t="shared" si="135"/>
        <v>Y</v>
      </c>
      <c r="AC728" s="8">
        <v>100</v>
      </c>
      <c r="AD728" s="306">
        <v>20</v>
      </c>
      <c r="AE728" s="3"/>
      <c r="AF728" s="5" t="s">
        <v>989</v>
      </c>
      <c r="AG728" s="10">
        <v>7.6625472000000006</v>
      </c>
      <c r="AH728" s="10">
        <v>8.1079756800000009</v>
      </c>
      <c r="AI728" s="10">
        <v>7.3897958400000006</v>
      </c>
      <c r="AJ728" s="10">
        <v>8.1099379200000019</v>
      </c>
      <c r="AK728" s="10">
        <v>7.6828236800000012</v>
      </c>
      <c r="AL728" s="10">
        <v>9.9714495999999997</v>
      </c>
      <c r="AM728" s="10">
        <v>9.3703500799999997</v>
      </c>
      <c r="AN728" s="10">
        <v>9.5430272000000009</v>
      </c>
      <c r="AO728" s="10">
        <v>8.7627097599999999</v>
      </c>
      <c r="AP728" s="10">
        <v>8.1289062400000009</v>
      </c>
      <c r="AQ728" s="10">
        <v>7.9254873600000009</v>
      </c>
      <c r="AR728" s="10">
        <v>7.9143680000000005</v>
      </c>
      <c r="AS728" s="11">
        <v>23.160318720000003</v>
      </c>
      <c r="AT728" s="11">
        <v>25.764211200000002</v>
      </c>
      <c r="AU728" s="11">
        <v>27.676087039999999</v>
      </c>
      <c r="AV728" s="11">
        <v>23.968761600000001</v>
      </c>
      <c r="AW728" s="29">
        <v>100.56937855999999</v>
      </c>
      <c r="AX728" s="45">
        <f t="shared" si="138"/>
        <v>8.3807815466666664</v>
      </c>
      <c r="AY728" s="45">
        <f t="shared" si="139"/>
        <v>0.83269923426010051</v>
      </c>
    </row>
    <row r="729" spans="1:51" ht="15" customHeight="1">
      <c r="A729" s="385">
        <v>2566</v>
      </c>
      <c r="B729" s="23" t="s">
        <v>496</v>
      </c>
      <c r="C729" s="23" t="s">
        <v>892</v>
      </c>
      <c r="D729" s="23" t="s">
        <v>1131</v>
      </c>
      <c r="E729" s="23" t="s">
        <v>1131</v>
      </c>
      <c r="F729" s="25"/>
      <c r="G729" s="24"/>
      <c r="H729" s="394"/>
      <c r="I729" s="23" t="s">
        <v>1141</v>
      </c>
      <c r="J729" s="42" t="s">
        <v>998</v>
      </c>
      <c r="K729" s="13" t="str">
        <f t="shared" si="141"/>
        <v>011</v>
      </c>
      <c r="L729" s="6" t="s">
        <v>1004</v>
      </c>
      <c r="M729" s="13" t="s">
        <v>1026</v>
      </c>
      <c r="N729" s="13" t="s">
        <v>1027</v>
      </c>
      <c r="O729" s="3"/>
      <c r="P729" s="7" t="s">
        <v>1345</v>
      </c>
      <c r="Q729" s="7" t="s">
        <v>1591</v>
      </c>
      <c r="R729" s="7" t="s">
        <v>1567</v>
      </c>
      <c r="S729" s="7" t="str">
        <f t="shared" si="137"/>
        <v>No</v>
      </c>
      <c r="T729" s="306">
        <v>350</v>
      </c>
      <c r="U729" s="306">
        <v>18</v>
      </c>
      <c r="V729" s="306">
        <v>1365</v>
      </c>
      <c r="W729" s="306">
        <v>1364</v>
      </c>
      <c r="X729" s="8">
        <v>136.4</v>
      </c>
      <c r="Y729" s="16">
        <f t="shared" si="136"/>
        <v>53.700787401574807</v>
      </c>
      <c r="Z729" s="8">
        <v>136.4</v>
      </c>
      <c r="AA729" s="16">
        <f t="shared" si="134"/>
        <v>53.700787401574807</v>
      </c>
      <c r="AB729" s="16" t="str">
        <f t="shared" si="135"/>
        <v>Y</v>
      </c>
      <c r="AC729" s="8">
        <v>96.8</v>
      </c>
      <c r="AD729" s="306">
        <v>26</v>
      </c>
      <c r="AE729" s="3"/>
      <c r="AF729" s="5" t="s">
        <v>989</v>
      </c>
      <c r="AG729" s="10">
        <v>2.8375177816832</v>
      </c>
      <c r="AH729" s="10">
        <v>3.0028192503232001</v>
      </c>
      <c r="AI729" s="10">
        <v>2.7364477408576002</v>
      </c>
      <c r="AJ729" s="10">
        <v>3.0037638301440004</v>
      </c>
      <c r="AK729" s="10">
        <v>2.8450744202496003</v>
      </c>
      <c r="AL729" s="10">
        <v>3.6923625195072001</v>
      </c>
      <c r="AM729" s="10">
        <v>3.4703862616192001</v>
      </c>
      <c r="AN729" s="10">
        <v>3.5336731096128</v>
      </c>
      <c r="AO729" s="10">
        <v>3.2455762642688004</v>
      </c>
      <c r="AP729" s="10">
        <v>3.0103758888896004</v>
      </c>
      <c r="AQ729" s="10">
        <v>2.9348095032256003</v>
      </c>
      <c r="AR729" s="10">
        <v>2.9310311839424004</v>
      </c>
      <c r="AS729" s="11">
        <v>8.5767847728640003</v>
      </c>
      <c r="AT729" s="11">
        <v>9.5412007699008008</v>
      </c>
      <c r="AU729" s="11">
        <v>10.2496356355008</v>
      </c>
      <c r="AV729" s="11">
        <v>8.8762165760576011</v>
      </c>
      <c r="AW729" s="29">
        <v>37.243837754323202</v>
      </c>
      <c r="AX729" s="45">
        <f t="shared" si="138"/>
        <v>3.1036531461936003</v>
      </c>
      <c r="AY729" s="45">
        <f t="shared" si="139"/>
        <v>0.30834080294843669</v>
      </c>
    </row>
    <row r="730" spans="1:51" ht="15" customHeight="1">
      <c r="A730" s="385">
        <v>2567</v>
      </c>
      <c r="B730" s="23" t="s">
        <v>496</v>
      </c>
      <c r="C730" s="23" t="s">
        <v>982</v>
      </c>
      <c r="D730" s="23" t="s">
        <v>1131</v>
      </c>
      <c r="E730" s="23" t="s">
        <v>1216</v>
      </c>
      <c r="F730" s="25"/>
      <c r="G730" s="24"/>
      <c r="H730" s="394"/>
      <c r="I730" s="23" t="s">
        <v>1142</v>
      </c>
      <c r="J730" s="42" t="s">
        <v>998</v>
      </c>
      <c r="K730" s="13" t="str">
        <f t="shared" si="141"/>
        <v>011</v>
      </c>
      <c r="L730" s="6" t="s">
        <v>1004</v>
      </c>
      <c r="M730" s="13" t="s">
        <v>1026</v>
      </c>
      <c r="N730" s="13" t="s">
        <v>1027</v>
      </c>
      <c r="O730" s="3"/>
      <c r="P730" s="7" t="s">
        <v>1389</v>
      </c>
      <c r="Q730" s="7" t="s">
        <v>1590</v>
      </c>
      <c r="R730" s="7" t="s">
        <v>1389</v>
      </c>
      <c r="S730" s="7" t="str">
        <f t="shared" si="137"/>
        <v>Yes</v>
      </c>
      <c r="T730" s="306">
        <v>430</v>
      </c>
      <c r="U730" s="306">
        <v>23</v>
      </c>
      <c r="V730" s="306">
        <v>960</v>
      </c>
      <c r="W730" s="306">
        <v>960</v>
      </c>
      <c r="X730" s="8">
        <v>96</v>
      </c>
      <c r="Y730" s="16">
        <f t="shared" si="136"/>
        <v>37.795275590551178</v>
      </c>
      <c r="Z730" s="8">
        <v>91</v>
      </c>
      <c r="AA730" s="16">
        <f t="shared" si="134"/>
        <v>35.826771653543304</v>
      </c>
      <c r="AB730" s="16" t="str">
        <f t="shared" si="135"/>
        <v>N</v>
      </c>
      <c r="AC730" s="8">
        <v>107.3</v>
      </c>
      <c r="AD730" s="306">
        <v>6</v>
      </c>
      <c r="AE730" s="3"/>
      <c r="AF730" s="5" t="s">
        <v>989</v>
      </c>
      <c r="AG730" s="10">
        <v>4.4199573341952005</v>
      </c>
      <c r="AH730" s="10">
        <v>4.6761736237439999</v>
      </c>
      <c r="AI730" s="10">
        <v>4.2624250572288007</v>
      </c>
      <c r="AJ730" s="10">
        <v>4.6779843395712</v>
      </c>
      <c r="AK730" s="10">
        <v>4.4308216291583999</v>
      </c>
      <c r="AL730" s="10">
        <v>5.7508334671872001</v>
      </c>
      <c r="AM730" s="10">
        <v>5.4049867441919996</v>
      </c>
      <c r="AN730" s="10">
        <v>5.5036707567744001</v>
      </c>
      <c r="AO730" s="10">
        <v>5.0537078737152008</v>
      </c>
      <c r="AP730" s="10">
        <v>4.6888486345343994</v>
      </c>
      <c r="AQ730" s="10">
        <v>4.5711521057663997</v>
      </c>
      <c r="AR730" s="10">
        <v>4.5648146003712</v>
      </c>
      <c r="AS730" s="11">
        <v>13.358556015168002</v>
      </c>
      <c r="AT730" s="11">
        <v>14.859639435916801</v>
      </c>
      <c r="AU730" s="11">
        <v>15.9623653746816</v>
      </c>
      <c r="AV730" s="11">
        <v>13.824815340672</v>
      </c>
      <c r="AW730" s="29">
        <v>58.00537616643841</v>
      </c>
      <c r="AX730" s="45">
        <f t="shared" si="138"/>
        <v>4.8337813472032005</v>
      </c>
      <c r="AY730" s="45">
        <f t="shared" si="139"/>
        <v>0.48014109434617219</v>
      </c>
    </row>
    <row r="731" spans="1:51" ht="15" customHeight="1">
      <c r="A731" s="385">
        <v>2568</v>
      </c>
      <c r="B731" s="23" t="s">
        <v>496</v>
      </c>
      <c r="C731" s="23" t="s">
        <v>982</v>
      </c>
      <c r="D731" s="23" t="s">
        <v>1131</v>
      </c>
      <c r="E731" s="23" t="s">
        <v>1216</v>
      </c>
      <c r="F731" s="25"/>
      <c r="G731" s="24"/>
      <c r="H731" s="394"/>
      <c r="I731" s="23" t="s">
        <v>1143</v>
      </c>
      <c r="J731" s="42" t="s">
        <v>998</v>
      </c>
      <c r="K731" s="13" t="str">
        <f t="shared" si="141"/>
        <v>011</v>
      </c>
      <c r="L731" s="6" t="s">
        <v>1004</v>
      </c>
      <c r="M731" s="13" t="s">
        <v>1026</v>
      </c>
      <c r="N731" s="13" t="s">
        <v>1027</v>
      </c>
      <c r="O731" s="3"/>
      <c r="P731" s="7" t="s">
        <v>1348</v>
      </c>
      <c r="Q731" s="7" t="s">
        <v>1590</v>
      </c>
      <c r="R731" s="7" t="s">
        <v>1348</v>
      </c>
      <c r="S731" s="7" t="str">
        <f t="shared" si="137"/>
        <v>Yes</v>
      </c>
      <c r="T731" s="306">
        <v>465</v>
      </c>
      <c r="U731" s="306">
        <v>25</v>
      </c>
      <c r="V731" s="306">
        <v>960</v>
      </c>
      <c r="W731" s="306">
        <v>960</v>
      </c>
      <c r="X731" s="8">
        <v>96</v>
      </c>
      <c r="Y731" s="16">
        <f t="shared" si="136"/>
        <v>37.795275590551178</v>
      </c>
      <c r="Z731" s="8">
        <v>94.5</v>
      </c>
      <c r="AA731" s="16">
        <f t="shared" si="134"/>
        <v>37.204724409448815</v>
      </c>
      <c r="AB731" s="16" t="str">
        <f t="shared" si="135"/>
        <v>N</v>
      </c>
      <c r="AC731" s="8">
        <v>106.5</v>
      </c>
      <c r="AD731" s="306">
        <v>10</v>
      </c>
      <c r="AE731" s="3"/>
      <c r="AF731" s="5" t="s">
        <v>989</v>
      </c>
      <c r="AG731" s="10">
        <v>3.6051936278399999</v>
      </c>
      <c r="AH731" s="10">
        <v>3.8150916935040002</v>
      </c>
      <c r="AI731" s="10">
        <v>3.476922587712</v>
      </c>
      <c r="AJ731" s="10">
        <v>3.8160634438079999</v>
      </c>
      <c r="AK731" s="10">
        <v>3.6149111308799999</v>
      </c>
      <c r="AL731" s="10">
        <v>4.6916104677120005</v>
      </c>
      <c r="AM731" s="10">
        <v>4.408831129248</v>
      </c>
      <c r="AN731" s="10">
        <v>4.4904581547840001</v>
      </c>
      <c r="AO731" s="10">
        <v>4.1231365398720001</v>
      </c>
      <c r="AP731" s="10">
        <v>3.8248091965440003</v>
      </c>
      <c r="AQ731" s="10">
        <v>3.7286059164479997</v>
      </c>
      <c r="AR731" s="10">
        <v>3.7237471649279996</v>
      </c>
      <c r="AS731" s="11">
        <v>10.897207909056</v>
      </c>
      <c r="AT731" s="11">
        <v>12.122585042400001</v>
      </c>
      <c r="AU731" s="11">
        <v>13.022425823904001</v>
      </c>
      <c r="AV731" s="11">
        <v>11.277162277919999</v>
      </c>
      <c r="AW731" s="29">
        <v>47.319381053279997</v>
      </c>
      <c r="AX731" s="45">
        <f t="shared" si="138"/>
        <v>3.9432817544399996</v>
      </c>
      <c r="AY731" s="45">
        <f t="shared" si="139"/>
        <v>0.39185313218683882</v>
      </c>
    </row>
    <row r="732" spans="1:51" ht="15" customHeight="1">
      <c r="A732" s="385">
        <v>2577</v>
      </c>
      <c r="B732" s="23" t="s">
        <v>243</v>
      </c>
      <c r="C732" s="23" t="s">
        <v>664</v>
      </c>
      <c r="D732" s="23" t="s">
        <v>299</v>
      </c>
      <c r="E732" s="23" t="s">
        <v>1226</v>
      </c>
      <c r="F732" s="25" t="s">
        <v>923</v>
      </c>
      <c r="G732" s="24" t="s">
        <v>914</v>
      </c>
      <c r="H732" s="394">
        <v>250</v>
      </c>
      <c r="I732" s="23" t="s">
        <v>1144</v>
      </c>
      <c r="J732" s="42" t="s">
        <v>1000</v>
      </c>
      <c r="K732" s="13" t="str">
        <f t="shared" si="141"/>
        <v>01A</v>
      </c>
      <c r="L732" s="6" t="s">
        <v>1004</v>
      </c>
      <c r="M732" s="13" t="s">
        <v>1026</v>
      </c>
      <c r="N732" s="13" t="s">
        <v>1028</v>
      </c>
      <c r="O732" s="3"/>
      <c r="P732" s="7" t="s">
        <v>1336</v>
      </c>
      <c r="Q732" s="7" t="s">
        <v>1590</v>
      </c>
      <c r="R732" s="7" t="s">
        <v>1336</v>
      </c>
      <c r="S732" s="7" t="str">
        <f t="shared" si="137"/>
        <v>Yes</v>
      </c>
      <c r="T732" s="306">
        <v>350</v>
      </c>
      <c r="U732" s="306">
        <v>18</v>
      </c>
      <c r="V732" s="306">
        <v>988</v>
      </c>
      <c r="W732" s="306">
        <v>988</v>
      </c>
      <c r="X732" s="8">
        <v>98.8</v>
      </c>
      <c r="Y732" s="16">
        <f t="shared" si="136"/>
        <v>38.897637795275585</v>
      </c>
      <c r="Z732" s="8">
        <v>93</v>
      </c>
      <c r="AA732" s="16">
        <f t="shared" si="134"/>
        <v>36.614173228346459</v>
      </c>
      <c r="AB732" s="16" t="str">
        <f t="shared" si="135"/>
        <v>N</v>
      </c>
      <c r="AC732" s="8">
        <v>133.5</v>
      </c>
      <c r="AD732" s="306">
        <v>21</v>
      </c>
      <c r="AE732" s="3"/>
      <c r="AF732" s="5" t="s">
        <v>990</v>
      </c>
      <c r="AG732" s="10">
        <v>0.24627915421200003</v>
      </c>
      <c r="AH732" s="10">
        <v>0.26043312859200002</v>
      </c>
      <c r="AI732" s="10">
        <v>0.237786769584</v>
      </c>
      <c r="AJ732" s="10">
        <v>0.26043312859200002</v>
      </c>
      <c r="AK732" s="10">
        <v>0.24722275250400003</v>
      </c>
      <c r="AL732" s="10">
        <v>0.31987982098800005</v>
      </c>
      <c r="AM732" s="10">
        <v>0.30100785514799999</v>
      </c>
      <c r="AN732" s="10">
        <v>0.30666944490000003</v>
      </c>
      <c r="AO732" s="10">
        <v>0.28119229101600002</v>
      </c>
      <c r="AP732" s="10">
        <v>0.26137672688400004</v>
      </c>
      <c r="AQ732" s="10">
        <v>0.25477153884000003</v>
      </c>
      <c r="AR732" s="10">
        <v>0.25382794054800001</v>
      </c>
      <c r="AS732" s="11">
        <v>0.74449905238800007</v>
      </c>
      <c r="AT732" s="11">
        <v>0.82753570208400007</v>
      </c>
      <c r="AU732" s="11">
        <v>0.8888695910640001</v>
      </c>
      <c r="AV732" s="11">
        <v>0.76997620627200014</v>
      </c>
      <c r="AW732" s="29">
        <v>3.2308805518080002</v>
      </c>
      <c r="AX732" s="45">
        <f t="shared" si="138"/>
        <v>0.26924004598400003</v>
      </c>
      <c r="AY732" s="45">
        <f t="shared" si="139"/>
        <v>2.6598863618263253E-2</v>
      </c>
    </row>
    <row r="733" spans="1:51" ht="15" customHeight="1">
      <c r="A733" s="385">
        <v>2591</v>
      </c>
      <c r="B733" s="23" t="s">
        <v>451</v>
      </c>
      <c r="C733" s="23" t="s">
        <v>566</v>
      </c>
      <c r="D733" s="23" t="s">
        <v>1131</v>
      </c>
      <c r="E733" s="23" t="s">
        <v>1131</v>
      </c>
      <c r="F733" s="25" t="s">
        <v>923</v>
      </c>
      <c r="G733" s="24"/>
      <c r="H733" s="394"/>
      <c r="I733" s="23" t="s">
        <v>1145</v>
      </c>
      <c r="J733" s="42" t="s">
        <v>998</v>
      </c>
      <c r="K733" s="13" t="str">
        <f t="shared" si="141"/>
        <v>011</v>
      </c>
      <c r="L733" s="6" t="s">
        <v>1004</v>
      </c>
      <c r="M733" s="13" t="s">
        <v>1026</v>
      </c>
      <c r="N733" s="13" t="s">
        <v>1027</v>
      </c>
      <c r="O733" s="3"/>
      <c r="P733" s="7" t="s">
        <v>1409</v>
      </c>
      <c r="Q733" s="7" t="s">
        <v>1590</v>
      </c>
      <c r="R733" s="7" t="s">
        <v>1409</v>
      </c>
      <c r="S733" s="7" t="str">
        <f t="shared" si="137"/>
        <v>Yes</v>
      </c>
      <c r="T733" s="306">
        <v>320</v>
      </c>
      <c r="U733" s="306">
        <v>16</v>
      </c>
      <c r="V733" s="306">
        <v>1278</v>
      </c>
      <c r="W733" s="306">
        <v>1278</v>
      </c>
      <c r="X733" s="8">
        <v>127.8</v>
      </c>
      <c r="Y733" s="16">
        <f t="shared" si="136"/>
        <v>50.314960629921259</v>
      </c>
      <c r="Z733" s="8">
        <v>121.5</v>
      </c>
      <c r="AA733" s="16">
        <f t="shared" si="134"/>
        <v>47.834645669291341</v>
      </c>
      <c r="AB733" s="16" t="str">
        <f t="shared" si="135"/>
        <v>N</v>
      </c>
      <c r="AC733" s="8">
        <v>72.5</v>
      </c>
      <c r="AD733" s="306">
        <v>5</v>
      </c>
      <c r="AE733" s="3"/>
      <c r="AF733" s="5" t="s">
        <v>989</v>
      </c>
      <c r="AG733" s="10">
        <v>11.8328885136</v>
      </c>
      <c r="AH733" s="10">
        <v>12.52074144384</v>
      </c>
      <c r="AI733" s="10">
        <v>11.411086188096</v>
      </c>
      <c r="AJ733" s="10">
        <v>12.523771632960001</v>
      </c>
      <c r="AK733" s="10">
        <v>11.863796442623999</v>
      </c>
      <c r="AL733" s="10">
        <v>15.398209032192</v>
      </c>
      <c r="AM733" s="10">
        <v>14.470365123648</v>
      </c>
      <c r="AN733" s="10">
        <v>14.736415728383999</v>
      </c>
      <c r="AO733" s="10">
        <v>13.531612534272</v>
      </c>
      <c r="AP733" s="10">
        <v>12.552861448512001</v>
      </c>
      <c r="AQ733" s="10">
        <v>12.238327817856</v>
      </c>
      <c r="AR733" s="10">
        <v>12.221358758784</v>
      </c>
      <c r="AS733" s="11">
        <v>35.764716145535999</v>
      </c>
      <c r="AT733" s="11">
        <v>39.785777107775999</v>
      </c>
      <c r="AU733" s="11">
        <v>42.738393386303997</v>
      </c>
      <c r="AV733" s="11">
        <v>37.012548025152</v>
      </c>
      <c r="AW733" s="29">
        <v>155.30143466476801</v>
      </c>
      <c r="AX733" s="45">
        <f t="shared" si="138"/>
        <v>12.941786222063998</v>
      </c>
      <c r="AY733" s="45">
        <f t="shared" si="139"/>
        <v>1.2859754751008869</v>
      </c>
    </row>
    <row r="734" spans="1:51" ht="15" customHeight="1">
      <c r="A734" s="385">
        <v>2595</v>
      </c>
      <c r="B734" s="23" t="s">
        <v>451</v>
      </c>
      <c r="C734" s="23" t="s">
        <v>610</v>
      </c>
      <c r="D734" s="23" t="s">
        <v>611</v>
      </c>
      <c r="E734" s="23" t="s">
        <v>1207</v>
      </c>
      <c r="F734" s="25" t="s">
        <v>926</v>
      </c>
      <c r="G734" s="24" t="s">
        <v>931</v>
      </c>
      <c r="H734" s="394">
        <v>330</v>
      </c>
      <c r="I734" s="23" t="s">
        <v>1146</v>
      </c>
      <c r="J734" s="42" t="s">
        <v>998</v>
      </c>
      <c r="K734" s="13" t="str">
        <f t="shared" ref="K734:K773" si="142">LEFT(J734,3)</f>
        <v>011</v>
      </c>
      <c r="L734" s="6" t="s">
        <v>1004</v>
      </c>
      <c r="M734" s="13" t="s">
        <v>1026</v>
      </c>
      <c r="N734" s="13" t="s">
        <v>1027</v>
      </c>
      <c r="O734" s="3"/>
      <c r="P734" s="7" t="s">
        <v>1345</v>
      </c>
      <c r="Q734" s="7" t="s">
        <v>1591</v>
      </c>
      <c r="R734" s="7" t="s">
        <v>1568</v>
      </c>
      <c r="S734" s="7" t="str">
        <f t="shared" si="137"/>
        <v>No</v>
      </c>
      <c r="T734" s="306">
        <v>350</v>
      </c>
      <c r="U734" s="306">
        <v>18</v>
      </c>
      <c r="V734" s="306">
        <v>1365</v>
      </c>
      <c r="W734" s="306">
        <v>1363</v>
      </c>
      <c r="X734" s="8">
        <v>136.30000000000001</v>
      </c>
      <c r="Y734" s="16">
        <f t="shared" si="136"/>
        <v>53.661417322834652</v>
      </c>
      <c r="Z734" s="8">
        <v>136.30000000000001</v>
      </c>
      <c r="AA734" s="16">
        <f t="shared" si="134"/>
        <v>53.661417322834652</v>
      </c>
      <c r="AB734" s="16" t="str">
        <f t="shared" si="135"/>
        <v>Y</v>
      </c>
      <c r="AC734" s="8">
        <v>101.6</v>
      </c>
      <c r="AD734" s="306">
        <v>6</v>
      </c>
      <c r="AE734" s="3"/>
      <c r="AF734" s="5" t="s">
        <v>988</v>
      </c>
      <c r="AG734" s="10">
        <v>3.3653795119504006</v>
      </c>
      <c r="AH734" s="10">
        <v>3.5615364573040007</v>
      </c>
      <c r="AI734" s="10">
        <v>3.2455058231232004</v>
      </c>
      <c r="AJ734" s="10">
        <v>3.5625271489472006</v>
      </c>
      <c r="AK734" s="10">
        <v>3.3742957367392008</v>
      </c>
      <c r="AL734" s="10">
        <v>4.3798477545872005</v>
      </c>
      <c r="AM734" s="10">
        <v>4.1153330858528001</v>
      </c>
      <c r="AN734" s="10">
        <v>4.1916163423792012</v>
      </c>
      <c r="AO734" s="10">
        <v>3.8488370338320004</v>
      </c>
      <c r="AP734" s="10">
        <v>3.5704526820928009</v>
      </c>
      <c r="AQ734" s="10">
        <v>3.4812904342048006</v>
      </c>
      <c r="AR734" s="10">
        <v>3.4763369759888003</v>
      </c>
      <c r="AS734" s="11">
        <v>10.172421792377602</v>
      </c>
      <c r="AT734" s="11">
        <v>11.316670640273603</v>
      </c>
      <c r="AU734" s="11">
        <v>12.155786462064002</v>
      </c>
      <c r="AV734" s="11">
        <v>10.528080092286402</v>
      </c>
      <c r="AW734" s="29">
        <v>44.172958987001607</v>
      </c>
      <c r="AX734" s="45">
        <f t="shared" si="138"/>
        <v>3.6810799155834673</v>
      </c>
      <c r="AY734" s="45">
        <f t="shared" si="139"/>
        <v>0.3657581863443371</v>
      </c>
    </row>
    <row r="735" spans="1:51" ht="15" customHeight="1">
      <c r="A735" s="385">
        <v>2596</v>
      </c>
      <c r="B735" s="23" t="s">
        <v>451</v>
      </c>
      <c r="C735" s="23" t="s">
        <v>1194</v>
      </c>
      <c r="D735" s="23" t="s">
        <v>1147</v>
      </c>
      <c r="E735" s="23" t="s">
        <v>1232</v>
      </c>
      <c r="F735" s="25"/>
      <c r="G735" s="24"/>
      <c r="H735" s="394"/>
      <c r="I735" s="23" t="s">
        <v>1148</v>
      </c>
      <c r="J735" s="42" t="s">
        <v>1000</v>
      </c>
      <c r="K735" s="13" t="str">
        <f t="shared" si="142"/>
        <v>01A</v>
      </c>
      <c r="L735" s="6" t="s">
        <v>1004</v>
      </c>
      <c r="M735" s="13" t="s">
        <v>1026</v>
      </c>
      <c r="N735" s="13" t="s">
        <v>1028</v>
      </c>
      <c r="O735" s="3"/>
      <c r="P735" s="7" t="s">
        <v>1396</v>
      </c>
      <c r="Q735" s="7" t="s">
        <v>1590</v>
      </c>
      <c r="R735" s="7" t="s">
        <v>1396</v>
      </c>
      <c r="S735" s="7" t="str">
        <f t="shared" si="137"/>
        <v>Yes</v>
      </c>
      <c r="T735" s="306">
        <v>400</v>
      </c>
      <c r="U735" s="306">
        <v>21</v>
      </c>
      <c r="V735" s="306">
        <v>1310</v>
      </c>
      <c r="W735" s="306">
        <v>1310</v>
      </c>
      <c r="X735" s="8">
        <v>131</v>
      </c>
      <c r="Y735" s="16">
        <f t="shared" si="136"/>
        <v>51.574803149606296</v>
      </c>
      <c r="Z735" s="8">
        <v>130.9</v>
      </c>
      <c r="AA735" s="16">
        <f t="shared" si="134"/>
        <v>51.535433070866141</v>
      </c>
      <c r="AB735" s="16" t="str">
        <f t="shared" si="135"/>
        <v>N</v>
      </c>
      <c r="AC735" s="8">
        <v>68.599999999999994</v>
      </c>
      <c r="AD735" s="306">
        <v>14</v>
      </c>
      <c r="AE735" s="3"/>
      <c r="AF735" s="5" t="s">
        <v>988</v>
      </c>
      <c r="AG735" s="10">
        <v>2.7817423589759995</v>
      </c>
      <c r="AH735" s="10">
        <v>2.9433861304959992</v>
      </c>
      <c r="AI735" s="10">
        <v>2.6825518628159997</v>
      </c>
      <c r="AJ735" s="10">
        <v>2.9441208749119991</v>
      </c>
      <c r="AK735" s="10">
        <v>2.7890898031359996</v>
      </c>
      <c r="AL735" s="10">
        <v>3.6193509932159991</v>
      </c>
      <c r="AM735" s="10">
        <v>3.4011319016639994</v>
      </c>
      <c r="AN735" s="10">
        <v>3.4635851770239996</v>
      </c>
      <c r="AO735" s="10">
        <v>3.1807085768639993</v>
      </c>
      <c r="AP735" s="10">
        <v>2.9507335746559993</v>
      </c>
      <c r="AQ735" s="10">
        <v>2.8765243886399996</v>
      </c>
      <c r="AR735" s="10">
        <v>2.8728506665599993</v>
      </c>
      <c r="AS735" s="11">
        <v>8.4076803522879988</v>
      </c>
      <c r="AT735" s="11">
        <v>9.3525616712639987</v>
      </c>
      <c r="AU735" s="11">
        <v>10.045425655551998</v>
      </c>
      <c r="AV735" s="11">
        <v>8.7001086298559986</v>
      </c>
      <c r="AW735" s="29">
        <v>36.505776308959994</v>
      </c>
      <c r="AX735" s="45">
        <f t="shared" si="138"/>
        <v>3.0421480257466658</v>
      </c>
      <c r="AY735" s="45">
        <f t="shared" si="139"/>
        <v>0.30208556651398472</v>
      </c>
    </row>
    <row r="736" spans="1:51" ht="15" customHeight="1">
      <c r="A736" s="385">
        <v>2597</v>
      </c>
      <c r="B736" s="23" t="s">
        <v>451</v>
      </c>
      <c r="C736" s="23" t="s">
        <v>599</v>
      </c>
      <c r="D736" s="23" t="s">
        <v>600</v>
      </c>
      <c r="E736" s="23" t="s">
        <v>1221</v>
      </c>
      <c r="F736" s="25"/>
      <c r="G736" s="24"/>
      <c r="H736" s="394"/>
      <c r="I736" s="23" t="s">
        <v>1149</v>
      </c>
      <c r="J736" s="42" t="s">
        <v>1000</v>
      </c>
      <c r="K736" s="13" t="str">
        <f t="shared" si="142"/>
        <v>01A</v>
      </c>
      <c r="L736" s="6" t="s">
        <v>1004</v>
      </c>
      <c r="M736" s="13" t="s">
        <v>1026</v>
      </c>
      <c r="N736" s="13" t="s">
        <v>1028</v>
      </c>
      <c r="O736" s="3"/>
      <c r="P736" s="7" t="s">
        <v>1406</v>
      </c>
      <c r="Q736" s="7" t="s">
        <v>1590</v>
      </c>
      <c r="R736" s="7" t="s">
        <v>1569</v>
      </c>
      <c r="S736" s="7" t="str">
        <f t="shared" si="137"/>
        <v>No</v>
      </c>
      <c r="T736" s="306">
        <v>350</v>
      </c>
      <c r="U736" s="306">
        <v>18</v>
      </c>
      <c r="V736" s="306">
        <v>851</v>
      </c>
      <c r="W736" s="306">
        <v>808</v>
      </c>
      <c r="X736" s="8">
        <v>80.8</v>
      </c>
      <c r="Y736" s="16">
        <f t="shared" si="136"/>
        <v>31.811023622047241</v>
      </c>
      <c r="Z736" s="8">
        <v>80.8</v>
      </c>
      <c r="AA736" s="16">
        <f t="shared" si="134"/>
        <v>31.811023622047241</v>
      </c>
      <c r="AB736" s="16" t="str">
        <f t="shared" si="135"/>
        <v>Y</v>
      </c>
      <c r="AC736" s="8">
        <v>127.8</v>
      </c>
      <c r="AD736" s="306">
        <v>4</v>
      </c>
      <c r="AE736" s="3"/>
      <c r="AF736" s="5" t="s">
        <v>988</v>
      </c>
      <c r="AG736" s="10">
        <v>0.37675699689600001</v>
      </c>
      <c r="AH736" s="10">
        <v>0.398919173184</v>
      </c>
      <c r="AI736" s="10">
        <v>0.36345969112319998</v>
      </c>
      <c r="AJ736" s="10">
        <v>0.398919173184</v>
      </c>
      <c r="AK736" s="10">
        <v>0.3774957361056</v>
      </c>
      <c r="AL736" s="10">
        <v>0.49052283517439998</v>
      </c>
      <c r="AM736" s="10">
        <v>0.46097326679039996</v>
      </c>
      <c r="AN736" s="10">
        <v>0.46909939809599999</v>
      </c>
      <c r="AO736" s="10">
        <v>0.4306849591968</v>
      </c>
      <c r="AP736" s="10">
        <v>0.39965791239359999</v>
      </c>
      <c r="AQ736" s="10">
        <v>0.38931556345919999</v>
      </c>
      <c r="AR736" s="10">
        <v>0.38931556345919999</v>
      </c>
      <c r="AS736" s="11">
        <v>1.1391358612031999</v>
      </c>
      <c r="AT736" s="11">
        <v>1.266937744464</v>
      </c>
      <c r="AU736" s="11">
        <v>1.3607576240832</v>
      </c>
      <c r="AV736" s="11">
        <v>1.178289039312</v>
      </c>
      <c r="AW736" s="29">
        <v>4.9451202690624001</v>
      </c>
      <c r="AX736" s="45">
        <f t="shared" si="138"/>
        <v>0.41209335575520001</v>
      </c>
      <c r="AY736" s="45">
        <f t="shared" si="139"/>
        <v>4.0994530093268193E-2</v>
      </c>
    </row>
    <row r="737" spans="1:51" ht="15" customHeight="1">
      <c r="A737" s="385">
        <v>2598</v>
      </c>
      <c r="B737" s="23" t="s">
        <v>451</v>
      </c>
      <c r="C737" s="23" t="s">
        <v>599</v>
      </c>
      <c r="D737" s="23" t="s">
        <v>600</v>
      </c>
      <c r="E737" s="23" t="s">
        <v>1221</v>
      </c>
      <c r="F737" s="25"/>
      <c r="G737" s="24"/>
      <c r="H737" s="394"/>
      <c r="I737" s="23" t="s">
        <v>1150</v>
      </c>
      <c r="J737" s="42" t="s">
        <v>1000</v>
      </c>
      <c r="K737" s="13" t="str">
        <f t="shared" si="142"/>
        <v>01A</v>
      </c>
      <c r="L737" s="6" t="s">
        <v>1004</v>
      </c>
      <c r="M737" s="13" t="s">
        <v>1026</v>
      </c>
      <c r="N737" s="13" t="s">
        <v>1028</v>
      </c>
      <c r="O737" s="3"/>
      <c r="P737" s="306" t="s">
        <v>1578</v>
      </c>
      <c r="Q737" s="306" t="s">
        <v>1578</v>
      </c>
      <c r="R737" s="7" t="s">
        <v>1563</v>
      </c>
      <c r="S737" s="7" t="str">
        <f t="shared" si="137"/>
        <v>No</v>
      </c>
      <c r="T737" s="306">
        <v>380</v>
      </c>
      <c r="U737" s="306">
        <v>20</v>
      </c>
      <c r="V737" s="306" t="s">
        <v>1578</v>
      </c>
      <c r="W737" s="306">
        <v>0</v>
      </c>
      <c r="X737" s="8">
        <v>100</v>
      </c>
      <c r="Y737" s="16">
        <f t="shared" si="136"/>
        <v>39.370078740157481</v>
      </c>
      <c r="Z737" s="8">
        <v>0</v>
      </c>
      <c r="AA737" s="16">
        <f t="shared" si="134"/>
        <v>0</v>
      </c>
      <c r="AB737" s="16" t="str">
        <f t="shared" si="135"/>
        <v>N</v>
      </c>
      <c r="AC737" s="8">
        <v>100</v>
      </c>
      <c r="AD737" s="306">
        <v>4</v>
      </c>
      <c r="AE737" s="3"/>
      <c r="AF737" s="5" t="s">
        <v>988</v>
      </c>
      <c r="AG737" s="10">
        <v>0.37981608000000006</v>
      </c>
      <c r="AH737" s="10">
        <v>0.40156424000000007</v>
      </c>
      <c r="AI737" s="10">
        <v>0.36583512000000001</v>
      </c>
      <c r="AJ737" s="10">
        <v>0.40156424000000007</v>
      </c>
      <c r="AK737" s="10">
        <v>0.38059280000000001</v>
      </c>
      <c r="AL737" s="10">
        <v>0.49399392000000003</v>
      </c>
      <c r="AM737" s="10">
        <v>0.46370184000000003</v>
      </c>
      <c r="AN737" s="10">
        <v>0.47224576000000007</v>
      </c>
      <c r="AO737" s="10">
        <v>0.43418648000000004</v>
      </c>
      <c r="AP737" s="10">
        <v>0.40234096000000003</v>
      </c>
      <c r="AQ737" s="10">
        <v>0.39224360000000003</v>
      </c>
      <c r="AR737" s="10">
        <v>0.39224360000000003</v>
      </c>
      <c r="AS737" s="11">
        <v>1.1472154400000001</v>
      </c>
      <c r="AT737" s="11">
        <v>1.2761509600000001</v>
      </c>
      <c r="AU737" s="11">
        <v>1.3701340800000001</v>
      </c>
      <c r="AV737" s="11">
        <v>1.1868281600000001</v>
      </c>
      <c r="AW737" s="29">
        <v>4.9803286399999998</v>
      </c>
      <c r="AX737" s="45">
        <f t="shared" si="138"/>
        <v>0.41502738666666678</v>
      </c>
      <c r="AY737" s="45">
        <f t="shared" si="139"/>
        <v>4.1179258682213782E-2</v>
      </c>
    </row>
    <row r="738" spans="1:51" ht="15" customHeight="1">
      <c r="A738" s="385">
        <v>2602</v>
      </c>
      <c r="B738" s="23" t="s">
        <v>451</v>
      </c>
      <c r="C738" s="23" t="s">
        <v>576</v>
      </c>
      <c r="D738" s="23" t="s">
        <v>605</v>
      </c>
      <c r="E738" s="23" t="s">
        <v>1207</v>
      </c>
      <c r="F738" s="25" t="s">
        <v>923</v>
      </c>
      <c r="G738" s="24" t="s">
        <v>922</v>
      </c>
      <c r="H738" s="394">
        <v>330</v>
      </c>
      <c r="I738" s="23" t="s">
        <v>1151</v>
      </c>
      <c r="J738" s="42" t="s">
        <v>1000</v>
      </c>
      <c r="K738" s="13" t="str">
        <f t="shared" si="142"/>
        <v>01A</v>
      </c>
      <c r="L738" s="6" t="s">
        <v>1004</v>
      </c>
      <c r="M738" s="13" t="s">
        <v>1026</v>
      </c>
      <c r="N738" s="13" t="s">
        <v>1028</v>
      </c>
      <c r="O738" s="3"/>
      <c r="P738" s="7" t="s">
        <v>1374</v>
      </c>
      <c r="Q738" s="7" t="s">
        <v>1590</v>
      </c>
      <c r="R738" s="7" t="s">
        <v>1374</v>
      </c>
      <c r="S738" s="7" t="str">
        <f t="shared" si="137"/>
        <v>Yes</v>
      </c>
      <c r="T738" s="306">
        <v>350</v>
      </c>
      <c r="U738" s="306">
        <v>18</v>
      </c>
      <c r="V738" s="306">
        <v>1512</v>
      </c>
      <c r="W738" s="306">
        <v>1512</v>
      </c>
      <c r="X738" s="8">
        <v>151.19999999999999</v>
      </c>
      <c r="Y738" s="16">
        <f t="shared" si="136"/>
        <v>59.527559055118104</v>
      </c>
      <c r="Z738" s="8">
        <v>150.4</v>
      </c>
      <c r="AA738" s="16">
        <f t="shared" si="134"/>
        <v>59.212598425196852</v>
      </c>
      <c r="AB738" s="16" t="str">
        <f t="shared" si="135"/>
        <v>N</v>
      </c>
      <c r="AC738" s="8">
        <v>110.8</v>
      </c>
      <c r="AD738" s="306">
        <v>10</v>
      </c>
      <c r="AE738" s="3"/>
      <c r="AF738" s="5" t="s">
        <v>988</v>
      </c>
      <c r="AG738" s="10">
        <v>14.040506674655999</v>
      </c>
      <c r="AH738" s="10">
        <v>14.856689777126398</v>
      </c>
      <c r="AI738" s="10">
        <v>13.540729356403199</v>
      </c>
      <c r="AJ738" s="10">
        <v>14.8602852974016</v>
      </c>
      <c r="AK738" s="10">
        <v>14.077660384166398</v>
      </c>
      <c r="AL738" s="10">
        <v>18.271235531807999</v>
      </c>
      <c r="AM738" s="10">
        <v>17.1698078208384</v>
      </c>
      <c r="AN738" s="10">
        <v>17.486213605055998</v>
      </c>
      <c r="AO738" s="10">
        <v>16.056395042284798</v>
      </c>
      <c r="AP738" s="10">
        <v>14.895041993395198</v>
      </c>
      <c r="AQ738" s="10">
        <v>14.522306391532799</v>
      </c>
      <c r="AR738" s="10">
        <v>14.501931776639999</v>
      </c>
      <c r="AS738" s="11">
        <v>42.437925808185597</v>
      </c>
      <c r="AT738" s="11">
        <v>47.209181213375999</v>
      </c>
      <c r="AU738" s="11">
        <v>50.712416468179192</v>
      </c>
      <c r="AV738" s="11">
        <v>43.919280161567997</v>
      </c>
      <c r="AW738" s="29">
        <v>184.27880365130878</v>
      </c>
      <c r="AX738" s="45">
        <f t="shared" si="138"/>
        <v>15.356566970942398</v>
      </c>
      <c r="AY738" s="45">
        <f t="shared" si="139"/>
        <v>1.5258006053926674</v>
      </c>
    </row>
    <row r="739" spans="1:51" ht="15" customHeight="1">
      <c r="A739" s="385">
        <v>2605</v>
      </c>
      <c r="B739" s="23" t="s">
        <v>451</v>
      </c>
      <c r="C739" s="23" t="s">
        <v>788</v>
      </c>
      <c r="D739" s="23" t="s">
        <v>588</v>
      </c>
      <c r="E739" s="23" t="s">
        <v>1199</v>
      </c>
      <c r="F739" s="25"/>
      <c r="G739" s="24"/>
      <c r="H739" s="394"/>
      <c r="I739" s="23" t="s">
        <v>1152</v>
      </c>
      <c r="J739" s="42" t="s">
        <v>1000</v>
      </c>
      <c r="K739" s="13" t="str">
        <f t="shared" si="142"/>
        <v>01A</v>
      </c>
      <c r="L739" s="6" t="s">
        <v>1004</v>
      </c>
      <c r="M739" s="13" t="s">
        <v>1026</v>
      </c>
      <c r="N739" s="13" t="s">
        <v>1028</v>
      </c>
      <c r="O739" s="3"/>
      <c r="P739" s="7" t="s">
        <v>1378</v>
      </c>
      <c r="Q739" s="7" t="s">
        <v>1590</v>
      </c>
      <c r="R739" s="7" t="s">
        <v>1570</v>
      </c>
      <c r="S739" s="7" t="str">
        <f t="shared" si="137"/>
        <v>No</v>
      </c>
      <c r="T739" s="306">
        <v>380</v>
      </c>
      <c r="U739" s="306">
        <v>20</v>
      </c>
      <c r="V739" s="306">
        <v>914</v>
      </c>
      <c r="W739" s="306">
        <v>890</v>
      </c>
      <c r="X739" s="8">
        <v>89</v>
      </c>
      <c r="Y739" s="16">
        <f t="shared" si="136"/>
        <v>35.039370078740156</v>
      </c>
      <c r="Z739" s="8">
        <v>89</v>
      </c>
      <c r="AA739" s="16">
        <f t="shared" si="134"/>
        <v>35.039370078740156</v>
      </c>
      <c r="AB739" s="16" t="str">
        <f t="shared" si="135"/>
        <v>Y</v>
      </c>
      <c r="AC739" s="8">
        <v>112.2</v>
      </c>
      <c r="AD739" s="306">
        <v>20</v>
      </c>
      <c r="AE739" s="3"/>
      <c r="AF739" s="5" t="s">
        <v>988</v>
      </c>
      <c r="AG739" s="10">
        <v>7.9112939875199989E-2</v>
      </c>
      <c r="AH739" s="10">
        <v>8.3766642220799992E-2</v>
      </c>
      <c r="AI739" s="10">
        <v>7.6786088702400002E-2</v>
      </c>
      <c r="AJ739" s="10">
        <v>8.3766642220799992E-2</v>
      </c>
      <c r="AK739" s="10">
        <v>7.9888556932799989E-2</v>
      </c>
      <c r="AL739" s="10">
        <v>0.10315706866079997</v>
      </c>
      <c r="AM739" s="10">
        <v>9.6952132199999999E-2</v>
      </c>
      <c r="AN739" s="10">
        <v>9.85033663152E-2</v>
      </c>
      <c r="AO739" s="10">
        <v>9.0747195739199996E-2</v>
      </c>
      <c r="AP739" s="10">
        <v>8.4542259278399992E-2</v>
      </c>
      <c r="AQ739" s="10">
        <v>8.2215408105599991E-2</v>
      </c>
      <c r="AR739" s="10">
        <v>8.2215408105599991E-2</v>
      </c>
      <c r="AS739" s="11">
        <v>0.23966567079839998</v>
      </c>
      <c r="AT739" s="11">
        <v>0.26681226781439998</v>
      </c>
      <c r="AU739" s="11">
        <v>0.28620269425439998</v>
      </c>
      <c r="AV739" s="11">
        <v>0.24897307548959999</v>
      </c>
      <c r="AW739" s="29">
        <v>1.0416537083568</v>
      </c>
      <c r="AX739" s="45">
        <f t="shared" si="138"/>
        <v>8.6804475696399985E-2</v>
      </c>
      <c r="AY739" s="45">
        <f t="shared" si="139"/>
        <v>8.5058408600138403E-3</v>
      </c>
    </row>
    <row r="740" spans="1:51" ht="15" customHeight="1">
      <c r="A740" s="385">
        <v>2606</v>
      </c>
      <c r="B740" s="23" t="s">
        <v>451</v>
      </c>
      <c r="C740" s="23" t="s">
        <v>829</v>
      </c>
      <c r="D740" s="23" t="s">
        <v>1131</v>
      </c>
      <c r="E740" s="23" t="s">
        <v>1131</v>
      </c>
      <c r="F740" s="25" t="s">
        <v>906</v>
      </c>
      <c r="G740" s="24" t="s">
        <v>956</v>
      </c>
      <c r="H740" s="394">
        <v>300</v>
      </c>
      <c r="I740" s="23" t="s">
        <v>1153</v>
      </c>
      <c r="J740" s="42" t="s">
        <v>998</v>
      </c>
      <c r="K740" s="13" t="str">
        <f t="shared" si="142"/>
        <v>011</v>
      </c>
      <c r="L740" s="6" t="s">
        <v>1004</v>
      </c>
      <c r="M740" s="13" t="s">
        <v>1026</v>
      </c>
      <c r="N740" s="13" t="s">
        <v>1027</v>
      </c>
      <c r="O740" s="3"/>
      <c r="P740" s="306" t="s">
        <v>1578</v>
      </c>
      <c r="Q740" s="306" t="s">
        <v>1578</v>
      </c>
      <c r="R740" s="7" t="s">
        <v>1563</v>
      </c>
      <c r="S740" s="7" t="str">
        <f t="shared" si="137"/>
        <v>No</v>
      </c>
      <c r="T740" s="306">
        <v>380</v>
      </c>
      <c r="U740" s="306">
        <v>20</v>
      </c>
      <c r="V740" s="306" t="s">
        <v>1578</v>
      </c>
      <c r="W740" s="306">
        <v>0</v>
      </c>
      <c r="X740" s="8">
        <v>100</v>
      </c>
      <c r="Y740" s="16">
        <f t="shared" si="136"/>
        <v>39.370078740157481</v>
      </c>
      <c r="Z740" s="8">
        <v>0</v>
      </c>
      <c r="AA740" s="16">
        <f t="shared" si="134"/>
        <v>0</v>
      </c>
      <c r="AB740" s="16" t="str">
        <f t="shared" si="135"/>
        <v>N</v>
      </c>
      <c r="AC740" s="8">
        <v>100</v>
      </c>
      <c r="AD740" s="306">
        <v>4</v>
      </c>
      <c r="AE740" s="3"/>
      <c r="AF740" s="5" t="s">
        <v>988</v>
      </c>
      <c r="AG740" s="10">
        <v>1.9790825600000002</v>
      </c>
      <c r="AH740" s="10">
        <v>2.0940371200000003</v>
      </c>
      <c r="AI740" s="10">
        <v>1.9084010400000002</v>
      </c>
      <c r="AJ740" s="10">
        <v>2.09481384</v>
      </c>
      <c r="AK740" s="10">
        <v>1.9845196000000003</v>
      </c>
      <c r="AL740" s="10">
        <v>2.57560352</v>
      </c>
      <c r="AM740" s="10">
        <v>2.4202595200000001</v>
      </c>
      <c r="AN740" s="10">
        <v>2.4645325600000003</v>
      </c>
      <c r="AO740" s="10">
        <v>2.2633620800000003</v>
      </c>
      <c r="AP740" s="10">
        <v>2.0994741600000002</v>
      </c>
      <c r="AQ740" s="10">
        <v>2.0466572000000003</v>
      </c>
      <c r="AR740" s="10">
        <v>2.0443270400000002</v>
      </c>
      <c r="AS740" s="11">
        <v>5.9815207200000007</v>
      </c>
      <c r="AT740" s="11">
        <v>6.6549369600000006</v>
      </c>
      <c r="AU740" s="11">
        <v>7.1481541600000007</v>
      </c>
      <c r="AV740" s="11">
        <v>6.1904584000000007</v>
      </c>
      <c r="AW740" s="29">
        <v>25.975070240000004</v>
      </c>
      <c r="AX740" s="45">
        <f t="shared" si="138"/>
        <v>2.1645891866666669</v>
      </c>
      <c r="AY740" s="45">
        <f t="shared" si="139"/>
        <v>0.21510028136989856</v>
      </c>
    </row>
    <row r="741" spans="1:51" ht="15" customHeight="1">
      <c r="A741" s="385">
        <v>2611</v>
      </c>
      <c r="B741" s="23" t="s">
        <v>124</v>
      </c>
      <c r="C741" s="23" t="s">
        <v>754</v>
      </c>
      <c r="D741" s="23" t="s">
        <v>126</v>
      </c>
      <c r="E741" s="23" t="s">
        <v>1199</v>
      </c>
      <c r="F741" s="25"/>
      <c r="G741" s="24"/>
      <c r="H741" s="394"/>
      <c r="I741" s="23" t="s">
        <v>1154</v>
      </c>
      <c r="J741" s="42" t="s">
        <v>998</v>
      </c>
      <c r="K741" s="13" t="str">
        <f t="shared" si="142"/>
        <v>011</v>
      </c>
      <c r="L741" s="6" t="s">
        <v>1004</v>
      </c>
      <c r="M741" s="13" t="s">
        <v>1026</v>
      </c>
      <c r="N741" s="13" t="s">
        <v>1027</v>
      </c>
      <c r="O741" s="3"/>
      <c r="P741" s="7" t="s">
        <v>1378</v>
      </c>
      <c r="Q741" s="7" t="s">
        <v>1590</v>
      </c>
      <c r="R741" s="7" t="s">
        <v>1515</v>
      </c>
      <c r="S741" s="7" t="str">
        <f t="shared" si="137"/>
        <v>No</v>
      </c>
      <c r="T741" s="306">
        <v>380</v>
      </c>
      <c r="U741" s="306">
        <v>20</v>
      </c>
      <c r="V741" s="306">
        <v>914</v>
      </c>
      <c r="W741" s="306">
        <v>896</v>
      </c>
      <c r="X741" s="8">
        <v>89.6</v>
      </c>
      <c r="Y741" s="16">
        <f t="shared" si="136"/>
        <v>35.275590551181097</v>
      </c>
      <c r="Z741" s="8">
        <v>0</v>
      </c>
      <c r="AA741" s="16">
        <f t="shared" si="134"/>
        <v>0</v>
      </c>
      <c r="AB741" s="16" t="str">
        <f t="shared" si="135"/>
        <v>N</v>
      </c>
      <c r="AC741" s="8">
        <v>63.5</v>
      </c>
      <c r="AD741" s="306">
        <v>2</v>
      </c>
      <c r="AE741" s="3"/>
      <c r="AF741" s="5" t="s">
        <v>989</v>
      </c>
      <c r="AG741" s="10">
        <v>3.0200991249408</v>
      </c>
      <c r="AH741" s="10">
        <v>3.1955424015872</v>
      </c>
      <c r="AI741" s="10">
        <v>2.9127119304192002</v>
      </c>
      <c r="AJ741" s="10">
        <v>3.1964262468096005</v>
      </c>
      <c r="AK741" s="10">
        <v>3.0280537319424004</v>
      </c>
      <c r="AL741" s="10">
        <v>3.9300177814016002</v>
      </c>
      <c r="AM741" s="10">
        <v>3.6931472617984005</v>
      </c>
      <c r="AN741" s="10">
        <v>3.7612033439232002</v>
      </c>
      <c r="AO741" s="10">
        <v>3.4536252065280002</v>
      </c>
      <c r="AP741" s="10">
        <v>3.2039389312000002</v>
      </c>
      <c r="AQ741" s="10">
        <v>3.1235090159616004</v>
      </c>
      <c r="AR741" s="10">
        <v>3.1190897898496002</v>
      </c>
      <c r="AS741" s="11">
        <v>9.1283534569471989</v>
      </c>
      <c r="AT741" s="11">
        <v>10.154497760153602</v>
      </c>
      <c r="AU741" s="11">
        <v>10.907975812249601</v>
      </c>
      <c r="AV741" s="11">
        <v>9.4465377370111998</v>
      </c>
      <c r="AW741" s="29">
        <v>39.6373647663616</v>
      </c>
      <c r="AX741" s="45">
        <f t="shared" si="138"/>
        <v>3.3031137305301339</v>
      </c>
      <c r="AY741" s="45">
        <f t="shared" si="139"/>
        <v>0.32817894137779025</v>
      </c>
    </row>
    <row r="742" spans="1:51" ht="15" customHeight="1">
      <c r="A742" s="385">
        <v>2612</v>
      </c>
      <c r="B742" s="23" t="s">
        <v>124</v>
      </c>
      <c r="C742" s="23" t="s">
        <v>754</v>
      </c>
      <c r="D742" s="23" t="s">
        <v>126</v>
      </c>
      <c r="E742" s="23" t="s">
        <v>1199</v>
      </c>
      <c r="F742" s="25"/>
      <c r="G742" s="24"/>
      <c r="H742" s="394"/>
      <c r="I742" s="23" t="s">
        <v>1155</v>
      </c>
      <c r="J742" s="42" t="s">
        <v>998</v>
      </c>
      <c r="K742" s="13" t="str">
        <f t="shared" si="142"/>
        <v>011</v>
      </c>
      <c r="L742" s="6" t="s">
        <v>1004</v>
      </c>
      <c r="M742" s="13" t="s">
        <v>1026</v>
      </c>
      <c r="N742" s="13" t="s">
        <v>1027</v>
      </c>
      <c r="O742" s="3"/>
      <c r="P742" s="7" t="s">
        <v>1378</v>
      </c>
      <c r="Q742" s="7" t="s">
        <v>1590</v>
      </c>
      <c r="R742" s="7" t="s">
        <v>1515</v>
      </c>
      <c r="S742" s="7" t="str">
        <f t="shared" si="137"/>
        <v>No</v>
      </c>
      <c r="T742" s="306">
        <v>380</v>
      </c>
      <c r="U742" s="306">
        <v>20</v>
      </c>
      <c r="V742" s="306">
        <v>914</v>
      </c>
      <c r="W742" s="306">
        <v>896</v>
      </c>
      <c r="X742" s="8">
        <v>89.6</v>
      </c>
      <c r="Y742" s="16">
        <f t="shared" si="136"/>
        <v>35.275590551181097</v>
      </c>
      <c r="Z742" s="8">
        <v>0</v>
      </c>
      <c r="AA742" s="16">
        <f t="shared" si="134"/>
        <v>0</v>
      </c>
      <c r="AB742" s="16" t="str">
        <f t="shared" si="135"/>
        <v>N</v>
      </c>
      <c r="AC742" s="8">
        <v>63.5</v>
      </c>
      <c r="AD742" s="306">
        <v>2</v>
      </c>
      <c r="AE742" s="3"/>
      <c r="AF742" s="5" t="s">
        <v>989</v>
      </c>
      <c r="AG742" s="10">
        <v>1.0787330939391999</v>
      </c>
      <c r="AH742" s="10">
        <v>1.1414861047296001</v>
      </c>
      <c r="AI742" s="10">
        <v>1.0402858267648001</v>
      </c>
      <c r="AJ742" s="10">
        <v>1.1419280273408001</v>
      </c>
      <c r="AK742" s="10">
        <v>1.0813846296064</v>
      </c>
      <c r="AL742" s="10">
        <v>1.4035462131712002</v>
      </c>
      <c r="AM742" s="10">
        <v>1.319138994432</v>
      </c>
      <c r="AN742" s="10">
        <v>1.3434447380480001</v>
      </c>
      <c r="AO742" s="10">
        <v>1.2334060078592</v>
      </c>
      <c r="AP742" s="10">
        <v>1.1445795630080002</v>
      </c>
      <c r="AQ742" s="10">
        <v>1.1158545932800001</v>
      </c>
      <c r="AR742" s="10">
        <v>1.1140869028352001</v>
      </c>
      <c r="AS742" s="11">
        <v>3.2605050254335999</v>
      </c>
      <c r="AT742" s="11">
        <v>3.6268588701184004</v>
      </c>
      <c r="AU742" s="11">
        <v>3.8959897403391999</v>
      </c>
      <c r="AV742" s="11">
        <v>3.3745210591232002</v>
      </c>
      <c r="AW742" s="29">
        <v>14.157874695014399</v>
      </c>
      <c r="AX742" s="45">
        <f t="shared" si="138"/>
        <v>1.1798228912511999</v>
      </c>
      <c r="AY742" s="45">
        <f t="shared" si="139"/>
        <v>0.11718096989790371</v>
      </c>
    </row>
    <row r="743" spans="1:51" ht="15" customHeight="1">
      <c r="A743" s="385">
        <v>2614</v>
      </c>
      <c r="B743" s="23" t="s">
        <v>124</v>
      </c>
      <c r="C743" s="23" t="s">
        <v>646</v>
      </c>
      <c r="D743" s="23" t="s">
        <v>189</v>
      </c>
      <c r="E743" s="23" t="s">
        <v>1199</v>
      </c>
      <c r="F743" s="25" t="s">
        <v>923</v>
      </c>
      <c r="G743" s="24" t="s">
        <v>917</v>
      </c>
      <c r="H743" s="394">
        <v>250</v>
      </c>
      <c r="I743" s="23" t="s">
        <v>1156</v>
      </c>
      <c r="J743" s="42" t="s">
        <v>998</v>
      </c>
      <c r="K743" s="13" t="str">
        <f t="shared" si="142"/>
        <v>011</v>
      </c>
      <c r="L743" s="6" t="s">
        <v>1004</v>
      </c>
      <c r="M743" s="13" t="s">
        <v>1026</v>
      </c>
      <c r="N743" s="13" t="s">
        <v>1027</v>
      </c>
      <c r="O743" s="3"/>
      <c r="P743" s="7" t="s">
        <v>1444</v>
      </c>
      <c r="Q743" s="7" t="s">
        <v>1591</v>
      </c>
      <c r="R743" s="7" t="s">
        <v>1444</v>
      </c>
      <c r="S743" s="7" t="str">
        <f t="shared" si="137"/>
        <v>Yes</v>
      </c>
      <c r="T743" s="306">
        <v>350</v>
      </c>
      <c r="U743" s="306">
        <v>18</v>
      </c>
      <c r="V743" s="306">
        <v>1074</v>
      </c>
      <c r="W743" s="306">
        <v>1074</v>
      </c>
      <c r="X743" s="8">
        <v>107.4</v>
      </c>
      <c r="Y743" s="16">
        <f t="shared" si="136"/>
        <v>42.283464566929133</v>
      </c>
      <c r="Z743" s="8">
        <v>107.3</v>
      </c>
      <c r="AA743" s="16">
        <f t="shared" si="134"/>
        <v>42.244094488188978</v>
      </c>
      <c r="AB743" s="16" t="str">
        <f t="shared" si="135"/>
        <v>N</v>
      </c>
      <c r="AC743" s="8">
        <v>124.6</v>
      </c>
      <c r="AD743" s="306">
        <v>15</v>
      </c>
      <c r="AE743" s="3"/>
      <c r="AF743" s="5" t="s">
        <v>988</v>
      </c>
      <c r="AG743" s="10">
        <v>3.2406336143160002</v>
      </c>
      <c r="AH743" s="10">
        <v>3.4282744380696002</v>
      </c>
      <c r="AI743" s="10">
        <v>3.1247941261824002</v>
      </c>
      <c r="AJ743" s="10">
        <v>3.4292317892112001</v>
      </c>
      <c r="AK743" s="10">
        <v>3.2492497745904001</v>
      </c>
      <c r="AL743" s="10">
        <v>4.2161744276064006</v>
      </c>
      <c r="AM743" s="10">
        <v>3.9624763750824004</v>
      </c>
      <c r="AN743" s="10">
        <v>4.0352350618440003</v>
      </c>
      <c r="AO743" s="10">
        <v>3.7059062691336004</v>
      </c>
      <c r="AP743" s="10">
        <v>3.4378479494856</v>
      </c>
      <c r="AQ743" s="10">
        <v>3.3516863467415998</v>
      </c>
      <c r="AR743" s="10">
        <v>3.3468995910335999</v>
      </c>
      <c r="AS743" s="11">
        <v>9.793702178568001</v>
      </c>
      <c r="AT743" s="11">
        <v>10.894655991408001</v>
      </c>
      <c r="AU743" s="11">
        <v>11.703617706060001</v>
      </c>
      <c r="AV743" s="11">
        <v>10.1364338872608</v>
      </c>
      <c r="AW743" s="29">
        <v>42.5284097632968</v>
      </c>
      <c r="AX743" s="45">
        <f t="shared" si="138"/>
        <v>3.5440341469413998</v>
      </c>
      <c r="AY743" s="45">
        <f t="shared" si="139"/>
        <v>0.35197809742772235</v>
      </c>
    </row>
    <row r="744" spans="1:51" ht="15" customHeight="1">
      <c r="A744" s="385">
        <v>2615</v>
      </c>
      <c r="B744" s="23" t="s">
        <v>124</v>
      </c>
      <c r="C744" s="23" t="s">
        <v>646</v>
      </c>
      <c r="D744" s="23" t="s">
        <v>189</v>
      </c>
      <c r="E744" s="23" t="s">
        <v>1199</v>
      </c>
      <c r="F744" s="25" t="s">
        <v>923</v>
      </c>
      <c r="G744" s="24" t="s">
        <v>921</v>
      </c>
      <c r="H744" s="394">
        <v>200</v>
      </c>
      <c r="I744" s="23" t="s">
        <v>1157</v>
      </c>
      <c r="J744" s="42" t="s">
        <v>998</v>
      </c>
      <c r="K744" s="13" t="str">
        <f t="shared" si="142"/>
        <v>011</v>
      </c>
      <c r="L744" s="6" t="s">
        <v>1004</v>
      </c>
      <c r="M744" s="13" t="s">
        <v>1026</v>
      </c>
      <c r="N744" s="13" t="s">
        <v>1027</v>
      </c>
      <c r="O744" s="3"/>
      <c r="P744" s="7" t="s">
        <v>1406</v>
      </c>
      <c r="Q744" s="7" t="s">
        <v>1590</v>
      </c>
      <c r="R744" s="7" t="s">
        <v>1571</v>
      </c>
      <c r="S744" s="7" t="str">
        <f t="shared" si="137"/>
        <v>No</v>
      </c>
      <c r="T744" s="306">
        <v>350</v>
      </c>
      <c r="U744" s="306">
        <v>18</v>
      </c>
      <c r="V744" s="306">
        <v>851</v>
      </c>
      <c r="W744" s="306">
        <v>788</v>
      </c>
      <c r="X744" s="8">
        <v>78.8</v>
      </c>
      <c r="Y744" s="16">
        <f t="shared" si="136"/>
        <v>31.023622047244093</v>
      </c>
      <c r="Z744" s="8">
        <v>78.8</v>
      </c>
      <c r="AA744" s="16">
        <f t="shared" si="134"/>
        <v>31.023622047244093</v>
      </c>
      <c r="AB744" s="16" t="str">
        <f t="shared" si="135"/>
        <v>Y</v>
      </c>
      <c r="AC744" s="8">
        <v>152.19999999999999</v>
      </c>
      <c r="AD744" s="306">
        <v>12</v>
      </c>
      <c r="AE744" s="3"/>
      <c r="AF744" s="5" t="s">
        <v>988</v>
      </c>
      <c r="AG744" s="10">
        <v>0.55856123833439997</v>
      </c>
      <c r="AH744" s="10">
        <v>0.59116542736160005</v>
      </c>
      <c r="AI744" s="10">
        <v>0.53882712392319998</v>
      </c>
      <c r="AJ744" s="10">
        <v>0.59116542736160005</v>
      </c>
      <c r="AK744" s="10">
        <v>0.56027724828320002</v>
      </c>
      <c r="AL744" s="10">
        <v>0.7267302133168001</v>
      </c>
      <c r="AM744" s="10">
        <v>0.68297195962240009</v>
      </c>
      <c r="AN744" s="10">
        <v>0.69584203423840008</v>
      </c>
      <c r="AO744" s="10">
        <v>0.63921370592799998</v>
      </c>
      <c r="AP744" s="10">
        <v>0.59288143731040011</v>
      </c>
      <c r="AQ744" s="10">
        <v>0.57829535274559996</v>
      </c>
      <c r="AR744" s="10">
        <v>0.57743734777120004</v>
      </c>
      <c r="AS744" s="11">
        <v>1.6885537896192</v>
      </c>
      <c r="AT744" s="11">
        <v>1.8781728889616001</v>
      </c>
      <c r="AU744" s="11">
        <v>2.0180276997888003</v>
      </c>
      <c r="AV744" s="11">
        <v>1.7486141378272002</v>
      </c>
      <c r="AW744" s="29">
        <v>7.333368516196801</v>
      </c>
      <c r="AX744" s="45">
        <f t="shared" si="138"/>
        <v>0.61111404301640004</v>
      </c>
      <c r="AY744" s="45">
        <f t="shared" si="139"/>
        <v>6.0610655299714378E-2</v>
      </c>
    </row>
    <row r="745" spans="1:51" ht="15" customHeight="1">
      <c r="A745" s="385">
        <v>2616</v>
      </c>
      <c r="B745" s="23" t="s">
        <v>124</v>
      </c>
      <c r="C745" s="23" t="s">
        <v>646</v>
      </c>
      <c r="D745" s="23" t="s">
        <v>189</v>
      </c>
      <c r="E745" s="23" t="s">
        <v>1199</v>
      </c>
      <c r="F745" s="25" t="s">
        <v>923</v>
      </c>
      <c r="G745" s="24" t="s">
        <v>914</v>
      </c>
      <c r="H745" s="394">
        <v>200</v>
      </c>
      <c r="I745" s="23" t="s">
        <v>1158</v>
      </c>
      <c r="J745" s="42" t="s">
        <v>998</v>
      </c>
      <c r="K745" s="13" t="str">
        <f t="shared" si="142"/>
        <v>011</v>
      </c>
      <c r="L745" s="6" t="s">
        <v>1004</v>
      </c>
      <c r="M745" s="13" t="s">
        <v>1026</v>
      </c>
      <c r="N745" s="13" t="s">
        <v>1027</v>
      </c>
      <c r="O745" s="3"/>
      <c r="P745" s="7" t="s">
        <v>1408</v>
      </c>
      <c r="Q745" s="7" t="s">
        <v>1591</v>
      </c>
      <c r="R745" s="7" t="s">
        <v>1572</v>
      </c>
      <c r="S745" s="7" t="str">
        <f t="shared" si="137"/>
        <v>No</v>
      </c>
      <c r="T745" s="306">
        <v>350</v>
      </c>
      <c r="U745" s="306">
        <v>18</v>
      </c>
      <c r="V745" s="306">
        <v>928</v>
      </c>
      <c r="W745" s="306">
        <v>916</v>
      </c>
      <c r="X745" s="8">
        <v>91.6</v>
      </c>
      <c r="Y745" s="16">
        <f t="shared" si="136"/>
        <v>36.062992125984252</v>
      </c>
      <c r="Z745" s="8">
        <v>91.6</v>
      </c>
      <c r="AA745" s="16">
        <f t="shared" si="134"/>
        <v>36.062992125984252</v>
      </c>
      <c r="AB745" s="16" t="str">
        <f t="shared" si="135"/>
        <v>Y</v>
      </c>
      <c r="AC745" s="8">
        <v>114.4</v>
      </c>
      <c r="AD745" s="306">
        <v>21</v>
      </c>
      <c r="AE745" s="3"/>
      <c r="AF745" s="5" t="s">
        <v>988</v>
      </c>
      <c r="AG745" s="10">
        <v>1.8127033212287997</v>
      </c>
      <c r="AH745" s="10">
        <v>1.9176571942527998</v>
      </c>
      <c r="AI745" s="10">
        <v>1.7482316563711997</v>
      </c>
      <c r="AJ745" s="10">
        <v>1.9184068647743997</v>
      </c>
      <c r="AK745" s="10">
        <v>1.8172013443583999</v>
      </c>
      <c r="AL745" s="10">
        <v>2.3584634609535997</v>
      </c>
      <c r="AM745" s="10">
        <v>2.2167757323711994</v>
      </c>
      <c r="AN745" s="10">
        <v>2.2572579405375994</v>
      </c>
      <c r="AO745" s="10">
        <v>2.0728389922239998</v>
      </c>
      <c r="AP745" s="10">
        <v>1.9229048879039998</v>
      </c>
      <c r="AQ745" s="10">
        <v>1.8749259745215998</v>
      </c>
      <c r="AR745" s="10">
        <v>1.8719272924351997</v>
      </c>
      <c r="AS745" s="11">
        <v>5.4785921718527995</v>
      </c>
      <c r="AT745" s="11">
        <v>6.0940716700863993</v>
      </c>
      <c r="AU745" s="11">
        <v>6.5468726651327991</v>
      </c>
      <c r="AV745" s="11">
        <v>5.6697581548607996</v>
      </c>
      <c r="AW745" s="29">
        <v>23.7892946619328</v>
      </c>
      <c r="AX745" s="45">
        <f t="shared" si="138"/>
        <v>1.9824412218277327</v>
      </c>
      <c r="AY745" s="45">
        <f t="shared" si="139"/>
        <v>0.19692764399031085</v>
      </c>
    </row>
    <row r="746" spans="1:51" ht="15" customHeight="1">
      <c r="A746" s="385">
        <v>2621</v>
      </c>
      <c r="B746" s="23" t="s">
        <v>124</v>
      </c>
      <c r="C746" s="23" t="s">
        <v>752</v>
      </c>
      <c r="D746" s="23" t="s">
        <v>164</v>
      </c>
      <c r="E746" s="23" t="s">
        <v>1199</v>
      </c>
      <c r="F746" s="25" t="s">
        <v>906</v>
      </c>
      <c r="G746" s="24" t="s">
        <v>917</v>
      </c>
      <c r="H746" s="394">
        <v>275</v>
      </c>
      <c r="I746" s="23" t="s">
        <v>1159</v>
      </c>
      <c r="J746" s="42" t="s">
        <v>998</v>
      </c>
      <c r="K746" s="13" t="str">
        <f t="shared" si="142"/>
        <v>011</v>
      </c>
      <c r="L746" s="6" t="s">
        <v>1004</v>
      </c>
      <c r="M746" s="13" t="s">
        <v>1026</v>
      </c>
      <c r="N746" s="13" t="s">
        <v>1027</v>
      </c>
      <c r="O746" s="3"/>
      <c r="P746" s="7" t="s">
        <v>1368</v>
      </c>
      <c r="Q746" s="7" t="s">
        <v>1590</v>
      </c>
      <c r="R746" s="7" t="s">
        <v>1510</v>
      </c>
      <c r="S746" s="7" t="str">
        <f t="shared" si="137"/>
        <v>No</v>
      </c>
      <c r="T746" s="306">
        <v>380</v>
      </c>
      <c r="U746" s="306">
        <v>20</v>
      </c>
      <c r="V746" s="306">
        <v>1330</v>
      </c>
      <c r="W746" s="306">
        <v>1326</v>
      </c>
      <c r="X746" s="8">
        <v>132.6</v>
      </c>
      <c r="Y746" s="16">
        <f t="shared" si="136"/>
        <v>52.204724409448815</v>
      </c>
      <c r="Z746" s="8">
        <v>132</v>
      </c>
      <c r="AA746" s="16">
        <f t="shared" si="134"/>
        <v>51.968503937007874</v>
      </c>
      <c r="AB746" s="16" t="str">
        <f t="shared" si="135"/>
        <v>N</v>
      </c>
      <c r="AC746" s="8">
        <v>88.7</v>
      </c>
      <c r="AD746" s="306">
        <v>5</v>
      </c>
      <c r="AE746" s="3"/>
      <c r="AF746" s="5" t="s">
        <v>988</v>
      </c>
      <c r="AG746" s="10">
        <v>1.4899976828318402</v>
      </c>
      <c r="AH746" s="10">
        <v>1.5767847949526403</v>
      </c>
      <c r="AI746" s="10">
        <v>1.4370118670107201</v>
      </c>
      <c r="AJ746" s="10">
        <v>1.5767847949526403</v>
      </c>
      <c r="AK746" s="10">
        <v>1.4936518770264002</v>
      </c>
      <c r="AL746" s="10">
        <v>1.9385500202140802</v>
      </c>
      <c r="AM746" s="10">
        <v>1.8216158059881602</v>
      </c>
      <c r="AN746" s="10">
        <v>1.8554171022878403</v>
      </c>
      <c r="AO746" s="10">
        <v>1.7037680432136002</v>
      </c>
      <c r="AP746" s="10">
        <v>1.5804389891472002</v>
      </c>
      <c r="AQ746" s="10">
        <v>1.5411564015556802</v>
      </c>
      <c r="AR746" s="10">
        <v>1.5393293044584002</v>
      </c>
      <c r="AS746" s="11">
        <v>4.5037943447952005</v>
      </c>
      <c r="AT746" s="11">
        <v>5.0089866921931208</v>
      </c>
      <c r="AU746" s="11">
        <v>5.3808009514896007</v>
      </c>
      <c r="AV746" s="11">
        <v>4.6609246951612811</v>
      </c>
      <c r="AW746" s="29">
        <v>19.554506683639204</v>
      </c>
      <c r="AX746" s="45">
        <f t="shared" si="138"/>
        <v>1.6295422236365997</v>
      </c>
      <c r="AY746" s="45">
        <f t="shared" si="139"/>
        <v>0.16176359305113364</v>
      </c>
    </row>
    <row r="747" spans="1:51" ht="15" customHeight="1">
      <c r="A747" s="385">
        <v>2628</v>
      </c>
      <c r="B747" s="23" t="s">
        <v>124</v>
      </c>
      <c r="C747" s="23" t="s">
        <v>1160</v>
      </c>
      <c r="D747" s="23" t="s">
        <v>1160</v>
      </c>
      <c r="E747" s="23" t="s">
        <v>1131</v>
      </c>
      <c r="F747" s="25" t="s">
        <v>923</v>
      </c>
      <c r="G747" s="24" t="s">
        <v>945</v>
      </c>
      <c r="H747" s="394"/>
      <c r="I747" s="23" t="s">
        <v>1131</v>
      </c>
      <c r="J747" s="42" t="s">
        <v>998</v>
      </c>
      <c r="K747" s="13" t="str">
        <f t="shared" si="142"/>
        <v>011</v>
      </c>
      <c r="L747" s="6" t="s">
        <v>1004</v>
      </c>
      <c r="M747" s="13" t="s">
        <v>1026</v>
      </c>
      <c r="N747" s="13" t="s">
        <v>1027</v>
      </c>
      <c r="O747" s="3"/>
      <c r="P747" s="306" t="s">
        <v>1578</v>
      </c>
      <c r="Q747" s="306" t="s">
        <v>1578</v>
      </c>
      <c r="R747" s="7" t="s">
        <v>1573</v>
      </c>
      <c r="S747" s="7" t="str">
        <f t="shared" si="137"/>
        <v>No</v>
      </c>
      <c r="T747" s="306">
        <v>350</v>
      </c>
      <c r="U747" s="306">
        <v>18</v>
      </c>
      <c r="V747" s="306" t="s">
        <v>1578</v>
      </c>
      <c r="W747" s="306">
        <v>0</v>
      </c>
      <c r="X747" s="8">
        <v>100</v>
      </c>
      <c r="Y747" s="16">
        <f t="shared" si="136"/>
        <v>39.370078740157481</v>
      </c>
      <c r="Z747" s="8">
        <v>0</v>
      </c>
      <c r="AA747" s="16">
        <f t="shared" si="134"/>
        <v>0</v>
      </c>
      <c r="AB747" s="16" t="str">
        <f t="shared" si="135"/>
        <v>N</v>
      </c>
      <c r="AC747" s="8">
        <v>100</v>
      </c>
      <c r="AD747" s="306">
        <v>10</v>
      </c>
      <c r="AE747" s="3"/>
      <c r="AF747" s="5" t="s">
        <v>988</v>
      </c>
      <c r="AG747" s="10">
        <v>5.65166E-2</v>
      </c>
      <c r="AH747" s="10">
        <v>5.9378199999999999E-2</v>
      </c>
      <c r="AI747" s="10">
        <v>5.4370399999999999E-2</v>
      </c>
      <c r="AJ747" s="10">
        <v>5.9378199999999999E-2</v>
      </c>
      <c r="AK747" s="10">
        <v>5.65166E-2</v>
      </c>
      <c r="AL747" s="10">
        <v>7.2970800000000002E-2</v>
      </c>
      <c r="AM747" s="10">
        <v>6.8678400000000001E-2</v>
      </c>
      <c r="AN747" s="10">
        <v>7.0109199999999997E-2</v>
      </c>
      <c r="AO747" s="10">
        <v>6.4385999999999999E-2</v>
      </c>
      <c r="AP747" s="10">
        <v>5.9378199999999999E-2</v>
      </c>
      <c r="AQ747" s="10">
        <v>5.7947400000000003E-2</v>
      </c>
      <c r="AR747" s="10">
        <v>5.7947400000000003E-2</v>
      </c>
      <c r="AS747" s="11">
        <v>0.17026520000000001</v>
      </c>
      <c r="AT747" s="11">
        <v>0.18886559999999999</v>
      </c>
      <c r="AU747" s="11">
        <v>0.20317360000000001</v>
      </c>
      <c r="AV747" s="11">
        <v>0.17527300000000001</v>
      </c>
      <c r="AW747" s="29">
        <v>0.73757739999999994</v>
      </c>
      <c r="AX747" s="45">
        <f t="shared" si="138"/>
        <v>6.1464783333333328E-2</v>
      </c>
      <c r="AY747" s="45">
        <f t="shared" si="139"/>
        <v>6.0662172112645636E-3</v>
      </c>
    </row>
    <row r="748" spans="1:51" ht="15" customHeight="1">
      <c r="A748" s="385">
        <v>2629</v>
      </c>
      <c r="B748" s="23" t="s">
        <v>124</v>
      </c>
      <c r="C748" s="23" t="s">
        <v>1160</v>
      </c>
      <c r="D748" s="23" t="s">
        <v>1160</v>
      </c>
      <c r="E748" s="23" t="s">
        <v>1131</v>
      </c>
      <c r="F748" s="25" t="s">
        <v>923</v>
      </c>
      <c r="G748" s="24" t="s">
        <v>1234</v>
      </c>
      <c r="H748" s="394"/>
      <c r="I748" s="23" t="s">
        <v>1131</v>
      </c>
      <c r="J748" s="42" t="s">
        <v>998</v>
      </c>
      <c r="K748" s="13" t="str">
        <f t="shared" si="142"/>
        <v>011</v>
      </c>
      <c r="L748" s="6" t="s">
        <v>1004</v>
      </c>
      <c r="M748" s="13" t="s">
        <v>1026</v>
      </c>
      <c r="N748" s="13" t="s">
        <v>1027</v>
      </c>
      <c r="O748" s="3"/>
      <c r="P748" s="306" t="s">
        <v>1578</v>
      </c>
      <c r="Q748" s="306" t="s">
        <v>1578</v>
      </c>
      <c r="R748" s="7" t="s">
        <v>1573</v>
      </c>
      <c r="S748" s="7" t="str">
        <f t="shared" si="137"/>
        <v>No</v>
      </c>
      <c r="T748" s="306">
        <v>350</v>
      </c>
      <c r="U748" s="306">
        <v>18</v>
      </c>
      <c r="V748" s="306" t="s">
        <v>1578</v>
      </c>
      <c r="W748" s="306">
        <v>0</v>
      </c>
      <c r="X748" s="8">
        <v>100</v>
      </c>
      <c r="Y748" s="16">
        <f t="shared" si="136"/>
        <v>39.370078740157481</v>
      </c>
      <c r="Z748" s="8">
        <v>0</v>
      </c>
      <c r="AA748" s="16">
        <f t="shared" si="134"/>
        <v>0</v>
      </c>
      <c r="AB748" s="16" t="str">
        <f t="shared" si="135"/>
        <v>N</v>
      </c>
      <c r="AC748" s="8">
        <v>100</v>
      </c>
      <c r="AD748" s="306">
        <v>10</v>
      </c>
      <c r="AE748" s="3"/>
      <c r="AF748" s="5" t="s">
        <v>988</v>
      </c>
      <c r="AG748" s="10">
        <v>2.8616000000000003E-2</v>
      </c>
      <c r="AH748" s="10">
        <v>3.0046799999999999E-2</v>
      </c>
      <c r="AI748" s="10">
        <v>2.71852E-2</v>
      </c>
      <c r="AJ748" s="10">
        <v>3.0046799999999999E-2</v>
      </c>
      <c r="AK748" s="10">
        <v>2.8616000000000003E-2</v>
      </c>
      <c r="AL748" s="10">
        <v>3.6485400000000001E-2</v>
      </c>
      <c r="AM748" s="10">
        <v>3.43392E-2</v>
      </c>
      <c r="AN748" s="10">
        <v>3.5054599999999998E-2</v>
      </c>
      <c r="AO748" s="10">
        <v>3.2192999999999999E-2</v>
      </c>
      <c r="AP748" s="10">
        <v>3.0046799999999999E-2</v>
      </c>
      <c r="AQ748" s="10">
        <v>2.9331400000000001E-2</v>
      </c>
      <c r="AR748" s="10">
        <v>2.9331400000000001E-2</v>
      </c>
      <c r="AS748" s="11">
        <v>8.5848000000000008E-2</v>
      </c>
      <c r="AT748" s="11">
        <v>9.5148200000000002E-2</v>
      </c>
      <c r="AU748" s="11">
        <v>0.1015868</v>
      </c>
      <c r="AV748" s="11">
        <v>8.87096E-2</v>
      </c>
      <c r="AW748" s="29">
        <v>0.37129260000000003</v>
      </c>
      <c r="AX748" s="45">
        <f t="shared" si="138"/>
        <v>3.0941050000000001E-2</v>
      </c>
      <c r="AY748" s="45">
        <f t="shared" si="139"/>
        <v>2.9119664147975832E-3</v>
      </c>
    </row>
    <row r="749" spans="1:51" ht="15" customHeight="1">
      <c r="A749" s="385">
        <v>2630</v>
      </c>
      <c r="B749" s="23" t="s">
        <v>124</v>
      </c>
      <c r="C749" s="23" t="s">
        <v>1161</v>
      </c>
      <c r="D749" s="23" t="s">
        <v>1131</v>
      </c>
      <c r="E749" s="23" t="s">
        <v>1131</v>
      </c>
      <c r="F749" s="25" t="s">
        <v>903</v>
      </c>
      <c r="G749" s="24" t="s">
        <v>1162</v>
      </c>
      <c r="H749" s="394">
        <v>330</v>
      </c>
      <c r="I749" s="23" t="s">
        <v>1163</v>
      </c>
      <c r="J749" s="42" t="s">
        <v>998</v>
      </c>
      <c r="K749" s="13" t="str">
        <f t="shared" si="142"/>
        <v>011</v>
      </c>
      <c r="L749" s="6" t="s">
        <v>1004</v>
      </c>
      <c r="M749" s="13" t="s">
        <v>1026</v>
      </c>
      <c r="N749" s="13" t="s">
        <v>1027</v>
      </c>
      <c r="O749" s="3"/>
      <c r="P749" s="7" t="s">
        <v>1377</v>
      </c>
      <c r="Q749" s="7" t="s">
        <v>1591</v>
      </c>
      <c r="R749" s="7" t="s">
        <v>1377</v>
      </c>
      <c r="S749" s="7" t="str">
        <f t="shared" si="137"/>
        <v>Yes</v>
      </c>
      <c r="T749" s="306">
        <v>350</v>
      </c>
      <c r="U749" s="306">
        <v>18</v>
      </c>
      <c r="V749" s="306">
        <v>1020</v>
      </c>
      <c r="W749" s="306">
        <v>1020</v>
      </c>
      <c r="X749" s="8">
        <v>102</v>
      </c>
      <c r="Y749" s="16">
        <f t="shared" si="136"/>
        <v>40.15748031496063</v>
      </c>
      <c r="Z749" s="8">
        <v>96.6</v>
      </c>
      <c r="AA749" s="16">
        <f t="shared" si="134"/>
        <v>38.031496062992126</v>
      </c>
      <c r="AB749" s="16" t="str">
        <f t="shared" si="135"/>
        <v>N</v>
      </c>
      <c r="AC749" s="8">
        <v>128.5</v>
      </c>
      <c r="AD749" s="306">
        <v>4</v>
      </c>
      <c r="AE749" s="3"/>
      <c r="AF749" s="5" t="s">
        <v>989</v>
      </c>
      <c r="AG749" s="10">
        <v>0.14346424134000002</v>
      </c>
      <c r="AH749" s="10">
        <v>0.15190331436000001</v>
      </c>
      <c r="AI749" s="10">
        <v>0.13877586744000003</v>
      </c>
      <c r="AJ749" s="10">
        <v>0.15190331436000001</v>
      </c>
      <c r="AK749" s="10">
        <v>0.14440191612</v>
      </c>
      <c r="AL749" s="10">
        <v>0.18659728122000002</v>
      </c>
      <c r="AM749" s="10">
        <v>0.17534518386</v>
      </c>
      <c r="AN749" s="10">
        <v>0.17909588298000001</v>
      </c>
      <c r="AO749" s="10">
        <v>0.16409308650000001</v>
      </c>
      <c r="AP749" s="10">
        <v>0.15284098913999999</v>
      </c>
      <c r="AQ749" s="10">
        <v>0.14909029002000002</v>
      </c>
      <c r="AR749" s="10">
        <v>0.14815261524000001</v>
      </c>
      <c r="AS749" s="11">
        <v>0.4341434231400001</v>
      </c>
      <c r="AT749" s="11">
        <v>0.48290251170000004</v>
      </c>
      <c r="AU749" s="11">
        <v>0.51853415333999997</v>
      </c>
      <c r="AV749" s="11">
        <v>0.45008389440000002</v>
      </c>
      <c r="AW749" s="29">
        <v>1.8856639825800001</v>
      </c>
      <c r="AX749" s="45">
        <f t="shared" si="138"/>
        <v>0.157138665215</v>
      </c>
      <c r="AY749" s="45">
        <f t="shared" si="139"/>
        <v>1.5477229631316688E-2</v>
      </c>
    </row>
    <row r="750" spans="1:51" ht="15" customHeight="1">
      <c r="A750" s="385">
        <v>2631</v>
      </c>
      <c r="B750" s="23" t="s">
        <v>124</v>
      </c>
      <c r="C750" s="23" t="s">
        <v>235</v>
      </c>
      <c r="D750" s="23" t="s">
        <v>235</v>
      </c>
      <c r="E750" s="23" t="s">
        <v>1199</v>
      </c>
      <c r="F750" s="25" t="s">
        <v>923</v>
      </c>
      <c r="G750" s="24" t="s">
        <v>951</v>
      </c>
      <c r="H750" s="394">
        <v>330</v>
      </c>
      <c r="I750" s="23" t="s">
        <v>1164</v>
      </c>
      <c r="J750" s="42" t="s">
        <v>998</v>
      </c>
      <c r="K750" s="13" t="str">
        <f t="shared" si="142"/>
        <v>011</v>
      </c>
      <c r="L750" s="6" t="s">
        <v>1004</v>
      </c>
      <c r="M750" s="13" t="s">
        <v>1026</v>
      </c>
      <c r="N750" s="13" t="s">
        <v>1027</v>
      </c>
      <c r="O750" s="3"/>
      <c r="P750" s="306" t="s">
        <v>1578</v>
      </c>
      <c r="Q750" s="306" t="s">
        <v>1578</v>
      </c>
      <c r="R750" s="7" t="s">
        <v>1573</v>
      </c>
      <c r="S750" s="7" t="str">
        <f t="shared" si="137"/>
        <v>No</v>
      </c>
      <c r="T750" s="306">
        <v>350</v>
      </c>
      <c r="U750" s="306">
        <v>18</v>
      </c>
      <c r="V750" s="306" t="s">
        <v>1578</v>
      </c>
      <c r="W750" s="306">
        <v>0</v>
      </c>
      <c r="X750" s="8">
        <v>100</v>
      </c>
      <c r="Y750" s="16">
        <f t="shared" si="136"/>
        <v>39.370078740157481</v>
      </c>
      <c r="Z750" s="8">
        <v>0</v>
      </c>
      <c r="AA750" s="16">
        <f t="shared" si="134"/>
        <v>0</v>
      </c>
      <c r="AB750" s="16" t="str">
        <f t="shared" si="135"/>
        <v>N</v>
      </c>
      <c r="AC750" s="8">
        <v>100</v>
      </c>
      <c r="AD750" s="306">
        <v>10</v>
      </c>
      <c r="AE750" s="3"/>
      <c r="AF750" s="5" t="s">
        <v>988</v>
      </c>
      <c r="AG750" s="10">
        <v>0.58734339999999996</v>
      </c>
      <c r="AH750" s="10">
        <v>0.62096720000000005</v>
      </c>
      <c r="AI750" s="10">
        <v>0.56588139999999998</v>
      </c>
      <c r="AJ750" s="10">
        <v>0.62096720000000005</v>
      </c>
      <c r="AK750" s="10">
        <v>0.58877419999999991</v>
      </c>
      <c r="AL750" s="10">
        <v>0.76404720000000004</v>
      </c>
      <c r="AM750" s="10">
        <v>0.71754619999999991</v>
      </c>
      <c r="AN750" s="10">
        <v>0.73113880000000009</v>
      </c>
      <c r="AO750" s="10">
        <v>0.67104520000000001</v>
      </c>
      <c r="AP750" s="10">
        <v>0.62239800000000001</v>
      </c>
      <c r="AQ750" s="10">
        <v>0.60737459999999999</v>
      </c>
      <c r="AR750" s="10">
        <v>0.60594380000000003</v>
      </c>
      <c r="AS750" s="11">
        <v>1.7741919999999998</v>
      </c>
      <c r="AT750" s="11">
        <v>1.9737886</v>
      </c>
      <c r="AU750" s="11">
        <v>2.1197302000000002</v>
      </c>
      <c r="AV750" s="11">
        <v>1.8357163999999999</v>
      </c>
      <c r="AW750" s="29">
        <v>7.7034272000000001</v>
      </c>
      <c r="AX750" s="45">
        <f t="shared" si="138"/>
        <v>0.64195226666666672</v>
      </c>
      <c r="AY750" s="45">
        <f t="shared" si="139"/>
        <v>6.3799689329214176E-2</v>
      </c>
    </row>
    <row r="751" spans="1:51" ht="15" customHeight="1">
      <c r="A751" s="385">
        <v>2632</v>
      </c>
      <c r="B751" s="23" t="s">
        <v>124</v>
      </c>
      <c r="C751" s="23" t="s">
        <v>614</v>
      </c>
      <c r="D751" s="23" t="s">
        <v>226</v>
      </c>
      <c r="E751" s="23" t="s">
        <v>1131</v>
      </c>
      <c r="F751" s="25" t="s">
        <v>926</v>
      </c>
      <c r="G751" s="24" t="s">
        <v>945</v>
      </c>
      <c r="H751" s="394">
        <v>330</v>
      </c>
      <c r="I751" s="23" t="s">
        <v>1164</v>
      </c>
      <c r="J751" s="42" t="s">
        <v>998</v>
      </c>
      <c r="K751" s="13" t="str">
        <f t="shared" si="142"/>
        <v>011</v>
      </c>
      <c r="L751" s="6" t="s">
        <v>1004</v>
      </c>
      <c r="M751" s="13" t="s">
        <v>1026</v>
      </c>
      <c r="N751" s="13" t="s">
        <v>1027</v>
      </c>
      <c r="O751" s="3"/>
      <c r="P751" s="306" t="s">
        <v>1578</v>
      </c>
      <c r="Q751" s="306" t="s">
        <v>1578</v>
      </c>
      <c r="R751" s="7" t="s">
        <v>1574</v>
      </c>
      <c r="S751" s="7" t="str">
        <f t="shared" si="137"/>
        <v>No</v>
      </c>
      <c r="T751" s="306">
        <v>320</v>
      </c>
      <c r="U751" s="306">
        <v>16</v>
      </c>
      <c r="V751" s="306" t="s">
        <v>1578</v>
      </c>
      <c r="W751" s="306">
        <v>0</v>
      </c>
      <c r="X751" s="8">
        <v>100</v>
      </c>
      <c r="Y751" s="16">
        <f t="shared" si="136"/>
        <v>39.370078740157481</v>
      </c>
      <c r="Z751" s="8">
        <v>0</v>
      </c>
      <c r="AA751" s="16">
        <f t="shared" si="134"/>
        <v>0</v>
      </c>
      <c r="AB751" s="16" t="str">
        <f t="shared" si="135"/>
        <v>N</v>
      </c>
      <c r="AC751" s="8">
        <v>100</v>
      </c>
      <c r="AD751" s="306">
        <v>6</v>
      </c>
      <c r="AE751" s="3"/>
      <c r="AF751" s="5" t="s">
        <v>989</v>
      </c>
      <c r="AG751" s="10">
        <v>42.569488640000003</v>
      </c>
      <c r="AH751" s="10">
        <v>45.043873280000007</v>
      </c>
      <c r="AI751" s="10">
        <v>41.052023040000002</v>
      </c>
      <c r="AJ751" s="10">
        <v>45.054992640000002</v>
      </c>
      <c r="AK751" s="10">
        <v>42.68133632</v>
      </c>
      <c r="AL751" s="10">
        <v>55.395997440000009</v>
      </c>
      <c r="AM751" s="10">
        <v>52.056919040000004</v>
      </c>
      <c r="AN751" s="10">
        <v>53.015146240000007</v>
      </c>
      <c r="AO751" s="10">
        <v>48.680558080000004</v>
      </c>
      <c r="AP751" s="10">
        <v>45.158991360000002</v>
      </c>
      <c r="AQ751" s="10">
        <v>44.028087040000003</v>
      </c>
      <c r="AR751" s="10">
        <v>43.966603520000007</v>
      </c>
      <c r="AS751" s="11">
        <v>128.66538496000001</v>
      </c>
      <c r="AT751" s="11">
        <v>143.13232640000001</v>
      </c>
      <c r="AU751" s="11">
        <v>153.75262336</v>
      </c>
      <c r="AV751" s="11">
        <v>133.15368192</v>
      </c>
      <c r="AW751" s="29">
        <v>558.70401663999996</v>
      </c>
      <c r="AX751" s="45">
        <f t="shared" si="138"/>
        <v>46.558668053333349</v>
      </c>
      <c r="AY751" s="45">
        <f t="shared" si="139"/>
        <v>4.6262634847710693</v>
      </c>
    </row>
    <row r="752" spans="1:51" ht="15" customHeight="1">
      <c r="A752" s="385">
        <v>2633</v>
      </c>
      <c r="B752" s="23" t="s">
        <v>124</v>
      </c>
      <c r="C752" s="23" t="s">
        <v>754</v>
      </c>
      <c r="D752" s="23" t="s">
        <v>1131</v>
      </c>
      <c r="E752" s="23" t="s">
        <v>1131</v>
      </c>
      <c r="F752" s="25" t="s">
        <v>1165</v>
      </c>
      <c r="G752" s="24" t="s">
        <v>945</v>
      </c>
      <c r="H752" s="394"/>
      <c r="I752" s="23" t="s">
        <v>1166</v>
      </c>
      <c r="J752" s="42" t="s">
        <v>998</v>
      </c>
      <c r="K752" s="13" t="str">
        <f t="shared" si="142"/>
        <v>011</v>
      </c>
      <c r="L752" s="6" t="s">
        <v>1004</v>
      </c>
      <c r="M752" s="13" t="s">
        <v>1026</v>
      </c>
      <c r="N752" s="13" t="s">
        <v>1027</v>
      </c>
      <c r="O752" s="3"/>
      <c r="P752" s="306" t="s">
        <v>1578</v>
      </c>
      <c r="Q752" s="306" t="s">
        <v>1578</v>
      </c>
      <c r="R752" s="7" t="s">
        <v>1573</v>
      </c>
      <c r="S752" s="7" t="str">
        <f t="shared" si="137"/>
        <v>No</v>
      </c>
      <c r="T752" s="306">
        <v>350</v>
      </c>
      <c r="U752" s="306">
        <v>18</v>
      </c>
      <c r="V752" s="306" t="s">
        <v>1578</v>
      </c>
      <c r="W752" s="306">
        <v>0</v>
      </c>
      <c r="X752" s="8">
        <v>100</v>
      </c>
      <c r="Y752" s="16">
        <f t="shared" si="136"/>
        <v>39.370078740157481</v>
      </c>
      <c r="Z752" s="8">
        <v>0</v>
      </c>
      <c r="AA752" s="16">
        <f t="shared" si="134"/>
        <v>0</v>
      </c>
      <c r="AB752" s="16" t="str">
        <f t="shared" si="135"/>
        <v>N</v>
      </c>
      <c r="AC752" s="8">
        <v>100</v>
      </c>
      <c r="AD752" s="306">
        <v>10</v>
      </c>
      <c r="AE752" s="3"/>
      <c r="AF752" s="5" t="s">
        <v>988</v>
      </c>
      <c r="AG752" s="10">
        <v>0.69894579999999995</v>
      </c>
      <c r="AH752" s="10">
        <v>0.7390082</v>
      </c>
      <c r="AI752" s="10">
        <v>0.67390680000000003</v>
      </c>
      <c r="AJ752" s="10">
        <v>0.73972360000000004</v>
      </c>
      <c r="AK752" s="10">
        <v>0.70037660000000002</v>
      </c>
      <c r="AL752" s="10">
        <v>0.90927340000000001</v>
      </c>
      <c r="AM752" s="10">
        <v>0.85418760000000005</v>
      </c>
      <c r="AN752" s="10">
        <v>0.86992639999999999</v>
      </c>
      <c r="AO752" s="10">
        <v>0.79910180000000008</v>
      </c>
      <c r="AP752" s="10">
        <v>0.74115439999999999</v>
      </c>
      <c r="AQ752" s="10">
        <v>0.72255400000000003</v>
      </c>
      <c r="AR752" s="10">
        <v>0.72183860000000011</v>
      </c>
      <c r="AS752" s="11">
        <v>2.1118608000000001</v>
      </c>
      <c r="AT752" s="11">
        <v>2.3493735999999998</v>
      </c>
      <c r="AU752" s="11">
        <v>2.5232158</v>
      </c>
      <c r="AV752" s="11">
        <v>2.1855470000000001</v>
      </c>
      <c r="AW752" s="29">
        <v>9.169997200000001</v>
      </c>
      <c r="AX752" s="45">
        <f t="shared" si="138"/>
        <v>0.76416643333333345</v>
      </c>
      <c r="AY752" s="45">
        <f t="shared" si="139"/>
        <v>7.5869715147281913E-2</v>
      </c>
    </row>
    <row r="753" spans="1:51" ht="15" customHeight="1">
      <c r="A753" s="385">
        <v>2634</v>
      </c>
      <c r="B753" s="23" t="s">
        <v>124</v>
      </c>
      <c r="C753" s="23" t="s">
        <v>788</v>
      </c>
      <c r="D753" s="23" t="s">
        <v>1131</v>
      </c>
      <c r="E753" s="23" t="s">
        <v>1131</v>
      </c>
      <c r="F753" s="25" t="s">
        <v>923</v>
      </c>
      <c r="G753" s="24" t="s">
        <v>951</v>
      </c>
      <c r="H753" s="394"/>
      <c r="I753" s="23" t="s">
        <v>1167</v>
      </c>
      <c r="J753" s="42" t="s">
        <v>998</v>
      </c>
      <c r="K753" s="13" t="str">
        <f t="shared" si="142"/>
        <v>011</v>
      </c>
      <c r="L753" s="6" t="s">
        <v>1004</v>
      </c>
      <c r="M753" s="13" t="s">
        <v>1026</v>
      </c>
      <c r="N753" s="13" t="s">
        <v>1027</v>
      </c>
      <c r="O753" s="3"/>
      <c r="P753" s="306" t="s">
        <v>1578</v>
      </c>
      <c r="Q753" s="306" t="s">
        <v>1578</v>
      </c>
      <c r="R753" s="7" t="s">
        <v>1563</v>
      </c>
      <c r="S753" s="7" t="str">
        <f t="shared" si="137"/>
        <v>No</v>
      </c>
      <c r="T753" s="306">
        <v>380</v>
      </c>
      <c r="U753" s="306">
        <v>20</v>
      </c>
      <c r="V753" s="306" t="s">
        <v>1578</v>
      </c>
      <c r="W753" s="306">
        <v>0</v>
      </c>
      <c r="X753" s="8">
        <v>100</v>
      </c>
      <c r="Y753" s="16">
        <f t="shared" si="136"/>
        <v>39.370078740157481</v>
      </c>
      <c r="Z753" s="8">
        <v>0</v>
      </c>
      <c r="AA753" s="16">
        <f t="shared" si="134"/>
        <v>0</v>
      </c>
      <c r="AB753" s="16" t="str">
        <f t="shared" si="135"/>
        <v>N</v>
      </c>
      <c r="AC753" s="8">
        <v>100</v>
      </c>
      <c r="AD753" s="306">
        <v>10</v>
      </c>
      <c r="AE753" s="3"/>
      <c r="AF753" s="5" t="s">
        <v>988</v>
      </c>
      <c r="AG753" s="10">
        <v>4.5500257600000005</v>
      </c>
      <c r="AH753" s="10">
        <v>4.8141105600000005</v>
      </c>
      <c r="AI753" s="10">
        <v>4.3876912800000003</v>
      </c>
      <c r="AJ753" s="10">
        <v>4.8156640000000008</v>
      </c>
      <c r="AK753" s="10">
        <v>4.5616765600000004</v>
      </c>
      <c r="AL753" s="10">
        <v>5.9209365600000003</v>
      </c>
      <c r="AM753" s="10">
        <v>5.5636453599999998</v>
      </c>
      <c r="AN753" s="10">
        <v>5.6661723999999998</v>
      </c>
      <c r="AO753" s="10">
        <v>5.2032472800000003</v>
      </c>
      <c r="AP753" s="10">
        <v>4.8265380800000006</v>
      </c>
      <c r="AQ753" s="10">
        <v>4.7061464800000001</v>
      </c>
      <c r="AR753" s="10">
        <v>4.6991560000000003</v>
      </c>
      <c r="AS753" s="11">
        <v>13.7518276</v>
      </c>
      <c r="AT753" s="11">
        <v>15.298277120000002</v>
      </c>
      <c r="AU753" s="11">
        <v>16.433065039999999</v>
      </c>
      <c r="AV753" s="11">
        <v>14.23184056</v>
      </c>
      <c r="AW753" s="29">
        <v>59.715010319999998</v>
      </c>
      <c r="AX753" s="45">
        <f t="shared" si="138"/>
        <v>4.9762508600000004</v>
      </c>
      <c r="AY753" s="45">
        <f t="shared" si="139"/>
        <v>0.49443760634790318</v>
      </c>
    </row>
    <row r="754" spans="1:51" ht="15" customHeight="1">
      <c r="A754" s="385">
        <v>2635</v>
      </c>
      <c r="B754" s="23" t="s">
        <v>124</v>
      </c>
      <c r="C754" s="23" t="s">
        <v>788</v>
      </c>
      <c r="D754" s="23" t="s">
        <v>1168</v>
      </c>
      <c r="E754" s="23" t="s">
        <v>1131</v>
      </c>
      <c r="F754" s="25" t="s">
        <v>903</v>
      </c>
      <c r="G754" s="24" t="s">
        <v>945</v>
      </c>
      <c r="H754" s="394"/>
      <c r="I754" s="23" t="s">
        <v>1169</v>
      </c>
      <c r="J754" s="42" t="s">
        <v>1000</v>
      </c>
      <c r="K754" s="13" t="str">
        <f t="shared" si="142"/>
        <v>01A</v>
      </c>
      <c r="L754" s="6" t="s">
        <v>1004</v>
      </c>
      <c r="M754" s="13" t="s">
        <v>1026</v>
      </c>
      <c r="N754" s="13" t="s">
        <v>1028</v>
      </c>
      <c r="O754" s="3"/>
      <c r="P754" s="7" t="s">
        <v>1457</v>
      </c>
      <c r="Q754" s="7" t="s">
        <v>1587</v>
      </c>
      <c r="R754" s="7" t="s">
        <v>1575</v>
      </c>
      <c r="S754" s="7" t="str">
        <f t="shared" si="137"/>
        <v>No</v>
      </c>
      <c r="T754" s="306">
        <v>400</v>
      </c>
      <c r="U754" s="306">
        <v>21</v>
      </c>
      <c r="V754" s="306">
        <v>1180</v>
      </c>
      <c r="W754" s="306">
        <v>1159</v>
      </c>
      <c r="X754" s="8">
        <v>115.9</v>
      </c>
      <c r="Y754" s="16">
        <f t="shared" si="136"/>
        <v>45.629921259842519</v>
      </c>
      <c r="Z754" s="8">
        <v>115.9</v>
      </c>
      <c r="AA754" s="16">
        <f t="shared" si="134"/>
        <v>45.629921259842519</v>
      </c>
      <c r="AB754" s="16" t="str">
        <f t="shared" si="135"/>
        <v>Y</v>
      </c>
      <c r="AC754" s="8">
        <v>80</v>
      </c>
      <c r="AD754" s="306">
        <v>4</v>
      </c>
      <c r="AE754" s="3"/>
      <c r="AF754" s="5" t="s">
        <v>989</v>
      </c>
      <c r="AG754" s="10">
        <v>2.5903549862399999</v>
      </c>
      <c r="AH754" s="10">
        <v>2.7412126515200002</v>
      </c>
      <c r="AI754" s="10">
        <v>2.4986274611199994</v>
      </c>
      <c r="AJ754" s="10">
        <v>2.7419707302399998</v>
      </c>
      <c r="AK754" s="10">
        <v>2.5971776947199996</v>
      </c>
      <c r="AL754" s="10">
        <v>3.3711760678399996</v>
      </c>
      <c r="AM754" s="10">
        <v>3.1680109708799997</v>
      </c>
      <c r="AN754" s="10">
        <v>3.2263830323199998</v>
      </c>
      <c r="AO754" s="10">
        <v>2.96257163776</v>
      </c>
      <c r="AP754" s="10">
        <v>2.7480353599999998</v>
      </c>
      <c r="AQ754" s="10">
        <v>2.67905019648</v>
      </c>
      <c r="AR754" s="10">
        <v>2.6752598028799999</v>
      </c>
      <c r="AS754" s="11">
        <v>7.8301950988799991</v>
      </c>
      <c r="AT754" s="11">
        <v>8.7103244927999981</v>
      </c>
      <c r="AU754" s="11">
        <v>9.3569656409599986</v>
      </c>
      <c r="AV754" s="11">
        <v>8.1023453593599992</v>
      </c>
      <c r="AW754" s="29">
        <v>33.999830591999995</v>
      </c>
      <c r="AX754" s="45">
        <f t="shared" si="138"/>
        <v>2.833319216</v>
      </c>
      <c r="AY754" s="45">
        <f t="shared" si="139"/>
        <v>0.28158805041656104</v>
      </c>
    </row>
    <row r="755" spans="1:51" ht="15" customHeight="1">
      <c r="A755" s="385">
        <v>2676</v>
      </c>
      <c r="B755" s="23" t="s">
        <v>3</v>
      </c>
      <c r="C755" s="23" t="s">
        <v>614</v>
      </c>
      <c r="D755" s="23" t="s">
        <v>15</v>
      </c>
      <c r="E755" s="23" t="s">
        <v>1196</v>
      </c>
      <c r="F755" s="25" t="s">
        <v>908</v>
      </c>
      <c r="G755" s="24" t="s">
        <v>933</v>
      </c>
      <c r="H755" s="394">
        <v>330</v>
      </c>
      <c r="I755" s="23" t="s">
        <v>1170</v>
      </c>
      <c r="J755" s="42" t="s">
        <v>998</v>
      </c>
      <c r="K755" s="13" t="str">
        <f t="shared" si="142"/>
        <v>011</v>
      </c>
      <c r="L755" s="6" t="s">
        <v>1004</v>
      </c>
      <c r="M755" s="13" t="s">
        <v>1026</v>
      </c>
      <c r="N755" s="13" t="s">
        <v>1027</v>
      </c>
      <c r="O755" s="3"/>
      <c r="P755" s="7" t="s">
        <v>1345</v>
      </c>
      <c r="Q755" s="7" t="s">
        <v>1591</v>
      </c>
      <c r="R755" s="7" t="s">
        <v>1576</v>
      </c>
      <c r="S755" s="7" t="str">
        <f t="shared" si="137"/>
        <v>No</v>
      </c>
      <c r="T755" s="306">
        <v>350</v>
      </c>
      <c r="U755" s="306">
        <v>18</v>
      </c>
      <c r="V755" s="306">
        <v>1365</v>
      </c>
      <c r="W755" s="306">
        <v>1283</v>
      </c>
      <c r="X755" s="8">
        <v>128.30000000000001</v>
      </c>
      <c r="Y755" s="16">
        <f t="shared" si="136"/>
        <v>50.511811023622052</v>
      </c>
      <c r="Z755" s="8">
        <v>128.30000000000001</v>
      </c>
      <c r="AA755" s="16">
        <f t="shared" si="134"/>
        <v>50.511811023622052</v>
      </c>
      <c r="AB755" s="16" t="str">
        <f t="shared" si="135"/>
        <v>Y</v>
      </c>
      <c r="AC755" s="8">
        <v>111.9</v>
      </c>
      <c r="AD755" s="306">
        <v>6</v>
      </c>
      <c r="AE755" s="3"/>
      <c r="AF755" s="5" t="s">
        <v>988</v>
      </c>
      <c r="AG755" s="10">
        <v>0.55873332923520014</v>
      </c>
      <c r="AH755" s="10">
        <v>0.59159999566080024</v>
      </c>
      <c r="AI755" s="10">
        <v>0.5392187460450002</v>
      </c>
      <c r="AJ755" s="10">
        <v>0.59159999566080024</v>
      </c>
      <c r="AK755" s="10">
        <v>0.55976041256100018</v>
      </c>
      <c r="AL755" s="10">
        <v>0.72717499466640012</v>
      </c>
      <c r="AM755" s="10">
        <v>0.68301041165700016</v>
      </c>
      <c r="AN755" s="10">
        <v>0.69533541156660017</v>
      </c>
      <c r="AO755" s="10">
        <v>0.6388458286476002</v>
      </c>
      <c r="AP755" s="10">
        <v>0.59262707898660016</v>
      </c>
      <c r="AQ755" s="10">
        <v>0.57824791242540019</v>
      </c>
      <c r="AR755" s="10">
        <v>0.57722082909960015</v>
      </c>
      <c r="AS755" s="11">
        <v>1.6895520709410006</v>
      </c>
      <c r="AT755" s="11">
        <v>1.8785354028882004</v>
      </c>
      <c r="AU755" s="11">
        <v>2.0171916518712005</v>
      </c>
      <c r="AV755" s="11">
        <v>1.7480958205116006</v>
      </c>
      <c r="AW755" s="29">
        <v>7.3333749462120021</v>
      </c>
      <c r="AX755" s="45">
        <f t="shared" si="138"/>
        <v>0.61111457885100018</v>
      </c>
      <c r="AY755" s="45">
        <f t="shared" si="139"/>
        <v>6.0590794270609982E-2</v>
      </c>
    </row>
    <row r="756" spans="1:51" ht="15" customHeight="1">
      <c r="A756" s="385">
        <v>2696</v>
      </c>
      <c r="B756" s="23" t="s">
        <v>243</v>
      </c>
      <c r="C756" s="23" t="s">
        <v>627</v>
      </c>
      <c r="D756" s="23" t="s">
        <v>629</v>
      </c>
      <c r="E756" s="23" t="s">
        <v>1225</v>
      </c>
      <c r="F756" s="25" t="s">
        <v>923</v>
      </c>
      <c r="G756" s="24" t="s">
        <v>1162</v>
      </c>
      <c r="H756" s="394">
        <v>250</v>
      </c>
      <c r="I756" s="23" t="s">
        <v>1131</v>
      </c>
      <c r="J756" s="42" t="s">
        <v>998</v>
      </c>
      <c r="K756" s="13" t="str">
        <f t="shared" si="142"/>
        <v>011</v>
      </c>
      <c r="L756" s="6" t="s">
        <v>1004</v>
      </c>
      <c r="M756" s="13" t="s">
        <v>1026</v>
      </c>
      <c r="N756" s="13" t="s">
        <v>1027</v>
      </c>
      <c r="O756" s="3"/>
      <c r="P756" s="306" t="s">
        <v>1578</v>
      </c>
      <c r="Q756" s="306" t="s">
        <v>1578</v>
      </c>
      <c r="R756" s="7" t="s">
        <v>1563</v>
      </c>
      <c r="S756" s="7" t="str">
        <f t="shared" si="137"/>
        <v>No</v>
      </c>
      <c r="T756" s="306">
        <v>380</v>
      </c>
      <c r="U756" s="306">
        <v>20</v>
      </c>
      <c r="V756" s="306" t="s">
        <v>1578</v>
      </c>
      <c r="W756" s="306">
        <v>0</v>
      </c>
      <c r="X756" s="8">
        <v>100</v>
      </c>
      <c r="Y756" s="16">
        <f t="shared" si="136"/>
        <v>39.370078740157481</v>
      </c>
      <c r="Z756" s="8">
        <v>0</v>
      </c>
      <c r="AA756" s="16">
        <f t="shared" si="134"/>
        <v>0</v>
      </c>
      <c r="AB756" s="16" t="str">
        <f t="shared" si="135"/>
        <v>N</v>
      </c>
      <c r="AC756" s="8">
        <v>100</v>
      </c>
      <c r="AD756" s="306">
        <v>10</v>
      </c>
      <c r="AE756" s="3"/>
      <c r="AF756" s="5" t="s">
        <v>990</v>
      </c>
      <c r="AG756" s="10">
        <v>6.0661832000000002</v>
      </c>
      <c r="AH756" s="10">
        <v>6.4188140799999998</v>
      </c>
      <c r="AI756" s="10">
        <v>5.8502550400000004</v>
      </c>
      <c r="AJ756" s="10">
        <v>6.4203675200000001</v>
      </c>
      <c r="AK756" s="10">
        <v>6.0824943200000003</v>
      </c>
      <c r="AL756" s="10">
        <v>7.8945820800000011</v>
      </c>
      <c r="AM756" s="10">
        <v>7.4184527200000003</v>
      </c>
      <c r="AN756" s="10">
        <v>7.5551554400000001</v>
      </c>
      <c r="AO756" s="10">
        <v>6.9376630400000003</v>
      </c>
      <c r="AP756" s="10">
        <v>6.4351252000000008</v>
      </c>
      <c r="AQ756" s="10">
        <v>6.2743441600000001</v>
      </c>
      <c r="AR756" s="10">
        <v>6.2658002400000008</v>
      </c>
      <c r="AS756" s="11">
        <v>18.335252320000002</v>
      </c>
      <c r="AT756" s="11">
        <v>20.397443920000001</v>
      </c>
      <c r="AU756" s="11">
        <v>21.911271200000002</v>
      </c>
      <c r="AV756" s="11">
        <v>18.975269600000001</v>
      </c>
      <c r="AW756" s="29">
        <v>79.619237040000002</v>
      </c>
      <c r="AX756" s="45">
        <f t="shared" si="138"/>
        <v>6.6349364199999998</v>
      </c>
      <c r="AY756" s="45">
        <f t="shared" si="139"/>
        <v>0.65936679675341614</v>
      </c>
    </row>
    <row r="757" spans="1:51" ht="15" customHeight="1">
      <c r="A757" s="385">
        <v>2697</v>
      </c>
      <c r="B757" s="23" t="s">
        <v>243</v>
      </c>
      <c r="C757" s="23" t="s">
        <v>627</v>
      </c>
      <c r="D757" s="23" t="s">
        <v>629</v>
      </c>
      <c r="E757" s="23" t="s">
        <v>1225</v>
      </c>
      <c r="F757" s="25" t="s">
        <v>1171</v>
      </c>
      <c r="G757" s="24" t="s">
        <v>1162</v>
      </c>
      <c r="H757" s="394">
        <v>250</v>
      </c>
      <c r="I757" s="23" t="s">
        <v>1131</v>
      </c>
      <c r="J757" s="42" t="s">
        <v>998</v>
      </c>
      <c r="K757" s="13" t="str">
        <f t="shared" si="142"/>
        <v>011</v>
      </c>
      <c r="L757" s="6" t="s">
        <v>1004</v>
      </c>
      <c r="M757" s="13" t="s">
        <v>1026</v>
      </c>
      <c r="N757" s="13" t="s">
        <v>1027</v>
      </c>
      <c r="O757" s="3"/>
      <c r="P757" s="306" t="s">
        <v>1578</v>
      </c>
      <c r="Q757" s="306" t="s">
        <v>1578</v>
      </c>
      <c r="R757" s="7" t="s">
        <v>1563</v>
      </c>
      <c r="S757" s="7" t="str">
        <f t="shared" si="137"/>
        <v>No</v>
      </c>
      <c r="T757" s="306">
        <v>380</v>
      </c>
      <c r="U757" s="306">
        <v>20</v>
      </c>
      <c r="V757" s="306" t="s">
        <v>1578</v>
      </c>
      <c r="W757" s="306">
        <v>0</v>
      </c>
      <c r="X757" s="8">
        <v>100</v>
      </c>
      <c r="Y757" s="16">
        <f t="shared" si="136"/>
        <v>39.370078740157481</v>
      </c>
      <c r="Z757" s="8">
        <v>0</v>
      </c>
      <c r="AA757" s="16">
        <f t="shared" si="134"/>
        <v>0</v>
      </c>
      <c r="AB757" s="16" t="str">
        <f t="shared" si="135"/>
        <v>N</v>
      </c>
      <c r="AC757" s="8">
        <v>100</v>
      </c>
      <c r="AD757" s="306">
        <v>10</v>
      </c>
      <c r="AE757" s="3"/>
      <c r="AF757" s="5" t="s">
        <v>990</v>
      </c>
      <c r="AG757" s="10">
        <v>3.0330916000000001</v>
      </c>
      <c r="AH757" s="10">
        <v>3.2094070399999999</v>
      </c>
      <c r="AI757" s="10">
        <v>2.9251275200000002</v>
      </c>
      <c r="AJ757" s="10">
        <v>3.2101837600000001</v>
      </c>
      <c r="AK757" s="10">
        <v>3.0416355200000003</v>
      </c>
      <c r="AL757" s="10">
        <v>3.9472910400000005</v>
      </c>
      <c r="AM757" s="10">
        <v>3.7096147200000003</v>
      </c>
      <c r="AN757" s="10">
        <v>3.7779660800000006</v>
      </c>
      <c r="AO757" s="10">
        <v>3.4688315200000002</v>
      </c>
      <c r="AP757" s="10">
        <v>3.21795096</v>
      </c>
      <c r="AQ757" s="10">
        <v>3.13717208</v>
      </c>
      <c r="AR757" s="10">
        <v>3.13328848</v>
      </c>
      <c r="AS757" s="11">
        <v>9.1676261600000011</v>
      </c>
      <c r="AT757" s="11">
        <v>10.199110320000001</v>
      </c>
      <c r="AU757" s="11">
        <v>10.956412320000002</v>
      </c>
      <c r="AV757" s="11">
        <v>9.4884115199999997</v>
      </c>
      <c r="AW757" s="29">
        <v>39.811560319999998</v>
      </c>
      <c r="AX757" s="45">
        <f t="shared" si="138"/>
        <v>3.317630026666667</v>
      </c>
      <c r="AY757" s="45">
        <f t="shared" si="139"/>
        <v>0.32971463895339831</v>
      </c>
    </row>
    <row r="758" spans="1:51" ht="15" customHeight="1">
      <c r="A758" s="385">
        <v>2698</v>
      </c>
      <c r="B758" s="23" t="s">
        <v>243</v>
      </c>
      <c r="C758" s="23" t="s">
        <v>627</v>
      </c>
      <c r="D758" s="23" t="s">
        <v>629</v>
      </c>
      <c r="E758" s="23" t="s">
        <v>1225</v>
      </c>
      <c r="F758" s="25" t="s">
        <v>923</v>
      </c>
      <c r="G758" s="24" t="s">
        <v>1162</v>
      </c>
      <c r="H758" s="394">
        <v>330</v>
      </c>
      <c r="I758" s="23" t="s">
        <v>1131</v>
      </c>
      <c r="J758" s="42" t="s">
        <v>998</v>
      </c>
      <c r="K758" s="13" t="str">
        <f t="shared" si="142"/>
        <v>011</v>
      </c>
      <c r="L758" s="6" t="s">
        <v>1004</v>
      </c>
      <c r="M758" s="13" t="s">
        <v>1026</v>
      </c>
      <c r="N758" s="13" t="s">
        <v>1027</v>
      </c>
      <c r="O758" s="3"/>
      <c r="P758" s="306" t="s">
        <v>1578</v>
      </c>
      <c r="Q758" s="306" t="s">
        <v>1578</v>
      </c>
      <c r="R758" s="7" t="s">
        <v>1563</v>
      </c>
      <c r="S758" s="7" t="str">
        <f t="shared" si="137"/>
        <v>No</v>
      </c>
      <c r="T758" s="306">
        <v>380</v>
      </c>
      <c r="U758" s="306">
        <v>20</v>
      </c>
      <c r="V758" s="306" t="s">
        <v>1578</v>
      </c>
      <c r="W758" s="306">
        <v>0</v>
      </c>
      <c r="X758" s="8">
        <v>100</v>
      </c>
      <c r="Y758" s="16">
        <f t="shared" si="136"/>
        <v>39.370078740157481</v>
      </c>
      <c r="Z758" s="8">
        <v>0</v>
      </c>
      <c r="AA758" s="16">
        <f t="shared" si="134"/>
        <v>0</v>
      </c>
      <c r="AB758" s="16" t="str">
        <f t="shared" si="135"/>
        <v>N</v>
      </c>
      <c r="AC758" s="8">
        <v>100</v>
      </c>
      <c r="AD758" s="306">
        <v>10</v>
      </c>
      <c r="AE758" s="3"/>
      <c r="AF758" s="5" t="s">
        <v>990</v>
      </c>
      <c r="AG758" s="10">
        <v>0.60661832000000016</v>
      </c>
      <c r="AH758" s="10">
        <v>0.6423474400000001</v>
      </c>
      <c r="AI758" s="10">
        <v>0.58564687999999998</v>
      </c>
      <c r="AJ758" s="10">
        <v>0.6423474400000001</v>
      </c>
      <c r="AK758" s="10">
        <v>0.60894848000000001</v>
      </c>
      <c r="AL758" s="10">
        <v>0.78992424000000006</v>
      </c>
      <c r="AM758" s="10">
        <v>0.74254432000000015</v>
      </c>
      <c r="AN758" s="10">
        <v>0.75574856000000001</v>
      </c>
      <c r="AO758" s="10">
        <v>0.69438768000000006</v>
      </c>
      <c r="AP758" s="10">
        <v>0.64390088000000001</v>
      </c>
      <c r="AQ758" s="10">
        <v>0.62758976000000011</v>
      </c>
      <c r="AR758" s="10">
        <v>0.62681304000000015</v>
      </c>
      <c r="AS758" s="11">
        <v>1.8346126400000005</v>
      </c>
      <c r="AT758" s="11">
        <v>2.04122016</v>
      </c>
      <c r="AU758" s="11">
        <v>2.1926805600000003</v>
      </c>
      <c r="AV758" s="11">
        <v>1.8983036800000002</v>
      </c>
      <c r="AW758" s="29">
        <v>7.9668170400000005</v>
      </c>
      <c r="AX758" s="45">
        <f t="shared" si="138"/>
        <v>0.66390142000000008</v>
      </c>
      <c r="AY758" s="45">
        <f t="shared" si="139"/>
        <v>6.5975183032538964E-2</v>
      </c>
    </row>
    <row r="759" spans="1:51" ht="15" customHeight="1">
      <c r="A759" s="385">
        <v>2699</v>
      </c>
      <c r="B759" s="23" t="s">
        <v>243</v>
      </c>
      <c r="C759" s="23" t="s">
        <v>627</v>
      </c>
      <c r="D759" s="23" t="s">
        <v>629</v>
      </c>
      <c r="E759" s="23" t="s">
        <v>1225</v>
      </c>
      <c r="F759" s="25" t="s">
        <v>923</v>
      </c>
      <c r="G759" s="24" t="s">
        <v>1172</v>
      </c>
      <c r="H759" s="394">
        <v>250</v>
      </c>
      <c r="I759" s="23" t="s">
        <v>1131</v>
      </c>
      <c r="J759" s="42" t="s">
        <v>998</v>
      </c>
      <c r="K759" s="13" t="str">
        <f t="shared" si="142"/>
        <v>011</v>
      </c>
      <c r="L759" s="6" t="s">
        <v>1004</v>
      </c>
      <c r="M759" s="13" t="s">
        <v>1026</v>
      </c>
      <c r="N759" s="13" t="s">
        <v>1027</v>
      </c>
      <c r="O759" s="3"/>
      <c r="P759" s="306" t="s">
        <v>1578</v>
      </c>
      <c r="Q759" s="306" t="s">
        <v>1578</v>
      </c>
      <c r="R759" s="7" t="s">
        <v>1563</v>
      </c>
      <c r="S759" s="7" t="str">
        <f t="shared" si="137"/>
        <v>No</v>
      </c>
      <c r="T759" s="306">
        <v>380</v>
      </c>
      <c r="U759" s="306">
        <v>20</v>
      </c>
      <c r="V759" s="306" t="s">
        <v>1578</v>
      </c>
      <c r="W759" s="306">
        <v>0</v>
      </c>
      <c r="X759" s="8">
        <v>100</v>
      </c>
      <c r="Y759" s="16">
        <f t="shared" si="136"/>
        <v>39.370078740157481</v>
      </c>
      <c r="Z759" s="8">
        <v>0</v>
      </c>
      <c r="AA759" s="16">
        <f t="shared" si="134"/>
        <v>0</v>
      </c>
      <c r="AB759" s="16" t="str">
        <f t="shared" si="135"/>
        <v>N</v>
      </c>
      <c r="AC759" s="8">
        <v>100</v>
      </c>
      <c r="AD759" s="306">
        <v>10</v>
      </c>
      <c r="AE759" s="3"/>
      <c r="AF759" s="5" t="s">
        <v>990</v>
      </c>
      <c r="AG759" s="10">
        <v>0.60661832000000016</v>
      </c>
      <c r="AH759" s="10">
        <v>0.6423474400000001</v>
      </c>
      <c r="AI759" s="10">
        <v>0.58564687999999998</v>
      </c>
      <c r="AJ759" s="10">
        <v>0.6423474400000001</v>
      </c>
      <c r="AK759" s="10">
        <v>0.60894848000000001</v>
      </c>
      <c r="AL759" s="10">
        <v>0.78992424000000006</v>
      </c>
      <c r="AM759" s="10">
        <v>0.74254432000000015</v>
      </c>
      <c r="AN759" s="10">
        <v>0.75574856000000001</v>
      </c>
      <c r="AO759" s="10">
        <v>0.69438768000000006</v>
      </c>
      <c r="AP759" s="10">
        <v>0.64390088000000001</v>
      </c>
      <c r="AQ759" s="10">
        <v>0.62758976000000011</v>
      </c>
      <c r="AR759" s="10">
        <v>0.62681304000000015</v>
      </c>
      <c r="AS759" s="11">
        <v>1.8346126400000005</v>
      </c>
      <c r="AT759" s="11">
        <v>2.04122016</v>
      </c>
      <c r="AU759" s="11">
        <v>2.1926805600000003</v>
      </c>
      <c r="AV759" s="11">
        <v>1.8983036800000002</v>
      </c>
      <c r="AW759" s="29">
        <v>7.9668170400000005</v>
      </c>
      <c r="AX759" s="45">
        <f t="shared" si="138"/>
        <v>0.66390142000000008</v>
      </c>
      <c r="AY759" s="45">
        <f t="shared" si="139"/>
        <v>6.5975183032538964E-2</v>
      </c>
    </row>
    <row r="760" spans="1:51" ht="15" customHeight="1">
      <c r="A760" s="385">
        <v>2701</v>
      </c>
      <c r="B760" s="23" t="s">
        <v>243</v>
      </c>
      <c r="C760" s="23" t="s">
        <v>576</v>
      </c>
      <c r="D760" s="23" t="s">
        <v>605</v>
      </c>
      <c r="E760" s="23" t="s">
        <v>1203</v>
      </c>
      <c r="F760" s="25" t="s">
        <v>906</v>
      </c>
      <c r="G760" s="24" t="s">
        <v>945</v>
      </c>
      <c r="H760" s="394" t="s">
        <v>1173</v>
      </c>
      <c r="I760" s="23" t="s">
        <v>1174</v>
      </c>
      <c r="J760" s="42" t="s">
        <v>998</v>
      </c>
      <c r="K760" s="13" t="str">
        <f t="shared" si="142"/>
        <v>011</v>
      </c>
      <c r="L760" s="6" t="s">
        <v>1004</v>
      </c>
      <c r="M760" s="13" t="s">
        <v>1026</v>
      </c>
      <c r="N760" s="13" t="s">
        <v>1027</v>
      </c>
      <c r="O760" s="3"/>
      <c r="P760" s="306" t="s">
        <v>1578</v>
      </c>
      <c r="Q760" s="306" t="s">
        <v>1578</v>
      </c>
      <c r="R760" s="7" t="s">
        <v>1563</v>
      </c>
      <c r="S760" s="7" t="str">
        <f t="shared" si="137"/>
        <v>No</v>
      </c>
      <c r="T760" s="306">
        <v>380</v>
      </c>
      <c r="U760" s="306">
        <v>20</v>
      </c>
      <c r="V760" s="306" t="s">
        <v>1578</v>
      </c>
      <c r="W760" s="306">
        <v>0</v>
      </c>
      <c r="X760" s="8">
        <v>100</v>
      </c>
      <c r="Y760" s="16">
        <f t="shared" si="136"/>
        <v>39.370078740157481</v>
      </c>
      <c r="Z760" s="8">
        <v>0</v>
      </c>
      <c r="AA760" s="16">
        <f t="shared" ref="AA760:AA773" si="143">Z760/2.54</f>
        <v>0</v>
      </c>
      <c r="AB760" s="16" t="str">
        <f t="shared" ref="AB760:AB773" si="144">IF(Y760=AA760, "Y", "N")</f>
        <v>N</v>
      </c>
      <c r="AC760" s="8">
        <v>100</v>
      </c>
      <c r="AD760" s="306">
        <v>10</v>
      </c>
      <c r="AE760" s="3"/>
      <c r="AF760" s="5" t="s">
        <v>990</v>
      </c>
      <c r="AG760" s="10">
        <v>9.0992748000000017</v>
      </c>
      <c r="AH760" s="10">
        <v>9.628221120000001</v>
      </c>
      <c r="AI760" s="10">
        <v>8.7753825600000006</v>
      </c>
      <c r="AJ760" s="10">
        <v>9.6305512800000006</v>
      </c>
      <c r="AK760" s="10">
        <v>9.1233531200000009</v>
      </c>
      <c r="AL760" s="10">
        <v>11.8410964</v>
      </c>
      <c r="AM760" s="10">
        <v>11.12729072</v>
      </c>
      <c r="AN760" s="10">
        <v>11.3323448</v>
      </c>
      <c r="AO760" s="10">
        <v>10.405717840000001</v>
      </c>
      <c r="AP760" s="10">
        <v>9.6530761600000012</v>
      </c>
      <c r="AQ760" s="10">
        <v>9.411516240000001</v>
      </c>
      <c r="AR760" s="10">
        <v>9.3983120000000007</v>
      </c>
      <c r="AS760" s="11">
        <v>27.502878480000003</v>
      </c>
      <c r="AT760" s="11">
        <v>30.595000800000001</v>
      </c>
      <c r="AU760" s="11">
        <v>32.86535336</v>
      </c>
      <c r="AV760" s="11">
        <v>28.462904400000003</v>
      </c>
      <c r="AW760" s="29">
        <v>119.42613704</v>
      </c>
      <c r="AX760" s="45">
        <f t="shared" si="138"/>
        <v>9.9521780866666667</v>
      </c>
      <c r="AY760" s="45">
        <f t="shared" si="139"/>
        <v>0.98883034068386932</v>
      </c>
    </row>
    <row r="761" spans="1:51" ht="15" customHeight="1">
      <c r="A761" s="385">
        <v>2704</v>
      </c>
      <c r="B761" s="23" t="s">
        <v>243</v>
      </c>
      <c r="C761" s="23" t="s">
        <v>576</v>
      </c>
      <c r="D761" s="23" t="s">
        <v>605</v>
      </c>
      <c r="E761" s="23" t="s">
        <v>1203</v>
      </c>
      <c r="F761" s="25" t="s">
        <v>926</v>
      </c>
      <c r="G761" s="24" t="s">
        <v>1162</v>
      </c>
      <c r="H761" s="394">
        <v>250</v>
      </c>
      <c r="I761" s="23" t="s">
        <v>1175</v>
      </c>
      <c r="J761" s="42" t="s">
        <v>998</v>
      </c>
      <c r="K761" s="13" t="str">
        <f t="shared" si="142"/>
        <v>011</v>
      </c>
      <c r="L761" s="6" t="s">
        <v>1004</v>
      </c>
      <c r="M761" s="13" t="s">
        <v>1026</v>
      </c>
      <c r="N761" s="13" t="s">
        <v>1027</v>
      </c>
      <c r="O761" s="3"/>
      <c r="P761" s="306" t="s">
        <v>1578</v>
      </c>
      <c r="Q761" s="306" t="s">
        <v>1578</v>
      </c>
      <c r="R761" s="7" t="s">
        <v>1563</v>
      </c>
      <c r="S761" s="7" t="str">
        <f t="shared" si="137"/>
        <v>No</v>
      </c>
      <c r="T761" s="306">
        <v>380</v>
      </c>
      <c r="U761" s="306">
        <v>20</v>
      </c>
      <c r="V761" s="306" t="s">
        <v>1578</v>
      </c>
      <c r="W761" s="306">
        <v>0</v>
      </c>
      <c r="X761" s="8">
        <v>100</v>
      </c>
      <c r="Y761" s="16">
        <f t="shared" si="136"/>
        <v>39.370078740157481</v>
      </c>
      <c r="Z761" s="8">
        <v>0</v>
      </c>
      <c r="AA761" s="16">
        <f t="shared" si="143"/>
        <v>0</v>
      </c>
      <c r="AB761" s="16" t="str">
        <f t="shared" si="144"/>
        <v>N</v>
      </c>
      <c r="AC761" s="8">
        <v>100</v>
      </c>
      <c r="AD761" s="306">
        <v>10</v>
      </c>
      <c r="AE761" s="3"/>
      <c r="AF761" s="5" t="s">
        <v>990</v>
      </c>
      <c r="AG761" s="10">
        <v>9.0992748000000017</v>
      </c>
      <c r="AH761" s="10">
        <v>9.628221120000001</v>
      </c>
      <c r="AI761" s="10">
        <v>8.7753825600000006</v>
      </c>
      <c r="AJ761" s="10">
        <v>9.6305512800000006</v>
      </c>
      <c r="AK761" s="10">
        <v>9.1233531200000009</v>
      </c>
      <c r="AL761" s="10">
        <v>11.8410964</v>
      </c>
      <c r="AM761" s="10">
        <v>11.12729072</v>
      </c>
      <c r="AN761" s="10">
        <v>11.3323448</v>
      </c>
      <c r="AO761" s="10">
        <v>10.405717840000001</v>
      </c>
      <c r="AP761" s="10">
        <v>9.6530761600000012</v>
      </c>
      <c r="AQ761" s="10">
        <v>9.411516240000001</v>
      </c>
      <c r="AR761" s="10">
        <v>9.3983120000000007</v>
      </c>
      <c r="AS761" s="11">
        <v>27.502878480000003</v>
      </c>
      <c r="AT761" s="11">
        <v>30.595000800000001</v>
      </c>
      <c r="AU761" s="11">
        <v>32.86535336</v>
      </c>
      <c r="AV761" s="11">
        <v>28.462904400000003</v>
      </c>
      <c r="AW761" s="29">
        <v>119.42613704</v>
      </c>
      <c r="AX761" s="45">
        <f t="shared" si="138"/>
        <v>9.9521780866666667</v>
      </c>
      <c r="AY761" s="45">
        <f t="shared" si="139"/>
        <v>0.98883034068386932</v>
      </c>
    </row>
    <row r="762" spans="1:51" ht="15" customHeight="1">
      <c r="A762" s="385">
        <v>2705</v>
      </c>
      <c r="B762" s="23" t="s">
        <v>243</v>
      </c>
      <c r="C762" s="23" t="s">
        <v>639</v>
      </c>
      <c r="D762" s="23" t="s">
        <v>640</v>
      </c>
      <c r="E762" s="23" t="s">
        <v>1203</v>
      </c>
      <c r="F762" s="25" t="s">
        <v>923</v>
      </c>
      <c r="G762" s="24" t="s">
        <v>1176</v>
      </c>
      <c r="H762" s="394">
        <v>330</v>
      </c>
      <c r="I762" s="23" t="s">
        <v>1177</v>
      </c>
      <c r="J762" s="42" t="s">
        <v>998</v>
      </c>
      <c r="K762" s="13" t="str">
        <f t="shared" si="142"/>
        <v>011</v>
      </c>
      <c r="L762" s="6" t="s">
        <v>1004</v>
      </c>
      <c r="M762" s="13" t="s">
        <v>1026</v>
      </c>
      <c r="N762" s="13" t="s">
        <v>1027</v>
      </c>
      <c r="O762" s="3"/>
      <c r="P762" s="306" t="s">
        <v>1578</v>
      </c>
      <c r="Q762" s="306" t="s">
        <v>1578</v>
      </c>
      <c r="R762" s="7" t="s">
        <v>1563</v>
      </c>
      <c r="S762" s="7" t="str">
        <f t="shared" si="137"/>
        <v>No</v>
      </c>
      <c r="T762" s="306">
        <v>380</v>
      </c>
      <c r="U762" s="306">
        <v>20</v>
      </c>
      <c r="V762" s="306" t="s">
        <v>1578</v>
      </c>
      <c r="W762" s="306">
        <v>0</v>
      </c>
      <c r="X762" s="8">
        <v>100</v>
      </c>
      <c r="Y762" s="16">
        <f t="shared" si="136"/>
        <v>39.370078740157481</v>
      </c>
      <c r="Z762" s="8">
        <v>0</v>
      </c>
      <c r="AA762" s="16">
        <f t="shared" si="143"/>
        <v>0</v>
      </c>
      <c r="AB762" s="16" t="str">
        <f t="shared" si="144"/>
        <v>N</v>
      </c>
      <c r="AC762" s="8">
        <v>100</v>
      </c>
      <c r="AD762" s="306">
        <v>10</v>
      </c>
      <c r="AE762" s="3"/>
      <c r="AF762" s="5" t="s">
        <v>990</v>
      </c>
      <c r="AG762" s="10">
        <v>1.2132366400000003</v>
      </c>
      <c r="AH762" s="10">
        <v>1.28391816</v>
      </c>
      <c r="AI762" s="10">
        <v>1.1705170400000002</v>
      </c>
      <c r="AJ762" s="10">
        <v>1.2846948800000002</v>
      </c>
      <c r="AK762" s="10">
        <v>1.2171202400000001</v>
      </c>
      <c r="AL762" s="10">
        <v>1.5790717599999999</v>
      </c>
      <c r="AM762" s="10">
        <v>1.4843119200000001</v>
      </c>
      <c r="AN762" s="10">
        <v>1.51149712</v>
      </c>
      <c r="AO762" s="10">
        <v>1.38799864</v>
      </c>
      <c r="AP762" s="10">
        <v>1.2870250400000001</v>
      </c>
      <c r="AQ762" s="10">
        <v>1.2551795200000002</v>
      </c>
      <c r="AR762" s="10">
        <v>1.2536260800000003</v>
      </c>
      <c r="AS762" s="11">
        <v>3.6676718400000006</v>
      </c>
      <c r="AT762" s="11">
        <v>4.0808868800000004</v>
      </c>
      <c r="AU762" s="11">
        <v>4.3838076800000003</v>
      </c>
      <c r="AV762" s="11">
        <v>3.7958306400000001</v>
      </c>
      <c r="AW762" s="29">
        <v>15.928197040000002</v>
      </c>
      <c r="AX762" s="45">
        <f t="shared" si="138"/>
        <v>1.3273497533333332</v>
      </c>
      <c r="AY762" s="45">
        <f t="shared" si="139"/>
        <v>0.13188632341324885</v>
      </c>
    </row>
    <row r="763" spans="1:51" ht="15" customHeight="1">
      <c r="A763" s="385">
        <v>2706</v>
      </c>
      <c r="B763" s="23" t="s">
        <v>243</v>
      </c>
      <c r="C763" s="23" t="s">
        <v>639</v>
      </c>
      <c r="D763" s="23" t="s">
        <v>640</v>
      </c>
      <c r="E763" s="23" t="s">
        <v>1203</v>
      </c>
      <c r="F763" s="25" t="s">
        <v>923</v>
      </c>
      <c r="G763" s="24" t="s">
        <v>1162</v>
      </c>
      <c r="H763" s="394">
        <v>250</v>
      </c>
      <c r="I763" s="23" t="s">
        <v>1178</v>
      </c>
      <c r="J763" s="42" t="s">
        <v>998</v>
      </c>
      <c r="K763" s="13" t="str">
        <f t="shared" si="142"/>
        <v>011</v>
      </c>
      <c r="L763" s="6" t="s">
        <v>1004</v>
      </c>
      <c r="M763" s="13" t="s">
        <v>1026</v>
      </c>
      <c r="N763" s="13" t="s">
        <v>1027</v>
      </c>
      <c r="O763" s="3"/>
      <c r="P763" s="306" t="s">
        <v>1578</v>
      </c>
      <c r="Q763" s="306" t="s">
        <v>1578</v>
      </c>
      <c r="R763" s="7" t="s">
        <v>1563</v>
      </c>
      <c r="S763" s="7" t="str">
        <f t="shared" si="137"/>
        <v>No</v>
      </c>
      <c r="T763" s="306">
        <v>380</v>
      </c>
      <c r="U763" s="306">
        <v>20</v>
      </c>
      <c r="V763" s="306" t="s">
        <v>1578</v>
      </c>
      <c r="W763" s="306">
        <v>0</v>
      </c>
      <c r="X763" s="8">
        <v>100</v>
      </c>
      <c r="Y763" s="16">
        <f t="shared" si="136"/>
        <v>39.370078740157481</v>
      </c>
      <c r="Z763" s="8">
        <v>0</v>
      </c>
      <c r="AA763" s="16">
        <f t="shared" si="143"/>
        <v>0</v>
      </c>
      <c r="AB763" s="16" t="str">
        <f t="shared" si="144"/>
        <v>N</v>
      </c>
      <c r="AC763" s="8">
        <v>100</v>
      </c>
      <c r="AD763" s="306">
        <v>10</v>
      </c>
      <c r="AE763" s="3"/>
      <c r="AF763" s="5" t="s">
        <v>990</v>
      </c>
      <c r="AG763" s="10">
        <v>0.51574207999999999</v>
      </c>
      <c r="AH763" s="10">
        <v>0.54603415999999994</v>
      </c>
      <c r="AI763" s="10">
        <v>0.49787752000000007</v>
      </c>
      <c r="AJ763" s="10">
        <v>0.54603415999999994</v>
      </c>
      <c r="AK763" s="10">
        <v>0.51729552000000012</v>
      </c>
      <c r="AL763" s="10">
        <v>0.67108608000000003</v>
      </c>
      <c r="AM763" s="10">
        <v>0.63069664000000003</v>
      </c>
      <c r="AN763" s="10">
        <v>0.6423474400000001</v>
      </c>
      <c r="AO763" s="10">
        <v>0.59030720000000003</v>
      </c>
      <c r="AP763" s="10">
        <v>0.54758760000000006</v>
      </c>
      <c r="AQ763" s="10">
        <v>0.53360664000000002</v>
      </c>
      <c r="AR763" s="10">
        <v>0.53282992000000007</v>
      </c>
      <c r="AS763" s="11">
        <v>1.55965376</v>
      </c>
      <c r="AT763" s="11">
        <v>1.7344157600000001</v>
      </c>
      <c r="AU763" s="11">
        <v>1.8633512800000001</v>
      </c>
      <c r="AV763" s="11">
        <v>1.61402416</v>
      </c>
      <c r="AW763" s="29">
        <v>6.7714449600000002</v>
      </c>
      <c r="AX763" s="45">
        <f t="shared" si="138"/>
        <v>0.56428708000000005</v>
      </c>
      <c r="AY763" s="45">
        <f t="shared" si="139"/>
        <v>5.595276337911146E-2</v>
      </c>
    </row>
    <row r="764" spans="1:51" ht="15" customHeight="1">
      <c r="A764" s="385">
        <v>2707</v>
      </c>
      <c r="B764" s="23" t="s">
        <v>243</v>
      </c>
      <c r="C764" s="23" t="s">
        <v>639</v>
      </c>
      <c r="D764" s="23" t="s">
        <v>640</v>
      </c>
      <c r="E764" s="23" t="s">
        <v>1203</v>
      </c>
      <c r="F764" s="25" t="s">
        <v>923</v>
      </c>
      <c r="G764" s="24" t="s">
        <v>1162</v>
      </c>
      <c r="H764" s="394">
        <v>250</v>
      </c>
      <c r="I764" s="23" t="s">
        <v>1179</v>
      </c>
      <c r="J764" s="42" t="s">
        <v>998</v>
      </c>
      <c r="K764" s="13" t="str">
        <f t="shared" si="142"/>
        <v>011</v>
      </c>
      <c r="L764" s="6" t="s">
        <v>1004</v>
      </c>
      <c r="M764" s="13" t="s">
        <v>1026</v>
      </c>
      <c r="N764" s="13" t="s">
        <v>1027</v>
      </c>
      <c r="O764" s="3"/>
      <c r="P764" s="306" t="s">
        <v>1578</v>
      </c>
      <c r="Q764" s="306" t="s">
        <v>1578</v>
      </c>
      <c r="R764" s="7" t="s">
        <v>1563</v>
      </c>
      <c r="S764" s="7" t="str">
        <f t="shared" si="137"/>
        <v>No</v>
      </c>
      <c r="T764" s="306">
        <v>380</v>
      </c>
      <c r="U764" s="306">
        <v>20</v>
      </c>
      <c r="V764" s="306" t="s">
        <v>1578</v>
      </c>
      <c r="W764" s="306">
        <v>0</v>
      </c>
      <c r="X764" s="8">
        <v>100</v>
      </c>
      <c r="Y764" s="16">
        <f t="shared" si="136"/>
        <v>39.370078740157481</v>
      </c>
      <c r="Z764" s="8">
        <v>0</v>
      </c>
      <c r="AA764" s="16">
        <f t="shared" si="143"/>
        <v>0</v>
      </c>
      <c r="AB764" s="16" t="str">
        <f t="shared" si="144"/>
        <v>N</v>
      </c>
      <c r="AC764" s="8">
        <v>100</v>
      </c>
      <c r="AD764" s="306">
        <v>10</v>
      </c>
      <c r="AE764" s="3"/>
      <c r="AF764" s="5" t="s">
        <v>990</v>
      </c>
      <c r="AG764" s="10">
        <v>0.45515792000000005</v>
      </c>
      <c r="AH764" s="10">
        <v>0.48156640000000001</v>
      </c>
      <c r="AI764" s="10">
        <v>0.43884680000000004</v>
      </c>
      <c r="AJ764" s="10">
        <v>0.48156640000000001</v>
      </c>
      <c r="AK764" s="10">
        <v>0.45671136000000001</v>
      </c>
      <c r="AL764" s="10">
        <v>0.59263736000000011</v>
      </c>
      <c r="AM764" s="10">
        <v>0.55690824000000005</v>
      </c>
      <c r="AN764" s="10">
        <v>0.56700560000000011</v>
      </c>
      <c r="AO764" s="10">
        <v>0.52040240000000004</v>
      </c>
      <c r="AP764" s="10">
        <v>0.48311984000000002</v>
      </c>
      <c r="AQ764" s="10">
        <v>0.47069232000000005</v>
      </c>
      <c r="AR764" s="10">
        <v>0.46991560000000004</v>
      </c>
      <c r="AS764" s="11">
        <v>1.37557112</v>
      </c>
      <c r="AT764" s="11">
        <v>1.5309151200000002</v>
      </c>
      <c r="AU764" s="11">
        <v>1.6443162400000002</v>
      </c>
      <c r="AV764" s="11">
        <v>1.42372776</v>
      </c>
      <c r="AW764" s="29">
        <v>5.9745302400000009</v>
      </c>
      <c r="AX764" s="45">
        <f t="shared" si="138"/>
        <v>0.49787752000000007</v>
      </c>
      <c r="AY764" s="45">
        <f t="shared" si="139"/>
        <v>4.9566444074858135E-2</v>
      </c>
    </row>
    <row r="765" spans="1:51" ht="15" customHeight="1">
      <c r="A765" s="385">
        <v>2708</v>
      </c>
      <c r="B765" s="23" t="s">
        <v>243</v>
      </c>
      <c r="C765" s="23" t="s">
        <v>639</v>
      </c>
      <c r="D765" s="23" t="s">
        <v>640</v>
      </c>
      <c r="E765" s="23" t="s">
        <v>1203</v>
      </c>
      <c r="F765" s="25" t="s">
        <v>923</v>
      </c>
      <c r="G765" s="24" t="s">
        <v>1176</v>
      </c>
      <c r="H765" s="394">
        <v>330</v>
      </c>
      <c r="I765" s="23" t="s">
        <v>1180</v>
      </c>
      <c r="J765" s="42" t="s">
        <v>998</v>
      </c>
      <c r="K765" s="13" t="str">
        <f t="shared" si="142"/>
        <v>011</v>
      </c>
      <c r="L765" s="6" t="s">
        <v>1004</v>
      </c>
      <c r="M765" s="13" t="s">
        <v>1026</v>
      </c>
      <c r="N765" s="13" t="s">
        <v>1027</v>
      </c>
      <c r="O765" s="3"/>
      <c r="P765" s="306" t="s">
        <v>1578</v>
      </c>
      <c r="Q765" s="306" t="s">
        <v>1578</v>
      </c>
      <c r="R765" s="7" t="s">
        <v>1563</v>
      </c>
      <c r="S765" s="7" t="str">
        <f t="shared" si="137"/>
        <v>No</v>
      </c>
      <c r="T765" s="306">
        <v>380</v>
      </c>
      <c r="U765" s="306">
        <v>20</v>
      </c>
      <c r="V765" s="306" t="s">
        <v>1578</v>
      </c>
      <c r="W765" s="306">
        <v>0</v>
      </c>
      <c r="X765" s="8">
        <v>100</v>
      </c>
      <c r="Y765" s="16">
        <f t="shared" si="136"/>
        <v>39.370078740157481</v>
      </c>
      <c r="Z765" s="8">
        <v>0</v>
      </c>
      <c r="AA765" s="16">
        <f t="shared" si="143"/>
        <v>0</v>
      </c>
      <c r="AB765" s="16" t="str">
        <f t="shared" si="144"/>
        <v>N</v>
      </c>
      <c r="AC765" s="8">
        <v>100</v>
      </c>
      <c r="AD765" s="306">
        <v>10</v>
      </c>
      <c r="AE765" s="3"/>
      <c r="AF765" s="5" t="s">
        <v>990</v>
      </c>
      <c r="AG765" s="10">
        <v>2.1235524800000003</v>
      </c>
      <c r="AH765" s="10">
        <v>2.2470509600000002</v>
      </c>
      <c r="AI765" s="10">
        <v>2.0482106399999997</v>
      </c>
      <c r="AJ765" s="10">
        <v>2.2478276800000003</v>
      </c>
      <c r="AK765" s="10">
        <v>2.1289895199999997</v>
      </c>
      <c r="AL765" s="10">
        <v>2.7635697600000002</v>
      </c>
      <c r="AM765" s="10">
        <v>2.5965749600000003</v>
      </c>
      <c r="AN765" s="10">
        <v>2.6447316000000001</v>
      </c>
      <c r="AO765" s="10">
        <v>2.4280267200000001</v>
      </c>
      <c r="AP765" s="10">
        <v>2.252488</v>
      </c>
      <c r="AQ765" s="10">
        <v>2.1965641600000003</v>
      </c>
      <c r="AR765" s="10">
        <v>2.1934572800000001</v>
      </c>
      <c r="AS765" s="11">
        <v>6.4188140799999998</v>
      </c>
      <c r="AT765" s="11">
        <v>7.1403869599999998</v>
      </c>
      <c r="AU765" s="11">
        <v>7.66933328</v>
      </c>
      <c r="AV765" s="11">
        <v>6.6425094400000013</v>
      </c>
      <c r="AW765" s="29">
        <v>27.871043760000003</v>
      </c>
      <c r="AX765" s="45">
        <f t="shared" si="138"/>
        <v>2.3225869800000001</v>
      </c>
      <c r="AY765" s="45">
        <f t="shared" si="139"/>
        <v>0.23072450039377573</v>
      </c>
    </row>
    <row r="766" spans="1:51" ht="15" customHeight="1">
      <c r="A766" s="385">
        <v>2709</v>
      </c>
      <c r="B766" s="23" t="s">
        <v>243</v>
      </c>
      <c r="C766" s="23" t="s">
        <v>639</v>
      </c>
      <c r="D766" s="23" t="s">
        <v>640</v>
      </c>
      <c r="E766" s="23" t="s">
        <v>1203</v>
      </c>
      <c r="F766" s="25" t="s">
        <v>923</v>
      </c>
      <c r="G766" s="24" t="s">
        <v>1162</v>
      </c>
      <c r="H766" s="394">
        <v>330</v>
      </c>
      <c r="I766" s="23" t="s">
        <v>1181</v>
      </c>
      <c r="J766" s="42" t="s">
        <v>998</v>
      </c>
      <c r="K766" s="13" t="str">
        <f t="shared" si="142"/>
        <v>011</v>
      </c>
      <c r="L766" s="6" t="s">
        <v>1004</v>
      </c>
      <c r="M766" s="13" t="s">
        <v>1026</v>
      </c>
      <c r="N766" s="13" t="s">
        <v>1027</v>
      </c>
      <c r="O766" s="3"/>
      <c r="P766" s="306" t="s">
        <v>1578</v>
      </c>
      <c r="Q766" s="306" t="s">
        <v>1578</v>
      </c>
      <c r="R766" s="7" t="s">
        <v>1563</v>
      </c>
      <c r="S766" s="7" t="str">
        <f t="shared" si="137"/>
        <v>No</v>
      </c>
      <c r="T766" s="306">
        <v>380</v>
      </c>
      <c r="U766" s="306">
        <v>20</v>
      </c>
      <c r="V766" s="306" t="s">
        <v>1578</v>
      </c>
      <c r="W766" s="306">
        <v>0</v>
      </c>
      <c r="X766" s="8">
        <v>100</v>
      </c>
      <c r="Y766" s="16">
        <f t="shared" si="136"/>
        <v>39.370078740157481</v>
      </c>
      <c r="Z766" s="8">
        <v>0</v>
      </c>
      <c r="AA766" s="16">
        <f t="shared" si="143"/>
        <v>0</v>
      </c>
      <c r="AB766" s="16" t="str">
        <f t="shared" si="144"/>
        <v>N</v>
      </c>
      <c r="AC766" s="8">
        <v>100</v>
      </c>
      <c r="AD766" s="306">
        <v>10</v>
      </c>
      <c r="AE766" s="3"/>
      <c r="AF766" s="5" t="s">
        <v>990</v>
      </c>
      <c r="AG766" s="10">
        <v>1.9720920800000001</v>
      </c>
      <c r="AH766" s="10">
        <v>2.0862699199999999</v>
      </c>
      <c r="AI766" s="10">
        <v>1.9014105600000002</v>
      </c>
      <c r="AJ766" s="10">
        <v>2.0870466400000001</v>
      </c>
      <c r="AK766" s="10">
        <v>1.9767524000000001</v>
      </c>
      <c r="AL766" s="10">
        <v>2.5655061600000004</v>
      </c>
      <c r="AM766" s="10">
        <v>2.4109388800000002</v>
      </c>
      <c r="AN766" s="10">
        <v>2.4559886400000002</v>
      </c>
      <c r="AO766" s="10">
        <v>2.2548181600000001</v>
      </c>
      <c r="AP766" s="10">
        <v>2.0917069600000002</v>
      </c>
      <c r="AQ766" s="10">
        <v>2.03966672</v>
      </c>
      <c r="AR766" s="10">
        <v>2.0365598400000002</v>
      </c>
      <c r="AS766" s="11">
        <v>5.9597725600000002</v>
      </c>
      <c r="AT766" s="11">
        <v>6.629305200000001</v>
      </c>
      <c r="AU766" s="11">
        <v>7.121745680000001</v>
      </c>
      <c r="AV766" s="11">
        <v>6.1679335200000001</v>
      </c>
      <c r="AW766" s="29">
        <v>25.878756960000004</v>
      </c>
      <c r="AX766" s="45">
        <f t="shared" si="138"/>
        <v>2.1565630799999997</v>
      </c>
      <c r="AY766" s="45">
        <f t="shared" si="139"/>
        <v>0.21421335427438615</v>
      </c>
    </row>
    <row r="767" spans="1:51" ht="15" customHeight="1">
      <c r="A767" s="385">
        <v>2710</v>
      </c>
      <c r="B767" s="23" t="s">
        <v>243</v>
      </c>
      <c r="C767" s="23" t="s">
        <v>639</v>
      </c>
      <c r="D767" s="23" t="s">
        <v>640</v>
      </c>
      <c r="E767" s="23" t="s">
        <v>1203</v>
      </c>
      <c r="F767" s="25" t="s">
        <v>926</v>
      </c>
      <c r="G767" s="24" t="s">
        <v>1182</v>
      </c>
      <c r="H767" s="394">
        <v>250</v>
      </c>
      <c r="I767" s="23" t="s">
        <v>1183</v>
      </c>
      <c r="J767" s="42" t="s">
        <v>998</v>
      </c>
      <c r="K767" s="13" t="str">
        <f t="shared" si="142"/>
        <v>011</v>
      </c>
      <c r="L767" s="6" t="s">
        <v>1004</v>
      </c>
      <c r="M767" s="13" t="s">
        <v>1026</v>
      </c>
      <c r="N767" s="13" t="s">
        <v>1027</v>
      </c>
      <c r="O767" s="3"/>
      <c r="P767" s="306" t="s">
        <v>1578</v>
      </c>
      <c r="Q767" s="306" t="s">
        <v>1578</v>
      </c>
      <c r="R767" s="7" t="s">
        <v>1563</v>
      </c>
      <c r="S767" s="7" t="str">
        <f t="shared" si="137"/>
        <v>No</v>
      </c>
      <c r="T767" s="306">
        <v>380</v>
      </c>
      <c r="U767" s="306">
        <v>20</v>
      </c>
      <c r="V767" s="306" t="s">
        <v>1578</v>
      </c>
      <c r="W767" s="306">
        <v>0</v>
      </c>
      <c r="X767" s="8">
        <v>100</v>
      </c>
      <c r="Y767" s="16">
        <f t="shared" si="136"/>
        <v>39.370078740157481</v>
      </c>
      <c r="Z767" s="8">
        <v>0</v>
      </c>
      <c r="AA767" s="16">
        <f t="shared" si="143"/>
        <v>0</v>
      </c>
      <c r="AB767" s="16" t="str">
        <f t="shared" si="144"/>
        <v>N</v>
      </c>
      <c r="AC767" s="8">
        <v>100</v>
      </c>
      <c r="AD767" s="306">
        <v>10</v>
      </c>
      <c r="AE767" s="3"/>
      <c r="AF767" s="5" t="s">
        <v>990</v>
      </c>
      <c r="AG767" s="10">
        <v>4.2463282400000004</v>
      </c>
      <c r="AH767" s="10">
        <v>4.4933252000000001</v>
      </c>
      <c r="AI767" s="10">
        <v>4.0956445600000002</v>
      </c>
      <c r="AJ767" s="10">
        <v>4.4948786400000005</v>
      </c>
      <c r="AK767" s="10">
        <v>4.2579790399999995</v>
      </c>
      <c r="AL767" s="10">
        <v>5.5263628000000002</v>
      </c>
      <c r="AM767" s="10">
        <v>5.1931499200000006</v>
      </c>
      <c r="AN767" s="10">
        <v>5.2886864800000009</v>
      </c>
      <c r="AO767" s="10">
        <v>4.8560534400000002</v>
      </c>
      <c r="AP767" s="10">
        <v>4.5049760000000001</v>
      </c>
      <c r="AQ767" s="10">
        <v>4.3923516000000005</v>
      </c>
      <c r="AR767" s="10">
        <v>4.3861378400000008</v>
      </c>
      <c r="AS767" s="11">
        <v>12.835298000000002</v>
      </c>
      <c r="AT767" s="11">
        <v>14.279220479999999</v>
      </c>
      <c r="AU767" s="11">
        <v>15.337889840000003</v>
      </c>
      <c r="AV767" s="11">
        <v>13.283465440000001</v>
      </c>
      <c r="AW767" s="29">
        <v>55.735873760000004</v>
      </c>
      <c r="AX767" s="45">
        <f t="shared" si="138"/>
        <v>4.6446561466666667</v>
      </c>
      <c r="AY767" s="45">
        <f t="shared" si="139"/>
        <v>0.46148457628015549</v>
      </c>
    </row>
    <row r="768" spans="1:51" ht="15" customHeight="1">
      <c r="A768" s="385">
        <v>2711</v>
      </c>
      <c r="B768" s="23" t="s">
        <v>243</v>
      </c>
      <c r="C768" s="23" t="s">
        <v>639</v>
      </c>
      <c r="D768" s="23" t="s">
        <v>640</v>
      </c>
      <c r="E768" s="23" t="s">
        <v>1203</v>
      </c>
      <c r="F768" s="25" t="s">
        <v>926</v>
      </c>
      <c r="G768" s="24" t="s">
        <v>1184</v>
      </c>
      <c r="H768" s="394">
        <v>250</v>
      </c>
      <c r="I768" s="23" t="s">
        <v>1185</v>
      </c>
      <c r="J768" s="42" t="s">
        <v>998</v>
      </c>
      <c r="K768" s="13" t="str">
        <f t="shared" si="142"/>
        <v>011</v>
      </c>
      <c r="L768" s="6" t="s">
        <v>1004</v>
      </c>
      <c r="M768" s="13" t="s">
        <v>1026</v>
      </c>
      <c r="N768" s="13" t="s">
        <v>1027</v>
      </c>
      <c r="O768" s="3"/>
      <c r="P768" s="306" t="s">
        <v>1578</v>
      </c>
      <c r="Q768" s="306" t="s">
        <v>1578</v>
      </c>
      <c r="R768" s="7" t="s">
        <v>1563</v>
      </c>
      <c r="S768" s="7" t="str">
        <f t="shared" si="137"/>
        <v>No</v>
      </c>
      <c r="T768" s="306">
        <v>380</v>
      </c>
      <c r="U768" s="306">
        <v>20</v>
      </c>
      <c r="V768" s="306" t="s">
        <v>1578</v>
      </c>
      <c r="W768" s="306">
        <v>0</v>
      </c>
      <c r="X768" s="8">
        <v>100</v>
      </c>
      <c r="Y768" s="16">
        <f t="shared" si="136"/>
        <v>39.370078740157481</v>
      </c>
      <c r="Z768" s="8">
        <v>0</v>
      </c>
      <c r="AA768" s="16">
        <f t="shared" si="143"/>
        <v>0</v>
      </c>
      <c r="AB768" s="16" t="str">
        <f t="shared" si="144"/>
        <v>N</v>
      </c>
      <c r="AC768" s="8">
        <v>100</v>
      </c>
      <c r="AD768" s="306">
        <v>10</v>
      </c>
      <c r="AE768" s="3"/>
      <c r="AF768" s="5" t="s">
        <v>990</v>
      </c>
      <c r="AG768" s="10">
        <v>0.7891475200000001</v>
      </c>
      <c r="AH768" s="10">
        <v>0.83497400000000011</v>
      </c>
      <c r="AI768" s="10">
        <v>0.76118560000000002</v>
      </c>
      <c r="AJ768" s="10">
        <v>0.83497400000000011</v>
      </c>
      <c r="AK768" s="10">
        <v>0.79070096000000001</v>
      </c>
      <c r="AL768" s="10">
        <v>1.02682384</v>
      </c>
      <c r="AM768" s="10">
        <v>0.96468624000000014</v>
      </c>
      <c r="AN768" s="10">
        <v>0.98255080000000006</v>
      </c>
      <c r="AO768" s="10">
        <v>0.90254864000000001</v>
      </c>
      <c r="AP768" s="10">
        <v>0.83730416000000008</v>
      </c>
      <c r="AQ768" s="10">
        <v>0.81633272000000001</v>
      </c>
      <c r="AR768" s="10">
        <v>0.81477928000000011</v>
      </c>
      <c r="AS768" s="11">
        <v>2.3853071200000002</v>
      </c>
      <c r="AT768" s="11">
        <v>2.6524988</v>
      </c>
      <c r="AU768" s="11">
        <v>2.8497856800000001</v>
      </c>
      <c r="AV768" s="11">
        <v>2.4684161600000003</v>
      </c>
      <c r="AW768" s="29">
        <v>10.356007760000001</v>
      </c>
      <c r="AX768" s="45">
        <f t="shared" si="138"/>
        <v>0.86300064666666676</v>
      </c>
      <c r="AY768" s="45">
        <f t="shared" si="139"/>
        <v>8.5714433439717339E-2</v>
      </c>
    </row>
    <row r="769" spans="1:51" ht="15" customHeight="1">
      <c r="A769" s="385">
        <v>2712</v>
      </c>
      <c r="B769" s="23" t="s">
        <v>243</v>
      </c>
      <c r="C769" s="23" t="s">
        <v>300</v>
      </c>
      <c r="D769" s="23" t="s">
        <v>300</v>
      </c>
      <c r="E769" s="23" t="s">
        <v>1226</v>
      </c>
      <c r="F769" s="25" t="s">
        <v>923</v>
      </c>
      <c r="G769" s="24" t="s">
        <v>917</v>
      </c>
      <c r="H769" s="394">
        <v>330</v>
      </c>
      <c r="I769" s="23" t="s">
        <v>1186</v>
      </c>
      <c r="J769" s="42" t="s">
        <v>1000</v>
      </c>
      <c r="K769" s="13" t="str">
        <f t="shared" si="142"/>
        <v>01A</v>
      </c>
      <c r="L769" s="6" t="s">
        <v>1004</v>
      </c>
      <c r="M769" s="13" t="s">
        <v>1026</v>
      </c>
      <c r="N769" s="13" t="s">
        <v>1028</v>
      </c>
      <c r="O769" s="3"/>
      <c r="P769" s="7" t="s">
        <v>1459</v>
      </c>
      <c r="Q769" s="7" t="s">
        <v>1589</v>
      </c>
      <c r="R769" s="7" t="s">
        <v>1459</v>
      </c>
      <c r="S769" s="7" t="str">
        <f t="shared" si="137"/>
        <v>Yes</v>
      </c>
      <c r="T769" s="306">
        <v>415</v>
      </c>
      <c r="U769" s="306">
        <v>22</v>
      </c>
      <c r="V769" s="306">
        <v>905</v>
      </c>
      <c r="W769" s="306">
        <v>905</v>
      </c>
      <c r="X769" s="8">
        <v>90.5</v>
      </c>
      <c r="Y769" s="16">
        <f t="shared" ref="Y769:Y773" si="145">X769/2.54</f>
        <v>35.629921259842519</v>
      </c>
      <c r="Z769" s="8">
        <v>90.5</v>
      </c>
      <c r="AA769" s="16">
        <f t="shared" si="143"/>
        <v>35.629921259842519</v>
      </c>
      <c r="AB769" s="16" t="str">
        <f t="shared" si="144"/>
        <v>Y</v>
      </c>
      <c r="AC769" s="8">
        <v>107</v>
      </c>
      <c r="AD769" s="306">
        <v>10</v>
      </c>
      <c r="AE769" s="3"/>
      <c r="AF769" s="5" t="s">
        <v>990</v>
      </c>
      <c r="AG769" s="10">
        <v>7.0567553974610009</v>
      </c>
      <c r="AH769" s="10">
        <v>7.4674616829610008</v>
      </c>
      <c r="AI769" s="10">
        <v>6.8054031507350015</v>
      </c>
      <c r="AJ769" s="10">
        <v>7.4691045081030012</v>
      </c>
      <c r="AK769" s="10">
        <v>7.0756478865940009</v>
      </c>
      <c r="AL769" s="10">
        <v>9.1833925437800001</v>
      </c>
      <c r="AM769" s="10">
        <v>8.6297604709260014</v>
      </c>
      <c r="AN769" s="10">
        <v>8.7882930971290012</v>
      </c>
      <c r="AO769" s="10">
        <v>8.0703785100750007</v>
      </c>
      <c r="AP769" s="10">
        <v>7.4863541720940008</v>
      </c>
      <c r="AQ769" s="10">
        <v>7.2990721059060011</v>
      </c>
      <c r="AR769" s="10">
        <v>7.2883937424830005</v>
      </c>
      <c r="AS769" s="11">
        <v>21.329620231157001</v>
      </c>
      <c r="AT769" s="11">
        <v>23.728144938477001</v>
      </c>
      <c r="AU769" s="11">
        <v>25.488432078130003</v>
      </c>
      <c r="AV769" s="11">
        <v>22.073820020483005</v>
      </c>
      <c r="AW769" s="29">
        <v>92.620017268247011</v>
      </c>
      <c r="AX769" s="45">
        <f t="shared" si="138"/>
        <v>7.7183347723539164</v>
      </c>
      <c r="AY769" s="45">
        <f t="shared" si="139"/>
        <v>0.76690126417714244</v>
      </c>
    </row>
    <row r="770" spans="1:51" ht="15" customHeight="1">
      <c r="A770" s="385">
        <v>2756</v>
      </c>
      <c r="B770" s="23" t="s">
        <v>356</v>
      </c>
      <c r="C770" s="23" t="s">
        <v>815</v>
      </c>
      <c r="D770" s="23" t="s">
        <v>816</v>
      </c>
      <c r="E770" s="23" t="s">
        <v>1206</v>
      </c>
      <c r="F770" s="25" t="s">
        <v>923</v>
      </c>
      <c r="G770" s="24"/>
      <c r="H770" s="394"/>
      <c r="I770" s="23" t="s">
        <v>1187</v>
      </c>
      <c r="J770" s="42" t="s">
        <v>998</v>
      </c>
      <c r="K770" s="13" t="str">
        <f t="shared" si="142"/>
        <v>011</v>
      </c>
      <c r="L770" s="6" t="s">
        <v>1004</v>
      </c>
      <c r="M770" s="13" t="s">
        <v>1026</v>
      </c>
      <c r="N770" s="13" t="s">
        <v>1027</v>
      </c>
      <c r="O770" s="3"/>
      <c r="P770" s="7" t="s">
        <v>1435</v>
      </c>
      <c r="Q770" s="7" t="s">
        <v>1590</v>
      </c>
      <c r="R770" s="7" t="s">
        <v>1435</v>
      </c>
      <c r="S770" s="7" t="str">
        <f t="shared" si="137"/>
        <v>Yes</v>
      </c>
      <c r="T770" s="306">
        <v>320</v>
      </c>
      <c r="U770" s="306">
        <v>16</v>
      </c>
      <c r="V770" s="306">
        <v>1200</v>
      </c>
      <c r="W770" s="306">
        <v>1200</v>
      </c>
      <c r="X770" s="8">
        <v>120</v>
      </c>
      <c r="Y770" s="16">
        <f t="shared" si="145"/>
        <v>47.244094488188978</v>
      </c>
      <c r="Z770" s="8">
        <v>120</v>
      </c>
      <c r="AA770" s="16">
        <f t="shared" si="143"/>
        <v>47.244094488188978</v>
      </c>
      <c r="AB770" s="16" t="str">
        <f t="shared" si="144"/>
        <v>Y</v>
      </c>
      <c r="AC770" s="8">
        <v>90</v>
      </c>
      <c r="AD770" s="306">
        <v>10</v>
      </c>
      <c r="AE770" s="3"/>
      <c r="AF770" s="5" t="s">
        <v>992</v>
      </c>
      <c r="AG770" s="10">
        <v>6.8966456832</v>
      </c>
      <c r="AH770" s="10">
        <v>7.2971781120000001</v>
      </c>
      <c r="AI770" s="10">
        <v>6.6508162559999997</v>
      </c>
      <c r="AJ770" s="10">
        <v>7.2992973312</v>
      </c>
      <c r="AK770" s="10">
        <v>6.9143058432000002</v>
      </c>
      <c r="AL770" s="10">
        <v>8.9741869055999999</v>
      </c>
      <c r="AM770" s="10">
        <v>8.4337860096000004</v>
      </c>
      <c r="AN770" s="10">
        <v>8.5884890112000001</v>
      </c>
      <c r="AO770" s="10">
        <v>7.8863210496000002</v>
      </c>
      <c r="AP770" s="10">
        <v>7.3162510848000002</v>
      </c>
      <c r="AQ770" s="10">
        <v>7.1325854207999999</v>
      </c>
      <c r="AR770" s="10">
        <v>7.1226957312000003</v>
      </c>
      <c r="AS770" s="11">
        <v>20.844640051199999</v>
      </c>
      <c r="AT770" s="11">
        <v>23.187790079999999</v>
      </c>
      <c r="AU770" s="11">
        <v>24.908596070400002</v>
      </c>
      <c r="AV770" s="11">
        <v>21.5715322368</v>
      </c>
      <c r="AW770" s="29">
        <v>90.512558438400006</v>
      </c>
      <c r="AX770" s="45">
        <f t="shared" si="138"/>
        <v>7.5427132031999991</v>
      </c>
      <c r="AY770" s="45">
        <f t="shared" si="139"/>
        <v>0.74942788167215657</v>
      </c>
    </row>
    <row r="771" spans="1:51" ht="15" customHeight="1">
      <c r="A771" s="385">
        <v>2757</v>
      </c>
      <c r="B771" s="23" t="s">
        <v>356</v>
      </c>
      <c r="C771" s="23" t="s">
        <v>815</v>
      </c>
      <c r="D771" s="23" t="s">
        <v>816</v>
      </c>
      <c r="E771" s="23" t="s">
        <v>1206</v>
      </c>
      <c r="F771" s="25" t="s">
        <v>923</v>
      </c>
      <c r="G771" s="24"/>
      <c r="H771" s="394"/>
      <c r="I771" s="23" t="s">
        <v>1188</v>
      </c>
      <c r="J771" s="42" t="s">
        <v>998</v>
      </c>
      <c r="K771" s="13" t="str">
        <f t="shared" si="142"/>
        <v>011</v>
      </c>
      <c r="L771" s="6" t="s">
        <v>1004</v>
      </c>
      <c r="M771" s="13" t="s">
        <v>1026</v>
      </c>
      <c r="N771" s="13" t="s">
        <v>1027</v>
      </c>
      <c r="O771" s="3"/>
      <c r="P771" s="7" t="s">
        <v>1353</v>
      </c>
      <c r="Q771" s="7" t="s">
        <v>1590</v>
      </c>
      <c r="R771" s="7" t="s">
        <v>1353</v>
      </c>
      <c r="S771" s="7" t="str">
        <f t="shared" si="137"/>
        <v>Yes</v>
      </c>
      <c r="T771" s="306">
        <v>320</v>
      </c>
      <c r="U771" s="306">
        <v>16</v>
      </c>
      <c r="V771" s="306">
        <v>730</v>
      </c>
      <c r="W771" s="306">
        <v>730</v>
      </c>
      <c r="X771" s="8">
        <v>73</v>
      </c>
      <c r="Y771" s="16">
        <f t="shared" si="145"/>
        <v>28.740157480314959</v>
      </c>
      <c r="Z771" s="8">
        <v>73</v>
      </c>
      <c r="AA771" s="16">
        <f t="shared" si="143"/>
        <v>28.740157480314959</v>
      </c>
      <c r="AB771" s="16" t="str">
        <f t="shared" si="144"/>
        <v>Y</v>
      </c>
      <c r="AC771" s="8">
        <v>89</v>
      </c>
      <c r="AD771" s="306">
        <v>12</v>
      </c>
      <c r="AE771" s="3"/>
      <c r="AF771" s="5" t="s">
        <v>992</v>
      </c>
      <c r="AG771" s="10">
        <v>1.936098515456</v>
      </c>
      <c r="AH771" s="10">
        <v>2.0487117960959997</v>
      </c>
      <c r="AI771" s="10">
        <v>1.8672556797440001</v>
      </c>
      <c r="AJ771" s="10">
        <v>2.0491367518720001</v>
      </c>
      <c r="AK771" s="10">
        <v>1.9411979847680001</v>
      </c>
      <c r="AL771" s="10">
        <v>2.5195627959040001</v>
      </c>
      <c r="AM771" s="10">
        <v>2.3678535838719998</v>
      </c>
      <c r="AN771" s="10">
        <v>2.4111990730240001</v>
      </c>
      <c r="AO771" s="10">
        <v>2.2140195929599997</v>
      </c>
      <c r="AP771" s="10">
        <v>2.0538112654079996</v>
      </c>
      <c r="AQ771" s="10">
        <v>2.0023916165119999</v>
      </c>
      <c r="AR771" s="10">
        <v>1.999841881856</v>
      </c>
      <c r="AS771" s="11">
        <v>5.8520659912959996</v>
      </c>
      <c r="AT771" s="11">
        <v>6.5098975325440005</v>
      </c>
      <c r="AU771" s="11">
        <v>6.9930722498559996</v>
      </c>
      <c r="AV771" s="11">
        <v>6.0560447637759989</v>
      </c>
      <c r="AW771" s="29">
        <v>25.411080537471996</v>
      </c>
      <c r="AX771" s="45">
        <f t="shared" si="138"/>
        <v>2.1175900447893334</v>
      </c>
      <c r="AY771" s="45">
        <f t="shared" si="139"/>
        <v>0.2104265335283971</v>
      </c>
    </row>
    <row r="772" spans="1:51" ht="15" customHeight="1">
      <c r="A772" s="385">
        <v>2758</v>
      </c>
      <c r="B772" s="23" t="s">
        <v>356</v>
      </c>
      <c r="C772" s="23" t="s">
        <v>815</v>
      </c>
      <c r="D772" s="23" t="s">
        <v>816</v>
      </c>
      <c r="E772" s="23" t="s">
        <v>1206</v>
      </c>
      <c r="F772" s="25" t="s">
        <v>923</v>
      </c>
      <c r="G772" s="24"/>
      <c r="H772" s="394"/>
      <c r="I772" s="23" t="s">
        <v>1189</v>
      </c>
      <c r="J772" s="42" t="s">
        <v>998</v>
      </c>
      <c r="K772" s="13" t="str">
        <f t="shared" si="142"/>
        <v>011</v>
      </c>
      <c r="L772" s="6" t="s">
        <v>1004</v>
      </c>
      <c r="M772" s="13" t="s">
        <v>1026</v>
      </c>
      <c r="N772" s="13" t="s">
        <v>1027</v>
      </c>
      <c r="O772" s="3"/>
      <c r="P772" s="7" t="s">
        <v>1354</v>
      </c>
      <c r="Q772" s="7" t="s">
        <v>1591</v>
      </c>
      <c r="R772" s="7" t="s">
        <v>1577</v>
      </c>
      <c r="S772" s="7" t="str">
        <f t="shared" si="137"/>
        <v>No</v>
      </c>
      <c r="T772" s="306">
        <v>320</v>
      </c>
      <c r="U772" s="306">
        <v>16</v>
      </c>
      <c r="V772" s="306">
        <v>1182</v>
      </c>
      <c r="W772" s="306">
        <v>1175</v>
      </c>
      <c r="X772" s="8">
        <v>117.5</v>
      </c>
      <c r="Y772" s="16">
        <f t="shared" si="145"/>
        <v>46.259842519685037</v>
      </c>
      <c r="Z772" s="8">
        <v>117.5</v>
      </c>
      <c r="AA772" s="16">
        <f t="shared" si="143"/>
        <v>46.259842519685037</v>
      </c>
      <c r="AB772" s="16" t="str">
        <f t="shared" si="144"/>
        <v>Y</v>
      </c>
      <c r="AC772" s="8">
        <v>88</v>
      </c>
      <c r="AD772" s="306">
        <v>10</v>
      </c>
      <c r="AE772" s="3"/>
      <c r="AF772" s="5" t="s">
        <v>992</v>
      </c>
      <c r="AG772" s="10">
        <v>23.769221414400004</v>
      </c>
      <c r="AH772" s="10">
        <v>25.150940559360002</v>
      </c>
      <c r="AI772" s="10">
        <v>22.921794058240003</v>
      </c>
      <c r="AJ772" s="10">
        <v>25.157027427840003</v>
      </c>
      <c r="AK772" s="10">
        <v>23.831442736640003</v>
      </c>
      <c r="AL772" s="10">
        <v>30.930760340480003</v>
      </c>
      <c r="AM772" s="10">
        <v>29.066149629440002</v>
      </c>
      <c r="AN772" s="10">
        <v>29.601794055680003</v>
      </c>
      <c r="AO772" s="10">
        <v>27.181249356800006</v>
      </c>
      <c r="AP772" s="10">
        <v>25.215190837760002</v>
      </c>
      <c r="AQ772" s="10">
        <v>24.583509153280005</v>
      </c>
      <c r="AR772" s="10">
        <v>24.549016898560001</v>
      </c>
      <c r="AS772" s="11">
        <v>71.841956032000013</v>
      </c>
      <c r="AT772" s="11">
        <v>79.919230504960012</v>
      </c>
      <c r="AU772" s="11">
        <v>85.849193041920017</v>
      </c>
      <c r="AV772" s="11">
        <v>74.347716889600008</v>
      </c>
      <c r="AW772" s="29">
        <v>311.95809646848005</v>
      </c>
      <c r="AX772" s="45">
        <f t="shared" si="138"/>
        <v>25.996508039039998</v>
      </c>
      <c r="AY772" s="45">
        <f t="shared" si="139"/>
        <v>2.5830811259647199</v>
      </c>
    </row>
    <row r="773" spans="1:51" ht="15" customHeight="1">
      <c r="A773" s="385">
        <v>2759</v>
      </c>
      <c r="B773" s="23" t="s">
        <v>356</v>
      </c>
      <c r="C773" s="23" t="s">
        <v>1190</v>
      </c>
      <c r="D773" s="23" t="s">
        <v>1131</v>
      </c>
      <c r="E773" s="23" t="s">
        <v>1131</v>
      </c>
      <c r="F773" s="25"/>
      <c r="G773" s="24"/>
      <c r="H773" s="394"/>
      <c r="I773" s="23" t="s">
        <v>1047</v>
      </c>
      <c r="J773" s="42" t="s">
        <v>998</v>
      </c>
      <c r="K773" s="13" t="str">
        <f t="shared" si="142"/>
        <v>011</v>
      </c>
      <c r="L773" s="6" t="s">
        <v>1004</v>
      </c>
      <c r="M773" s="13" t="s">
        <v>1026</v>
      </c>
      <c r="N773" s="13" t="s">
        <v>1027</v>
      </c>
      <c r="O773" s="3"/>
      <c r="P773" s="7" t="s">
        <v>1368</v>
      </c>
      <c r="Q773" s="7" t="s">
        <v>1590</v>
      </c>
      <c r="R773" s="7" t="s">
        <v>1368</v>
      </c>
      <c r="S773" s="7" t="str">
        <f t="shared" ref="S773" si="146">IF(P773=R773,"Yes","No")</f>
        <v>Yes</v>
      </c>
      <c r="T773" s="306">
        <v>380</v>
      </c>
      <c r="U773" s="306">
        <v>20</v>
      </c>
      <c r="V773" s="306">
        <v>1330</v>
      </c>
      <c r="W773" s="306">
        <v>1330</v>
      </c>
      <c r="X773" s="8">
        <v>133</v>
      </c>
      <c r="Y773" s="16">
        <f t="shared" si="145"/>
        <v>52.362204724409445</v>
      </c>
      <c r="Z773" s="8">
        <v>66.5</v>
      </c>
      <c r="AA773" s="16">
        <f t="shared" si="143"/>
        <v>26.181102362204722</v>
      </c>
      <c r="AB773" s="16" t="str">
        <f t="shared" si="144"/>
        <v>N</v>
      </c>
      <c r="AC773" s="8">
        <v>91</v>
      </c>
      <c r="AD773" s="306">
        <v>12</v>
      </c>
      <c r="AE773" s="3"/>
      <c r="AF773" s="5" t="s">
        <v>992</v>
      </c>
      <c r="AG773" s="10">
        <v>0.27543881528800002</v>
      </c>
      <c r="AH773" s="10">
        <v>0.29141990695999997</v>
      </c>
      <c r="AI773" s="10">
        <v>0.26556814102000004</v>
      </c>
      <c r="AJ773" s="10">
        <v>0.29141990695999997</v>
      </c>
      <c r="AK773" s="10">
        <v>0.27637887950400003</v>
      </c>
      <c r="AL773" s="10">
        <v>0.35863449840400002</v>
      </c>
      <c r="AM773" s="10">
        <v>0.33701302143599998</v>
      </c>
      <c r="AN773" s="10">
        <v>0.34312343884000002</v>
      </c>
      <c r="AO773" s="10">
        <v>0.31492151235999999</v>
      </c>
      <c r="AP773" s="10">
        <v>0.29235997117599999</v>
      </c>
      <c r="AQ773" s="10">
        <v>0.28483945744800004</v>
      </c>
      <c r="AR773" s="10">
        <v>0.28436942534000004</v>
      </c>
      <c r="AS773" s="11">
        <v>0.83242686326799997</v>
      </c>
      <c r="AT773" s="11">
        <v>0.92643328486799992</v>
      </c>
      <c r="AU773" s="11">
        <v>0.99505797263600004</v>
      </c>
      <c r="AV773" s="11">
        <v>0.86156885396400007</v>
      </c>
      <c r="AW773" s="29">
        <v>3.6154869747360001</v>
      </c>
      <c r="AX773" s="45">
        <f t="shared" ref="AX773" si="147">AVERAGE(AG773:AR773)</f>
        <v>0.30129058122800001</v>
      </c>
      <c r="AY773" s="45">
        <f t="shared" ref="AY773" si="148">STDEV(AG773:AR773)</f>
        <v>2.9995133631900379E-2</v>
      </c>
    </row>
    <row r="774" spans="1:51">
      <c r="F774" s="9"/>
    </row>
    <row r="791" spans="21:22">
      <c r="U791" s="308"/>
      <c r="V791" s="308"/>
    </row>
  </sheetData>
  <autoFilter ref="B3:AW773"/>
  <dataConsolidate/>
  <pageMargins left="0" right="0" top="0.75" bottom="0.75" header="0.3" footer="0.3"/>
  <pageSetup paperSize="5" scale="10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33"/>
  <sheetViews>
    <sheetView workbookViewId="0">
      <selection activeCell="Q21" sqref="O21:Q28"/>
    </sheetView>
  </sheetViews>
  <sheetFormatPr baseColWidth="10" defaultRowHeight="14" x14ac:dyDescent="0"/>
  <cols>
    <col min="1" max="1" width="33" style="15" bestFit="1" customWidth="1"/>
    <col min="2" max="14" width="10.1640625" style="15" customWidth="1"/>
    <col min="15" max="15" width="9.5" style="15" bestFit="1" customWidth="1"/>
    <col min="16" max="16" width="13" style="15" bestFit="1" customWidth="1"/>
    <col min="17" max="16384" width="10.83203125" style="15"/>
  </cols>
  <sheetData>
    <row r="2" spans="1:15" ht="15" thickBot="1"/>
    <row r="3" spans="1:15" ht="15" thickBot="1">
      <c r="A3" s="328" t="s">
        <v>1032</v>
      </c>
      <c r="B3" s="405" t="s">
        <v>1029</v>
      </c>
      <c r="C3" s="406"/>
      <c r="D3" s="406"/>
      <c r="E3" s="406"/>
      <c r="F3" s="405" t="s">
        <v>1026</v>
      </c>
      <c r="G3" s="406"/>
      <c r="H3" s="406"/>
      <c r="I3" s="406"/>
      <c r="J3" s="406"/>
      <c r="K3" s="406"/>
      <c r="L3" s="406"/>
      <c r="M3" s="406"/>
      <c r="N3" s="407"/>
      <c r="O3" s="329" t="s">
        <v>1040</v>
      </c>
    </row>
    <row r="4" spans="1:15">
      <c r="A4" s="322" t="s">
        <v>1034</v>
      </c>
      <c r="B4" s="323">
        <v>290</v>
      </c>
      <c r="C4" s="324">
        <v>330</v>
      </c>
      <c r="D4" s="324">
        <v>345</v>
      </c>
      <c r="E4" s="325">
        <v>390</v>
      </c>
      <c r="F4" s="323">
        <v>320</v>
      </c>
      <c r="G4" s="324" t="s">
        <v>1600</v>
      </c>
      <c r="H4" s="324">
        <v>380</v>
      </c>
      <c r="I4" s="324">
        <v>400</v>
      </c>
      <c r="J4" s="324">
        <v>415</v>
      </c>
      <c r="K4" s="324">
        <v>430</v>
      </c>
      <c r="L4" s="324">
        <v>445</v>
      </c>
      <c r="M4" s="324">
        <v>465</v>
      </c>
      <c r="N4" s="326">
        <v>480</v>
      </c>
      <c r="O4" s="327"/>
    </row>
    <row r="5" spans="1:15">
      <c r="A5" s="235" t="s">
        <v>1321</v>
      </c>
      <c r="B5" s="279">
        <v>25</v>
      </c>
      <c r="C5" s="280">
        <v>1</v>
      </c>
      <c r="D5" s="280">
        <v>1</v>
      </c>
      <c r="E5" s="282">
        <v>2</v>
      </c>
      <c r="F5" s="279">
        <v>42</v>
      </c>
      <c r="G5" s="280">
        <v>61</v>
      </c>
      <c r="H5" s="280">
        <v>60</v>
      </c>
      <c r="I5" s="280">
        <v>28</v>
      </c>
      <c r="J5" s="280">
        <v>23</v>
      </c>
      <c r="K5" s="280">
        <v>25</v>
      </c>
      <c r="L5" s="280">
        <v>4</v>
      </c>
      <c r="M5" s="280">
        <v>6</v>
      </c>
      <c r="N5" s="281">
        <v>1</v>
      </c>
      <c r="O5" s="283">
        <f>SUM(B5:N5)</f>
        <v>279</v>
      </c>
    </row>
    <row r="6" spans="1:15">
      <c r="A6" s="235" t="s">
        <v>1322</v>
      </c>
      <c r="B6" s="275">
        <f>B5-B7</f>
        <v>14</v>
      </c>
      <c r="C6" s="276">
        <f t="shared" ref="C6:N6" si="0">C5-C7</f>
        <v>0</v>
      </c>
      <c r="D6" s="276">
        <f t="shared" si="0"/>
        <v>0</v>
      </c>
      <c r="E6" s="278">
        <f t="shared" si="0"/>
        <v>0</v>
      </c>
      <c r="F6" s="275">
        <f t="shared" si="0"/>
        <v>23</v>
      </c>
      <c r="G6" s="276">
        <f t="shared" si="0"/>
        <v>37</v>
      </c>
      <c r="H6" s="276">
        <f t="shared" si="0"/>
        <v>32</v>
      </c>
      <c r="I6" s="276">
        <f t="shared" si="0"/>
        <v>16</v>
      </c>
      <c r="J6" s="276">
        <f t="shared" si="0"/>
        <v>13</v>
      </c>
      <c r="K6" s="276">
        <f t="shared" si="0"/>
        <v>10</v>
      </c>
      <c r="L6" s="276">
        <f t="shared" si="0"/>
        <v>1</v>
      </c>
      <c r="M6" s="276">
        <f t="shared" si="0"/>
        <v>2</v>
      </c>
      <c r="N6" s="277">
        <f t="shared" si="0"/>
        <v>0</v>
      </c>
      <c r="O6" s="284">
        <f t="shared" ref="O6:O9" si="1">SUM(B6:N6)</f>
        <v>148</v>
      </c>
    </row>
    <row r="7" spans="1:15">
      <c r="A7" s="235" t="s">
        <v>1323</v>
      </c>
      <c r="B7" s="275">
        <v>11</v>
      </c>
      <c r="C7" s="276">
        <v>1</v>
      </c>
      <c r="D7" s="276">
        <v>1</v>
      </c>
      <c r="E7" s="278">
        <v>2</v>
      </c>
      <c r="F7" s="275">
        <v>19</v>
      </c>
      <c r="G7" s="276">
        <v>24</v>
      </c>
      <c r="H7" s="276">
        <v>28</v>
      </c>
      <c r="I7" s="276">
        <v>12</v>
      </c>
      <c r="J7" s="276">
        <v>10</v>
      </c>
      <c r="K7" s="276">
        <v>15</v>
      </c>
      <c r="L7" s="276">
        <v>3</v>
      </c>
      <c r="M7" s="276">
        <v>4</v>
      </c>
      <c r="N7" s="277">
        <v>1</v>
      </c>
      <c r="O7" s="284">
        <f t="shared" si="1"/>
        <v>131</v>
      </c>
    </row>
    <row r="8" spans="1:15">
      <c r="A8" s="235" t="s">
        <v>1324</v>
      </c>
      <c r="B8" s="236">
        <v>8967.3081202380508</v>
      </c>
      <c r="C8" s="237">
        <v>273.21290350477204</v>
      </c>
      <c r="D8" s="237">
        <v>58.745402530668002</v>
      </c>
      <c r="E8" s="239">
        <v>274.67556550080189</v>
      </c>
      <c r="F8" s="236">
        <v>18828.071741755368</v>
      </c>
      <c r="G8" s="237">
        <v>24376.492684163859</v>
      </c>
      <c r="H8" s="237">
        <v>20569.94292577072</v>
      </c>
      <c r="I8" s="237">
        <v>5011.8258653114726</v>
      </c>
      <c r="J8" s="237">
        <v>3441.0807704617559</v>
      </c>
      <c r="K8" s="237">
        <v>5365.9521107862647</v>
      </c>
      <c r="L8" s="237">
        <v>661.72750239167567</v>
      </c>
      <c r="M8" s="237">
        <v>1273.470138343142</v>
      </c>
      <c r="N8" s="238">
        <v>108.16951983022079</v>
      </c>
      <c r="O8" s="285">
        <f t="shared" si="1"/>
        <v>89210.675250588771</v>
      </c>
    </row>
    <row r="9" spans="1:15" ht="15" thickBot="1">
      <c r="A9" s="321" t="s">
        <v>1325</v>
      </c>
      <c r="B9" s="286">
        <v>4.7307781772180579</v>
      </c>
      <c r="C9" s="287">
        <v>0</v>
      </c>
      <c r="D9" s="288">
        <v>0</v>
      </c>
      <c r="E9" s="289">
        <v>0</v>
      </c>
      <c r="F9" s="286">
        <v>15.585849527639443</v>
      </c>
      <c r="G9" s="288">
        <v>22.164193994353624</v>
      </c>
      <c r="H9" s="288">
        <v>18.689281593936634</v>
      </c>
      <c r="I9" s="288">
        <v>10.624084435182569</v>
      </c>
      <c r="J9" s="288">
        <v>2.0369044817641142</v>
      </c>
      <c r="K9" s="288">
        <v>4.2064917488885438</v>
      </c>
      <c r="L9" s="288">
        <v>4.0605505187959601</v>
      </c>
      <c r="M9" s="288">
        <v>1.0626511936571736</v>
      </c>
      <c r="N9" s="290">
        <v>0</v>
      </c>
      <c r="O9" s="291">
        <f t="shared" si="1"/>
        <v>83.160785671436116</v>
      </c>
    </row>
    <row r="10" spans="1:15">
      <c r="A10" s="234" t="s">
        <v>1326</v>
      </c>
      <c r="B10" s="319">
        <f>B9*700</f>
        <v>3311.5447240526405</v>
      </c>
      <c r="C10" s="293">
        <f t="shared" ref="C10:O11" si="2">C9*700</f>
        <v>0</v>
      </c>
      <c r="D10" s="293">
        <f t="shared" si="2"/>
        <v>0</v>
      </c>
      <c r="E10" s="298">
        <f t="shared" si="2"/>
        <v>0</v>
      </c>
      <c r="F10" s="292">
        <f t="shared" si="2"/>
        <v>10910.094669347611</v>
      </c>
      <c r="G10" s="293">
        <f t="shared" si="2"/>
        <v>15514.935796047537</v>
      </c>
      <c r="H10" s="293">
        <f t="shared" si="2"/>
        <v>13082.497115755645</v>
      </c>
      <c r="I10" s="293">
        <f t="shared" si="2"/>
        <v>7436.8591046277979</v>
      </c>
      <c r="J10" s="293">
        <f t="shared" si="2"/>
        <v>1425.83313723488</v>
      </c>
      <c r="K10" s="293">
        <f t="shared" si="2"/>
        <v>2944.5442242219806</v>
      </c>
      <c r="L10" s="293">
        <f t="shared" si="2"/>
        <v>2842.3853631571719</v>
      </c>
      <c r="M10" s="293">
        <f t="shared" si="2"/>
        <v>743.85583556002155</v>
      </c>
      <c r="N10" s="294">
        <f t="shared" si="2"/>
        <v>0</v>
      </c>
      <c r="O10" s="300">
        <f t="shared" si="2"/>
        <v>58212.549970005282</v>
      </c>
    </row>
    <row r="11" spans="1:15" ht="15" thickBot="1">
      <c r="A11" s="240" t="s">
        <v>1327</v>
      </c>
      <c r="B11" s="320">
        <v>1191.1912340692211</v>
      </c>
      <c r="C11" s="296">
        <f t="shared" ref="C11" si="3">C10*700</f>
        <v>0</v>
      </c>
      <c r="D11" s="296">
        <f t="shared" ref="D11" si="4">D10*700</f>
        <v>0</v>
      </c>
      <c r="E11" s="299">
        <f t="shared" ref="E11" si="5">E10*700</f>
        <v>0</v>
      </c>
      <c r="F11" s="295">
        <v>1597.0189806379535</v>
      </c>
      <c r="G11" s="296">
        <v>3514.6044109957948</v>
      </c>
      <c r="H11" s="296">
        <v>3421.1965219918638</v>
      </c>
      <c r="I11" s="296">
        <v>342.16572734060941</v>
      </c>
      <c r="J11" s="296">
        <v>414.40439004515758</v>
      </c>
      <c r="K11" s="296">
        <v>385.22187272784322</v>
      </c>
      <c r="L11" s="296" t="s">
        <v>1328</v>
      </c>
      <c r="M11" s="296">
        <v>29.855120123481811</v>
      </c>
      <c r="N11" s="297">
        <f t="shared" si="2"/>
        <v>0</v>
      </c>
      <c r="O11" s="301">
        <f>SUM(B11:N11)</f>
        <v>10895.658257931926</v>
      </c>
    </row>
    <row r="12" spans="1:15">
      <c r="B12" s="230"/>
    </row>
    <row r="13" spans="1:15">
      <c r="B13" s="230"/>
    </row>
    <row r="14" spans="1:15">
      <c r="B14" s="230"/>
    </row>
    <row r="15" spans="1:15">
      <c r="B15" s="230"/>
    </row>
    <row r="16" spans="1:15">
      <c r="B16" s="230"/>
    </row>
    <row r="17" spans="2:2">
      <c r="B17" s="230"/>
    </row>
    <row r="18" spans="2:2">
      <c r="B18" s="230"/>
    </row>
    <row r="19" spans="2:2">
      <c r="B19" s="230"/>
    </row>
    <row r="20" spans="2:2">
      <c r="B20" s="230"/>
    </row>
    <row r="21" spans="2:2">
      <c r="B21" s="230"/>
    </row>
    <row r="22" spans="2:2">
      <c r="B22" s="230"/>
    </row>
    <row r="23" spans="2:2">
      <c r="B23" s="230"/>
    </row>
    <row r="24" spans="2:2">
      <c r="B24" s="230"/>
    </row>
    <row r="25" spans="2:2">
      <c r="B25" s="230"/>
    </row>
    <row r="26" spans="2:2">
      <c r="B26" s="230"/>
    </row>
    <row r="27" spans="2:2">
      <c r="B27" s="230"/>
    </row>
    <row r="28" spans="2:2">
      <c r="B28" s="230"/>
    </row>
    <row r="29" spans="2:2">
      <c r="B29" s="230"/>
    </row>
    <row r="30" spans="2:2">
      <c r="B30" s="230"/>
    </row>
    <row r="31" spans="2:2">
      <c r="B31" s="230"/>
    </row>
    <row r="32" spans="2:2">
      <c r="B32" s="230"/>
    </row>
    <row r="33" spans="2:2">
      <c r="B33" s="230"/>
    </row>
    <row r="34" spans="2:2">
      <c r="B34" s="230"/>
    </row>
    <row r="35" spans="2:2">
      <c r="B35" s="230"/>
    </row>
    <row r="36" spans="2:2">
      <c r="B36" s="230"/>
    </row>
    <row r="37" spans="2:2">
      <c r="B37" s="230"/>
    </row>
    <row r="38" spans="2:2">
      <c r="B38" s="230"/>
    </row>
    <row r="39" spans="2:2">
      <c r="B39" s="230"/>
    </row>
    <row r="40" spans="2:2">
      <c r="B40" s="230"/>
    </row>
    <row r="41" spans="2:2">
      <c r="B41" s="230"/>
    </row>
    <row r="42" spans="2:2">
      <c r="B42" s="230"/>
    </row>
    <row r="43" spans="2:2">
      <c r="B43" s="230"/>
    </row>
    <row r="44" spans="2:2">
      <c r="B44" s="230"/>
    </row>
    <row r="45" spans="2:2">
      <c r="B45" s="230"/>
    </row>
    <row r="46" spans="2:2">
      <c r="B46" s="230"/>
    </row>
    <row r="47" spans="2:2">
      <c r="B47" s="230"/>
    </row>
    <row r="48" spans="2:2">
      <c r="B48" s="230"/>
    </row>
    <row r="49" spans="2:2">
      <c r="B49" s="230"/>
    </row>
    <row r="50" spans="2:2">
      <c r="B50" s="230"/>
    </row>
    <row r="51" spans="2:2">
      <c r="B51" s="230"/>
    </row>
    <row r="52" spans="2:2">
      <c r="B52" s="230"/>
    </row>
    <row r="53" spans="2:2">
      <c r="B53" s="230"/>
    </row>
    <row r="54" spans="2:2">
      <c r="B54" s="230"/>
    </row>
    <row r="55" spans="2:2">
      <c r="B55" s="230"/>
    </row>
    <row r="56" spans="2:2">
      <c r="B56" s="230"/>
    </row>
    <row r="57" spans="2:2">
      <c r="B57" s="230"/>
    </row>
    <row r="58" spans="2:2">
      <c r="B58" s="230"/>
    </row>
    <row r="59" spans="2:2">
      <c r="B59" s="230"/>
    </row>
    <row r="60" spans="2:2">
      <c r="B60" s="230"/>
    </row>
    <row r="61" spans="2:2">
      <c r="B61" s="230"/>
    </row>
    <row r="62" spans="2:2">
      <c r="B62" s="230"/>
    </row>
    <row r="63" spans="2:2">
      <c r="B63" s="230"/>
    </row>
    <row r="64" spans="2:2">
      <c r="B64" s="230"/>
    </row>
    <row r="65" spans="2:2">
      <c r="B65" s="230"/>
    </row>
    <row r="66" spans="2:2">
      <c r="B66" s="230"/>
    </row>
    <row r="67" spans="2:2">
      <c r="B67" s="230"/>
    </row>
    <row r="68" spans="2:2">
      <c r="B68" s="230"/>
    </row>
    <row r="69" spans="2:2">
      <c r="B69" s="230"/>
    </row>
    <row r="70" spans="2:2">
      <c r="B70" s="230"/>
    </row>
    <row r="71" spans="2:2">
      <c r="B71" s="230"/>
    </row>
    <row r="72" spans="2:2">
      <c r="B72" s="230"/>
    </row>
    <row r="73" spans="2:2">
      <c r="B73" s="230"/>
    </row>
    <row r="74" spans="2:2">
      <c r="B74" s="230"/>
    </row>
    <row r="75" spans="2:2">
      <c r="B75" s="230"/>
    </row>
    <row r="76" spans="2:2">
      <c r="B76" s="230"/>
    </row>
    <row r="77" spans="2:2">
      <c r="B77" s="230"/>
    </row>
    <row r="78" spans="2:2">
      <c r="B78" s="230"/>
    </row>
    <row r="79" spans="2:2">
      <c r="B79" s="230"/>
    </row>
    <row r="80" spans="2:2">
      <c r="B80" s="230"/>
    </row>
    <row r="81" spans="2:2">
      <c r="B81" s="230"/>
    </row>
    <row r="82" spans="2:2">
      <c r="B82" s="230"/>
    </row>
    <row r="83" spans="2:2">
      <c r="B83" s="230"/>
    </row>
    <row r="84" spans="2:2">
      <c r="B84" s="230"/>
    </row>
    <row r="85" spans="2:2">
      <c r="B85" s="230"/>
    </row>
    <row r="86" spans="2:2">
      <c r="B86" s="230"/>
    </row>
    <row r="87" spans="2:2">
      <c r="B87" s="230"/>
    </row>
    <row r="88" spans="2:2">
      <c r="B88" s="230"/>
    </row>
    <row r="89" spans="2:2">
      <c r="B89" s="230"/>
    </row>
    <row r="90" spans="2:2">
      <c r="B90" s="230"/>
    </row>
    <row r="91" spans="2:2">
      <c r="B91" s="230"/>
    </row>
    <row r="92" spans="2:2">
      <c r="B92" s="230"/>
    </row>
    <row r="93" spans="2:2">
      <c r="B93" s="230"/>
    </row>
    <row r="94" spans="2:2">
      <c r="B94" s="230"/>
    </row>
    <row r="95" spans="2:2">
      <c r="B95" s="230"/>
    </row>
    <row r="96" spans="2:2">
      <c r="B96" s="230"/>
    </row>
    <row r="97" spans="2:2">
      <c r="B97" s="230"/>
    </row>
    <row r="98" spans="2:2">
      <c r="B98" s="230"/>
    </row>
    <row r="99" spans="2:2">
      <c r="B99" s="230"/>
    </row>
    <row r="100" spans="2:2">
      <c r="B100" s="230"/>
    </row>
    <row r="101" spans="2:2">
      <c r="B101" s="230"/>
    </row>
    <row r="102" spans="2:2">
      <c r="B102" s="230"/>
    </row>
    <row r="103" spans="2:2">
      <c r="B103" s="230"/>
    </row>
    <row r="104" spans="2:2">
      <c r="B104" s="230"/>
    </row>
    <row r="105" spans="2:2">
      <c r="B105" s="230"/>
    </row>
    <row r="106" spans="2:2">
      <c r="B106" s="230"/>
    </row>
    <row r="107" spans="2:2">
      <c r="B107" s="230"/>
    </row>
    <row r="108" spans="2:2">
      <c r="B108" s="230"/>
    </row>
    <row r="109" spans="2:2">
      <c r="B109" s="230"/>
    </row>
    <row r="110" spans="2:2">
      <c r="B110" s="230"/>
    </row>
    <row r="111" spans="2:2">
      <c r="B111" s="230"/>
    </row>
    <row r="112" spans="2:2">
      <c r="B112" s="230"/>
    </row>
    <row r="113" spans="2:2">
      <c r="B113" s="230"/>
    </row>
    <row r="114" spans="2:2">
      <c r="B114" s="230"/>
    </row>
    <row r="115" spans="2:2">
      <c r="B115" s="230"/>
    </row>
    <row r="116" spans="2:2">
      <c r="B116" s="230"/>
    </row>
    <row r="117" spans="2:2">
      <c r="B117" s="230"/>
    </row>
    <row r="118" spans="2:2">
      <c r="B118" s="230"/>
    </row>
    <row r="119" spans="2:2">
      <c r="B119" s="230"/>
    </row>
    <row r="120" spans="2:2">
      <c r="B120" s="230"/>
    </row>
    <row r="121" spans="2:2">
      <c r="B121" s="230"/>
    </row>
    <row r="122" spans="2:2">
      <c r="B122" s="230"/>
    </row>
    <row r="123" spans="2:2">
      <c r="B123" s="230"/>
    </row>
    <row r="124" spans="2:2">
      <c r="B124" s="230"/>
    </row>
    <row r="125" spans="2:2">
      <c r="B125" s="230"/>
    </row>
    <row r="126" spans="2:2">
      <c r="B126" s="230"/>
    </row>
    <row r="127" spans="2:2">
      <c r="B127" s="230"/>
    </row>
    <row r="128" spans="2:2">
      <c r="B128" s="230"/>
    </row>
    <row r="129" spans="2:2">
      <c r="B129" s="230"/>
    </row>
    <row r="130" spans="2:2">
      <c r="B130" s="230"/>
    </row>
    <row r="131" spans="2:2">
      <c r="B131" s="230"/>
    </row>
    <row r="132" spans="2:2">
      <c r="B132" s="230"/>
    </row>
    <row r="133" spans="2:2">
      <c r="B133" s="230"/>
    </row>
  </sheetData>
  <mergeCells count="2">
    <mergeCell ref="B3:E3"/>
    <mergeCell ref="F3:N3"/>
  </mergeCells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"/>
  <sheetViews>
    <sheetView workbookViewId="0">
      <selection activeCell="I28" sqref="I28"/>
    </sheetView>
  </sheetViews>
  <sheetFormatPr baseColWidth="10" defaultRowHeight="14" x14ac:dyDescent="0"/>
  <cols>
    <col min="1" max="1" width="16.5" bestFit="1" customWidth="1"/>
    <col min="2" max="2" width="8.5" style="230" bestFit="1" customWidth="1"/>
    <col min="3" max="3" width="11" bestFit="1" customWidth="1"/>
    <col min="5" max="5" width="20.83203125" bestFit="1" customWidth="1"/>
    <col min="6" max="6" width="10.83203125" style="249"/>
    <col min="8" max="8" width="16.5" style="15" bestFit="1" customWidth="1"/>
    <col min="9" max="11" width="10.83203125" style="15"/>
    <col min="12" max="12" width="20.83203125" bestFit="1" customWidth="1"/>
    <col min="13" max="13" width="10.83203125" style="249"/>
  </cols>
  <sheetData>
    <row r="1" spans="1:13" s="15" customFormat="1">
      <c r="B1" s="230"/>
      <c r="F1" s="249"/>
      <c r="M1" s="249"/>
    </row>
    <row r="2" spans="1:13" s="15" customFormat="1">
      <c r="A2" s="15" t="s">
        <v>1029</v>
      </c>
      <c r="B2" s="230"/>
      <c r="F2" s="249"/>
      <c r="M2" s="249"/>
    </row>
    <row r="3" spans="1:13">
      <c r="A3" t="s">
        <v>1306</v>
      </c>
    </row>
    <row r="4" spans="1:13">
      <c r="A4" s="223" t="s">
        <v>1303</v>
      </c>
      <c r="B4" s="231" t="s">
        <v>1304</v>
      </c>
      <c r="C4" s="223" t="s">
        <v>1305</v>
      </c>
      <c r="E4" s="224" t="s">
        <v>1307</v>
      </c>
      <c r="F4" s="250"/>
      <c r="H4" s="223" t="s">
        <v>1303</v>
      </c>
      <c r="I4" s="223" t="s">
        <v>1304</v>
      </c>
      <c r="J4" s="223" t="s">
        <v>1305</v>
      </c>
      <c r="L4" s="224" t="s">
        <v>1320</v>
      </c>
      <c r="M4" s="250"/>
    </row>
    <row r="5" spans="1:13">
      <c r="A5" s="221" t="s">
        <v>989</v>
      </c>
      <c r="B5" s="232">
        <v>0.73422390242134239</v>
      </c>
      <c r="C5" s="221">
        <v>513.95673169493978</v>
      </c>
      <c r="E5" s="104" t="s">
        <v>1294</v>
      </c>
      <c r="F5" s="244">
        <v>25</v>
      </c>
      <c r="H5" s="221" t="s">
        <v>989</v>
      </c>
      <c r="I5" s="228">
        <f>B5+B13+B21+B29+B38+B46+B54+B62+B70+B78+B86+B94+B102</f>
        <v>23.024419129369861</v>
      </c>
      <c r="J5" s="221">
        <f t="shared" ref="J5:J8" si="0">C5+C13+C21+C29+C38+C46+C54+C62+C70+C78+C86+C94+C102</f>
        <v>16117.093390558901</v>
      </c>
      <c r="L5" s="104" t="s">
        <v>1294</v>
      </c>
      <c r="M5" s="244">
        <f>F5+F13+F21+F29+F38+F46+F54+F62+F70+F78+F86+F94+F102</f>
        <v>280</v>
      </c>
    </row>
    <row r="6" spans="1:13">
      <c r="A6" s="221" t="s">
        <v>990</v>
      </c>
      <c r="B6" s="232">
        <v>2.9811419152671723</v>
      </c>
      <c r="C6" s="221">
        <v>2086.799340687021</v>
      </c>
      <c r="E6" s="19" t="s">
        <v>1295</v>
      </c>
      <c r="F6" s="245">
        <v>21</v>
      </c>
      <c r="H6" s="221" t="s">
        <v>990</v>
      </c>
      <c r="I6" s="228">
        <f t="shared" ref="I6:I8" si="1">B6+B14+B22+B30+B39+B47+B55+B63+B71+B79+B87+B95+B103</f>
        <v>9.2796839564648668</v>
      </c>
      <c r="J6" s="221">
        <f t="shared" si="0"/>
        <v>6495.7787695254074</v>
      </c>
      <c r="L6" s="19" t="s">
        <v>1295</v>
      </c>
      <c r="M6" s="245">
        <f t="shared" ref="M6:M9" si="2">F6+F14+F22+F30+F39+F47+F55+F63+F71+F79+F87+F95+F103</f>
        <v>228</v>
      </c>
    </row>
    <row r="7" spans="1:13">
      <c r="A7" s="221" t="s">
        <v>992</v>
      </c>
      <c r="B7" s="232">
        <v>0</v>
      </c>
      <c r="C7" s="221">
        <v>0</v>
      </c>
      <c r="E7" s="105" t="s">
        <v>1296</v>
      </c>
      <c r="F7" s="246">
        <v>4</v>
      </c>
      <c r="H7" s="221" t="s">
        <v>992</v>
      </c>
      <c r="I7" s="228">
        <f t="shared" si="1"/>
        <v>15.432388616571682</v>
      </c>
      <c r="J7" s="221">
        <f t="shared" si="0"/>
        <v>10802.672031600177</v>
      </c>
      <c r="L7" s="105" t="s">
        <v>1296</v>
      </c>
      <c r="M7" s="246">
        <f t="shared" si="2"/>
        <v>52</v>
      </c>
    </row>
    <row r="8" spans="1:13" ht="15" thickBot="1">
      <c r="A8" s="221" t="s">
        <v>988</v>
      </c>
      <c r="B8" s="232">
        <v>1.0154123595295432</v>
      </c>
      <c r="C8" s="221">
        <v>710.78865167068022</v>
      </c>
      <c r="E8" s="106" t="s">
        <v>1297</v>
      </c>
      <c r="F8" s="247">
        <v>7</v>
      </c>
      <c r="H8" s="221" t="s">
        <v>988</v>
      </c>
      <c r="I8" s="228">
        <f t="shared" si="1"/>
        <v>30.764018209898193</v>
      </c>
      <c r="J8" s="221">
        <f t="shared" si="0"/>
        <v>21534.812746928732</v>
      </c>
      <c r="L8" s="106" t="s">
        <v>1297</v>
      </c>
      <c r="M8" s="247">
        <f t="shared" si="2"/>
        <v>79</v>
      </c>
    </row>
    <row r="9" spans="1:13" ht="15" thickTop="1">
      <c r="A9" s="226" t="s">
        <v>1040</v>
      </c>
      <c r="B9" s="233">
        <f>SUM(B5:B8)</f>
        <v>4.7307781772180579</v>
      </c>
      <c r="C9" s="227">
        <f>SUM(C5:C8)</f>
        <v>3311.544724052641</v>
      </c>
      <c r="E9" s="22" t="s">
        <v>1298</v>
      </c>
      <c r="F9" s="248">
        <v>11</v>
      </c>
      <c r="H9" s="226" t="s">
        <v>1040</v>
      </c>
      <c r="I9" s="229">
        <f>SUM(I5:I8)</f>
        <v>78.500509912304608</v>
      </c>
      <c r="J9" s="227">
        <f>SUM(J5:J8)</f>
        <v>54950.356938613215</v>
      </c>
      <c r="L9" s="22" t="s">
        <v>1298</v>
      </c>
      <c r="M9" s="248">
        <f t="shared" si="2"/>
        <v>131</v>
      </c>
    </row>
    <row r="11" spans="1:13">
      <c r="A11" t="s">
        <v>1308</v>
      </c>
    </row>
    <row r="12" spans="1:13">
      <c r="A12" s="223" t="s">
        <v>1303</v>
      </c>
      <c r="B12" s="231" t="s">
        <v>1304</v>
      </c>
      <c r="C12" s="223" t="s">
        <v>1305</v>
      </c>
      <c r="E12" s="408" t="s">
        <v>1309</v>
      </c>
      <c r="F12" s="409"/>
    </row>
    <row r="13" spans="1:13">
      <c r="A13" s="221" t="s">
        <v>989</v>
      </c>
      <c r="B13" s="232">
        <v>0</v>
      </c>
      <c r="C13" s="221">
        <v>0</v>
      </c>
      <c r="E13" s="104" t="s">
        <v>1294</v>
      </c>
      <c r="F13" s="244">
        <v>1</v>
      </c>
    </row>
    <row r="14" spans="1:13">
      <c r="A14" s="221" t="s">
        <v>990</v>
      </c>
      <c r="B14" s="232">
        <v>0</v>
      </c>
      <c r="C14" s="221">
        <v>0</v>
      </c>
      <c r="E14" s="19" t="s">
        <v>1295</v>
      </c>
      <c r="F14" s="245">
        <v>0</v>
      </c>
    </row>
    <row r="15" spans="1:13">
      <c r="A15" s="221" t="s">
        <v>992</v>
      </c>
      <c r="B15" s="232">
        <v>0</v>
      </c>
      <c r="C15" s="221">
        <v>0</v>
      </c>
      <c r="E15" s="105" t="s">
        <v>1296</v>
      </c>
      <c r="F15" s="246">
        <v>1</v>
      </c>
    </row>
    <row r="16" spans="1:13" ht="15" thickBot="1">
      <c r="A16" s="221" t="s">
        <v>988</v>
      </c>
      <c r="B16" s="232">
        <v>0</v>
      </c>
      <c r="C16" s="221">
        <v>0</v>
      </c>
      <c r="E16" s="106" t="s">
        <v>1297</v>
      </c>
      <c r="F16" s="247">
        <v>0</v>
      </c>
    </row>
    <row r="17" spans="1:13" ht="15" thickTop="1">
      <c r="A17" s="226" t="s">
        <v>1040</v>
      </c>
      <c r="B17" s="233">
        <f>SUM(B13:B16)</f>
        <v>0</v>
      </c>
      <c r="C17" s="227">
        <f>SUM(C13:C16)</f>
        <v>0</v>
      </c>
      <c r="E17" s="22" t="s">
        <v>1298</v>
      </c>
      <c r="F17" s="248">
        <v>1</v>
      </c>
    </row>
    <row r="19" spans="1:13">
      <c r="A19" t="s">
        <v>1310</v>
      </c>
    </row>
    <row r="20" spans="1:13">
      <c r="A20" s="223" t="s">
        <v>1303</v>
      </c>
      <c r="B20" s="231" t="s">
        <v>1304</v>
      </c>
      <c r="C20" s="223" t="s">
        <v>1305</v>
      </c>
      <c r="E20" s="408" t="s">
        <v>1311</v>
      </c>
      <c r="F20" s="409"/>
    </row>
    <row r="21" spans="1:13">
      <c r="A21" s="221" t="s">
        <v>989</v>
      </c>
      <c r="B21" s="232">
        <v>0</v>
      </c>
      <c r="C21" s="221">
        <v>0</v>
      </c>
      <c r="E21" s="104" t="s">
        <v>1294</v>
      </c>
      <c r="F21" s="244">
        <v>1</v>
      </c>
    </row>
    <row r="22" spans="1:13">
      <c r="A22" s="221" t="s">
        <v>990</v>
      </c>
      <c r="B22" s="232">
        <v>0</v>
      </c>
      <c r="C22" s="221">
        <v>0</v>
      </c>
      <c r="E22" s="19" t="s">
        <v>1295</v>
      </c>
      <c r="F22" s="245">
        <v>0</v>
      </c>
    </row>
    <row r="23" spans="1:13">
      <c r="A23" s="221" t="s">
        <v>992</v>
      </c>
      <c r="B23" s="232">
        <v>0</v>
      </c>
      <c r="C23" s="221">
        <v>0</v>
      </c>
      <c r="E23" s="105" t="s">
        <v>1296</v>
      </c>
      <c r="F23" s="246">
        <v>1</v>
      </c>
    </row>
    <row r="24" spans="1:13" ht="15" thickBot="1">
      <c r="A24" s="221" t="s">
        <v>988</v>
      </c>
      <c r="B24" s="232">
        <v>0</v>
      </c>
      <c r="C24" s="221">
        <v>0</v>
      </c>
      <c r="E24" s="106" t="s">
        <v>1297</v>
      </c>
      <c r="F24" s="247">
        <v>0</v>
      </c>
    </row>
    <row r="25" spans="1:13" ht="15" thickTop="1">
      <c r="A25" s="226" t="s">
        <v>1040</v>
      </c>
      <c r="B25" s="233">
        <f>SUM(B21:B24)</f>
        <v>0</v>
      </c>
      <c r="C25" s="227">
        <f>SUM(C21:C24)</f>
        <v>0</v>
      </c>
      <c r="E25" s="22" t="s">
        <v>1298</v>
      </c>
      <c r="F25" s="248">
        <v>1</v>
      </c>
    </row>
    <row r="26" spans="1:13" s="15" customFormat="1">
      <c r="B26" s="230"/>
      <c r="E26" s="166"/>
      <c r="F26" s="251"/>
      <c r="M26" s="249"/>
    </row>
    <row r="27" spans="1:13">
      <c r="A27" t="s">
        <v>1312</v>
      </c>
    </row>
    <row r="28" spans="1:13">
      <c r="A28" s="223" t="s">
        <v>1303</v>
      </c>
      <c r="B28" s="231" t="s">
        <v>1304</v>
      </c>
      <c r="C28" s="223" t="s">
        <v>1305</v>
      </c>
      <c r="E28" s="408" t="s">
        <v>1293</v>
      </c>
      <c r="F28" s="409"/>
    </row>
    <row r="29" spans="1:13">
      <c r="A29" s="221" t="s">
        <v>989</v>
      </c>
      <c r="B29" s="232">
        <v>0</v>
      </c>
      <c r="C29" s="221">
        <v>0</v>
      </c>
      <c r="E29" s="104" t="s">
        <v>1294</v>
      </c>
      <c r="F29" s="244">
        <v>2</v>
      </c>
    </row>
    <row r="30" spans="1:13">
      <c r="A30" s="221" t="s">
        <v>990</v>
      </c>
      <c r="B30" s="232">
        <v>0</v>
      </c>
      <c r="C30" s="221">
        <v>0</v>
      </c>
      <c r="E30" s="19" t="s">
        <v>1295</v>
      </c>
      <c r="F30" s="245">
        <v>0</v>
      </c>
    </row>
    <row r="31" spans="1:13">
      <c r="A31" s="221" t="s">
        <v>992</v>
      </c>
      <c r="B31" s="232">
        <v>0</v>
      </c>
      <c r="C31" s="221">
        <v>0</v>
      </c>
      <c r="E31" s="105" t="s">
        <v>1296</v>
      </c>
      <c r="F31" s="246">
        <v>2</v>
      </c>
    </row>
    <row r="32" spans="1:13" ht="15" thickBot="1">
      <c r="A32" s="221" t="s">
        <v>988</v>
      </c>
      <c r="B32" s="232">
        <v>0</v>
      </c>
      <c r="C32" s="221">
        <v>0</v>
      </c>
      <c r="E32" s="106" t="s">
        <v>1297</v>
      </c>
      <c r="F32" s="247">
        <v>0</v>
      </c>
    </row>
    <row r="33" spans="1:15" ht="15" thickTop="1">
      <c r="A33" s="226" t="s">
        <v>1040</v>
      </c>
      <c r="B33" s="233">
        <f>SUM(B29:B32)</f>
        <v>0</v>
      </c>
      <c r="C33" s="227">
        <f>SUM(C29:C32)</f>
        <v>0</v>
      </c>
      <c r="E33" s="22" t="s">
        <v>1298</v>
      </c>
      <c r="F33" s="248">
        <v>2</v>
      </c>
    </row>
    <row r="35" spans="1:15">
      <c r="A35" t="s">
        <v>1026</v>
      </c>
    </row>
    <row r="36" spans="1:15">
      <c r="A36" t="s">
        <v>1308</v>
      </c>
    </row>
    <row r="37" spans="1:15">
      <c r="A37" s="223" t="s">
        <v>1303</v>
      </c>
      <c r="B37" s="231" t="s">
        <v>1304</v>
      </c>
      <c r="C37" s="223" t="s">
        <v>1305</v>
      </c>
      <c r="E37" s="408" t="s">
        <v>1293</v>
      </c>
      <c r="F37" s="409"/>
      <c r="N37" s="15"/>
      <c r="O37" s="15"/>
    </row>
    <row r="38" spans="1:15">
      <c r="A38" s="221" t="s">
        <v>989</v>
      </c>
      <c r="B38" s="232">
        <v>5.4510341392151282</v>
      </c>
      <c r="C38" s="221">
        <v>3815.7238974505904</v>
      </c>
      <c r="E38" s="104" t="s">
        <v>1294</v>
      </c>
      <c r="F38" s="244">
        <v>42</v>
      </c>
      <c r="N38" s="15"/>
      <c r="O38" s="15"/>
    </row>
    <row r="39" spans="1:15">
      <c r="A39" s="221" t="s">
        <v>990</v>
      </c>
      <c r="B39" s="232">
        <v>3.1356630074901117</v>
      </c>
      <c r="C39" s="221">
        <v>2194.9641052430779</v>
      </c>
      <c r="E39" s="19" t="s">
        <v>1295</v>
      </c>
      <c r="F39" s="245">
        <v>38</v>
      </c>
      <c r="N39" s="15"/>
      <c r="O39" s="15"/>
    </row>
    <row r="40" spans="1:15">
      <c r="A40" s="221" t="s">
        <v>992</v>
      </c>
      <c r="B40" s="232">
        <v>3.0323630132630899</v>
      </c>
      <c r="C40" s="221">
        <v>2122.6541092841626</v>
      </c>
      <c r="E40" s="105" t="s">
        <v>1296</v>
      </c>
      <c r="F40" s="246">
        <v>4</v>
      </c>
      <c r="N40" s="15"/>
      <c r="O40" s="15"/>
    </row>
    <row r="41" spans="1:15" ht="15" thickBot="1">
      <c r="A41" s="221" t="s">
        <v>988</v>
      </c>
      <c r="B41" s="232">
        <v>3.9667893676711108</v>
      </c>
      <c r="C41" s="221">
        <v>2776.7525573697776</v>
      </c>
      <c r="E41" s="106" t="s">
        <v>1297</v>
      </c>
      <c r="F41" s="247">
        <v>15</v>
      </c>
      <c r="N41" s="15"/>
      <c r="O41" s="15"/>
    </row>
    <row r="42" spans="1:15" ht="15" thickTop="1">
      <c r="A42" s="226" t="s">
        <v>1040</v>
      </c>
      <c r="B42" s="233">
        <f>SUM(B38:B41)</f>
        <v>15.585849527639443</v>
      </c>
      <c r="C42" s="227">
        <f>SUM(C38:C41)</f>
        <v>10910.094669347609</v>
      </c>
      <c r="E42" s="22" t="s">
        <v>1298</v>
      </c>
      <c r="F42" s="248">
        <v>19</v>
      </c>
      <c r="N42" s="15"/>
      <c r="O42" s="15"/>
    </row>
    <row r="43" spans="1:15">
      <c r="N43" s="15"/>
      <c r="O43" s="15"/>
    </row>
    <row r="44" spans="1:15">
      <c r="A44" t="s">
        <v>1313</v>
      </c>
      <c r="N44" s="15"/>
      <c r="O44" s="15"/>
    </row>
    <row r="45" spans="1:15">
      <c r="A45" s="223" t="s">
        <v>1303</v>
      </c>
      <c r="B45" s="231" t="s">
        <v>1304</v>
      </c>
      <c r="C45" s="223" t="s">
        <v>1305</v>
      </c>
      <c r="E45" s="408" t="s">
        <v>1293</v>
      </c>
      <c r="F45" s="409"/>
      <c r="N45" s="15"/>
      <c r="O45" s="15"/>
    </row>
    <row r="46" spans="1:15">
      <c r="A46" s="221" t="s">
        <v>989</v>
      </c>
      <c r="B46" s="232">
        <v>4.3336307944476538</v>
      </c>
      <c r="C46" s="221">
        <v>3033.5415561133577</v>
      </c>
      <c r="E46" s="104" t="s">
        <v>1294</v>
      </c>
      <c r="F46" s="244">
        <v>61</v>
      </c>
      <c r="K46" s="302"/>
    </row>
    <row r="47" spans="1:15">
      <c r="A47" s="221" t="s">
        <v>990</v>
      </c>
      <c r="B47" s="232">
        <v>1.5688896322841832</v>
      </c>
      <c r="C47" s="221">
        <v>1098.2227425989281</v>
      </c>
      <c r="E47" s="19" t="s">
        <v>1295</v>
      </c>
      <c r="F47" s="245">
        <v>49</v>
      </c>
    </row>
    <row r="48" spans="1:15">
      <c r="A48" s="221" t="s">
        <v>992</v>
      </c>
      <c r="B48" s="232">
        <v>3.9880878807305082</v>
      </c>
      <c r="C48" s="221">
        <v>2791.6615165113558</v>
      </c>
      <c r="E48" s="105" t="s">
        <v>1296</v>
      </c>
      <c r="F48" s="246">
        <v>12</v>
      </c>
    </row>
    <row r="49" spans="1:13" ht="15" thickBot="1">
      <c r="A49" s="221" t="s">
        <v>988</v>
      </c>
      <c r="B49" s="232">
        <v>9.9786592716675351</v>
      </c>
      <c r="C49" s="221">
        <v>6985.0614901672743</v>
      </c>
      <c r="E49" s="106" t="s">
        <v>1297</v>
      </c>
      <c r="F49" s="247">
        <v>13</v>
      </c>
    </row>
    <row r="50" spans="1:13" ht="15" thickTop="1">
      <c r="A50" s="226" t="s">
        <v>1040</v>
      </c>
      <c r="B50" s="233">
        <f>SUM(B46:B49)</f>
        <v>19.869267579129879</v>
      </c>
      <c r="C50" s="227">
        <f>SUM(C46:C49)</f>
        <v>13908.487305390916</v>
      </c>
      <c r="E50" s="22" t="s">
        <v>1298</v>
      </c>
      <c r="F50" s="248">
        <v>25</v>
      </c>
    </row>
    <row r="52" spans="1:13" s="15" customFormat="1">
      <c r="A52" s="15" t="s">
        <v>1312</v>
      </c>
      <c r="B52" s="230"/>
      <c r="F52" s="249"/>
      <c r="M52" s="249"/>
    </row>
    <row r="53" spans="1:13" s="15" customFormat="1">
      <c r="A53" s="223" t="s">
        <v>1303</v>
      </c>
      <c r="B53" s="231" t="s">
        <v>1304</v>
      </c>
      <c r="C53" s="223" t="s">
        <v>1305</v>
      </c>
      <c r="E53" s="408" t="s">
        <v>1293</v>
      </c>
      <c r="F53" s="409"/>
      <c r="M53" s="249"/>
    </row>
    <row r="54" spans="1:13" s="15" customFormat="1">
      <c r="A54" s="221" t="s">
        <v>989</v>
      </c>
      <c r="B54" s="232">
        <v>5.0723398249860434</v>
      </c>
      <c r="C54" s="221">
        <v>3550.6378774902305</v>
      </c>
      <c r="E54" s="104" t="s">
        <v>1294</v>
      </c>
      <c r="F54" s="244">
        <v>61</v>
      </c>
      <c r="M54" s="249"/>
    </row>
    <row r="55" spans="1:13" s="15" customFormat="1">
      <c r="A55" s="221" t="s">
        <v>990</v>
      </c>
      <c r="B55" s="232">
        <v>0.79164885700293575</v>
      </c>
      <c r="C55" s="221">
        <v>554.15419990205498</v>
      </c>
      <c r="E55" s="19" t="s">
        <v>1295</v>
      </c>
      <c r="F55" s="245">
        <v>50</v>
      </c>
      <c r="M55" s="249"/>
    </row>
    <row r="56" spans="1:13" s="15" customFormat="1">
      <c r="A56" s="221" t="s">
        <v>992</v>
      </c>
      <c r="B56" s="232">
        <v>3.1933005150673548</v>
      </c>
      <c r="C56" s="221">
        <v>2235.3103605471483</v>
      </c>
      <c r="E56" s="105" t="s">
        <v>1296</v>
      </c>
      <c r="F56" s="246">
        <v>11</v>
      </c>
      <c r="M56" s="249"/>
    </row>
    <row r="57" spans="1:13" s="15" customFormat="1" ht="15" thickBot="1">
      <c r="A57" s="221" t="s">
        <v>988</v>
      </c>
      <c r="B57" s="232">
        <v>9.2627049197767146</v>
      </c>
      <c r="C57" s="221">
        <v>6483.8934438437009</v>
      </c>
      <c r="E57" s="106" t="s">
        <v>1297</v>
      </c>
      <c r="F57" s="247">
        <v>17</v>
      </c>
      <c r="M57" s="249"/>
    </row>
    <row r="58" spans="1:13" s="15" customFormat="1" ht="15" thickTop="1">
      <c r="A58" s="226" t="s">
        <v>1040</v>
      </c>
      <c r="B58" s="233">
        <f>SUM(B54:B57)</f>
        <v>18.319994116833051</v>
      </c>
      <c r="C58" s="227">
        <f>SUM(C54:C57)</f>
        <v>12823.995881783134</v>
      </c>
      <c r="E58" s="22" t="s">
        <v>1298</v>
      </c>
      <c r="F58" s="248">
        <v>28</v>
      </c>
      <c r="M58" s="249"/>
    </row>
    <row r="60" spans="1:13" s="15" customFormat="1">
      <c r="A60" s="15" t="s">
        <v>1314</v>
      </c>
      <c r="B60" s="230"/>
      <c r="F60" s="249"/>
      <c r="M60" s="249"/>
    </row>
    <row r="61" spans="1:13" s="15" customFormat="1">
      <c r="A61" s="223" t="s">
        <v>1303</v>
      </c>
      <c r="B61" s="231" t="s">
        <v>1304</v>
      </c>
      <c r="C61" s="223" t="s">
        <v>1305</v>
      </c>
      <c r="E61" s="408" t="s">
        <v>1293</v>
      </c>
      <c r="F61" s="409"/>
      <c r="M61" s="249"/>
    </row>
    <row r="62" spans="1:13" s="15" customFormat="1">
      <c r="A62" s="221" t="s">
        <v>989</v>
      </c>
      <c r="B62" s="232">
        <v>5.6444314896876007</v>
      </c>
      <c r="C62" s="221">
        <v>3951.102042781321</v>
      </c>
      <c r="E62" s="104" t="s">
        <v>1294</v>
      </c>
      <c r="F62" s="244">
        <v>28</v>
      </c>
      <c r="M62" s="249"/>
    </row>
    <row r="63" spans="1:13" s="15" customFormat="1">
      <c r="A63" s="221" t="s">
        <v>990</v>
      </c>
      <c r="B63" s="232">
        <v>0</v>
      </c>
      <c r="C63" s="221">
        <v>0</v>
      </c>
      <c r="E63" s="19" t="s">
        <v>1295</v>
      </c>
      <c r="F63" s="245">
        <v>23</v>
      </c>
      <c r="M63" s="249"/>
    </row>
    <row r="64" spans="1:13" s="15" customFormat="1">
      <c r="A64" s="221" t="s">
        <v>992</v>
      </c>
      <c r="B64" s="232">
        <v>0</v>
      </c>
      <c r="C64" s="221">
        <v>0</v>
      </c>
      <c r="E64" s="105" t="s">
        <v>1296</v>
      </c>
      <c r="F64" s="246">
        <v>5</v>
      </c>
      <c r="M64" s="249"/>
    </row>
    <row r="65" spans="1:13" s="15" customFormat="1" ht="15" thickBot="1">
      <c r="A65" s="221" t="s">
        <v>988</v>
      </c>
      <c r="B65" s="232">
        <v>2.9835910786907842</v>
      </c>
      <c r="C65" s="221">
        <v>2088.5137550835493</v>
      </c>
      <c r="E65" s="106" t="s">
        <v>1297</v>
      </c>
      <c r="F65" s="247">
        <v>8</v>
      </c>
      <c r="M65" s="249"/>
    </row>
    <row r="66" spans="1:13" s="15" customFormat="1" ht="15" thickTop="1">
      <c r="A66" s="226" t="s">
        <v>1040</v>
      </c>
      <c r="B66" s="233">
        <f>SUM(B62:B65)</f>
        <v>8.628022568378384</v>
      </c>
      <c r="C66" s="227">
        <f>SUM(C62:C65)</f>
        <v>6039.6157978648698</v>
      </c>
      <c r="E66" s="22" t="s">
        <v>1298</v>
      </c>
      <c r="F66" s="248">
        <v>13</v>
      </c>
      <c r="M66" s="249"/>
    </row>
    <row r="68" spans="1:13" s="15" customFormat="1">
      <c r="A68" s="15" t="s">
        <v>1315</v>
      </c>
      <c r="B68" s="230"/>
      <c r="F68" s="249"/>
      <c r="M68" s="249"/>
    </row>
    <row r="69" spans="1:13" s="15" customFormat="1">
      <c r="A69" s="223" t="s">
        <v>1303</v>
      </c>
      <c r="B69" s="231" t="s">
        <v>1304</v>
      </c>
      <c r="C69" s="223" t="s">
        <v>1305</v>
      </c>
      <c r="E69" s="408" t="s">
        <v>1293</v>
      </c>
      <c r="F69" s="409"/>
      <c r="M69" s="249"/>
    </row>
    <row r="70" spans="1:13" s="15" customFormat="1">
      <c r="A70" s="221" t="s">
        <v>989</v>
      </c>
      <c r="B70" s="232">
        <v>0</v>
      </c>
      <c r="C70" s="221">
        <v>0</v>
      </c>
      <c r="E70" s="104" t="s">
        <v>1294</v>
      </c>
      <c r="F70" s="244">
        <v>23</v>
      </c>
      <c r="M70" s="249"/>
    </row>
    <row r="71" spans="1:13" s="15" customFormat="1">
      <c r="A71" s="221" t="s">
        <v>990</v>
      </c>
      <c r="B71" s="232">
        <v>2.7676815751319229E-2</v>
      </c>
      <c r="C71" s="221">
        <v>19.37377102592346</v>
      </c>
      <c r="E71" s="19" t="s">
        <v>1295</v>
      </c>
      <c r="F71" s="245">
        <v>21</v>
      </c>
      <c r="M71" s="249"/>
    </row>
    <row r="72" spans="1:13" s="15" customFormat="1">
      <c r="A72" s="221" t="s">
        <v>992</v>
      </c>
      <c r="B72" s="232">
        <v>0.37579592610522095</v>
      </c>
      <c r="C72" s="221">
        <v>263.05714827365466</v>
      </c>
      <c r="E72" s="105" t="s">
        <v>1296</v>
      </c>
      <c r="F72" s="246">
        <v>2</v>
      </c>
      <c r="M72" s="249"/>
    </row>
    <row r="73" spans="1:13" s="15" customFormat="1" ht="15" thickBot="1">
      <c r="A73" s="221" t="s">
        <v>988</v>
      </c>
      <c r="B73" s="232">
        <v>1.6334317399075742</v>
      </c>
      <c r="C73" s="221">
        <v>1143.4022179353019</v>
      </c>
      <c r="E73" s="106" t="s">
        <v>1297</v>
      </c>
      <c r="F73" s="247">
        <v>8</v>
      </c>
      <c r="M73" s="249"/>
    </row>
    <row r="74" spans="1:13" s="15" customFormat="1" ht="15" thickTop="1">
      <c r="A74" s="226" t="s">
        <v>1040</v>
      </c>
      <c r="B74" s="233">
        <f>SUM(B70:B73)</f>
        <v>2.0369044817641142</v>
      </c>
      <c r="C74" s="227">
        <f>SUM(C70:C73)</f>
        <v>1425.83313723488</v>
      </c>
      <c r="E74" s="22" t="s">
        <v>1298</v>
      </c>
      <c r="F74" s="248">
        <v>10</v>
      </c>
      <c r="M74" s="249"/>
    </row>
    <row r="76" spans="1:13" s="15" customFormat="1">
      <c r="A76" s="15" t="s">
        <v>1316</v>
      </c>
      <c r="B76" s="230"/>
      <c r="F76" s="249"/>
      <c r="M76" s="249"/>
    </row>
    <row r="77" spans="1:13" s="15" customFormat="1">
      <c r="A77" s="223" t="s">
        <v>1303</v>
      </c>
      <c r="B77" s="231" t="s">
        <v>1304</v>
      </c>
      <c r="C77" s="223" t="s">
        <v>1305</v>
      </c>
      <c r="E77" s="408" t="s">
        <v>1293</v>
      </c>
      <c r="F77" s="409"/>
      <c r="M77" s="249"/>
    </row>
    <row r="78" spans="1:13" s="15" customFormat="1">
      <c r="A78" s="221" t="s">
        <v>989</v>
      </c>
      <c r="B78" s="232">
        <v>0.98036296817563184</v>
      </c>
      <c r="C78" s="221">
        <v>686.25407772294227</v>
      </c>
      <c r="E78" s="104" t="s">
        <v>1294</v>
      </c>
      <c r="F78" s="244">
        <v>25</v>
      </c>
      <c r="M78" s="249"/>
    </row>
    <row r="79" spans="1:13" s="15" customFormat="1">
      <c r="A79" s="221" t="s">
        <v>990</v>
      </c>
      <c r="B79" s="232">
        <v>0.52040854544843174</v>
      </c>
      <c r="C79" s="221">
        <v>364.2859818139022</v>
      </c>
      <c r="E79" s="19" t="s">
        <v>1295</v>
      </c>
      <c r="F79" s="245">
        <v>20</v>
      </c>
      <c r="M79" s="249"/>
    </row>
    <row r="80" spans="1:13" s="15" customFormat="1">
      <c r="A80" s="221" t="s">
        <v>992</v>
      </c>
      <c r="B80" s="232">
        <v>0.78229076260954922</v>
      </c>
      <c r="C80" s="221">
        <v>547.60353382668438</v>
      </c>
      <c r="E80" s="105" t="s">
        <v>1296</v>
      </c>
      <c r="F80" s="246">
        <v>5</v>
      </c>
      <c r="M80" s="249"/>
    </row>
    <row r="81" spans="1:13" s="15" customFormat="1" ht="15" thickBot="1">
      <c r="A81" s="221" t="s">
        <v>988</v>
      </c>
      <c r="B81" s="232">
        <v>1.9234294726549312</v>
      </c>
      <c r="C81" s="221">
        <v>1346.4006308584519</v>
      </c>
      <c r="E81" s="106" t="s">
        <v>1297</v>
      </c>
      <c r="F81" s="247">
        <v>8</v>
      </c>
      <c r="M81" s="249"/>
    </row>
    <row r="82" spans="1:13" s="15" customFormat="1" ht="15" thickTop="1">
      <c r="A82" s="226" t="s">
        <v>1040</v>
      </c>
      <c r="B82" s="233">
        <f>SUM(B78:B81)</f>
        <v>4.2064917488885438</v>
      </c>
      <c r="C82" s="227">
        <f>SUM(C78:C81)</f>
        <v>2944.5442242219806</v>
      </c>
      <c r="E82" s="22" t="s">
        <v>1298</v>
      </c>
      <c r="F82" s="248">
        <v>13</v>
      </c>
      <c r="M82" s="249"/>
    </row>
    <row r="84" spans="1:13" s="15" customFormat="1">
      <c r="A84" s="15" t="s">
        <v>1317</v>
      </c>
      <c r="B84" s="230"/>
      <c r="F84" s="249"/>
      <c r="M84" s="249"/>
    </row>
    <row r="85" spans="1:13" s="15" customFormat="1">
      <c r="A85" s="223" t="s">
        <v>1303</v>
      </c>
      <c r="B85" s="231" t="s">
        <v>1304</v>
      </c>
      <c r="C85" s="223" t="s">
        <v>1305</v>
      </c>
      <c r="E85" s="408" t="s">
        <v>1293</v>
      </c>
      <c r="F85" s="409"/>
      <c r="M85" s="249"/>
    </row>
    <row r="86" spans="1:13" s="15" customFormat="1">
      <c r="A86" s="221" t="s">
        <v>989</v>
      </c>
      <c r="B86" s="232">
        <v>0</v>
      </c>
      <c r="C86" s="221">
        <v>0</v>
      </c>
      <c r="E86" s="104" t="s">
        <v>1294</v>
      </c>
      <c r="F86" s="244">
        <v>4</v>
      </c>
      <c r="M86" s="249"/>
    </row>
    <row r="87" spans="1:13" s="15" customFormat="1">
      <c r="A87" s="221" t="s">
        <v>990</v>
      </c>
      <c r="B87" s="232">
        <v>0</v>
      </c>
      <c r="C87" s="221">
        <v>0</v>
      </c>
      <c r="E87" s="19" t="s">
        <v>1295</v>
      </c>
      <c r="F87" s="245">
        <v>2</v>
      </c>
      <c r="M87" s="249"/>
    </row>
    <row r="88" spans="1:13" s="15" customFormat="1">
      <c r="A88" s="221" t="s">
        <v>992</v>
      </c>
      <c r="B88" s="232">
        <v>4.0605505187959601</v>
      </c>
      <c r="C88" s="221">
        <v>2842.3853631571719</v>
      </c>
      <c r="E88" s="105" t="s">
        <v>1296</v>
      </c>
      <c r="F88" s="246">
        <v>2</v>
      </c>
      <c r="M88" s="249"/>
    </row>
    <row r="89" spans="1:13" s="15" customFormat="1" ht="15" thickBot="1">
      <c r="A89" s="221" t="s">
        <v>988</v>
      </c>
      <c r="B89" s="232">
        <v>0</v>
      </c>
      <c r="C89" s="221">
        <v>0</v>
      </c>
      <c r="E89" s="106" t="s">
        <v>1297</v>
      </c>
      <c r="F89" s="247">
        <v>1</v>
      </c>
      <c r="M89" s="249"/>
    </row>
    <row r="90" spans="1:13" s="15" customFormat="1" ht="15" thickTop="1">
      <c r="A90" s="226" t="s">
        <v>1040</v>
      </c>
      <c r="B90" s="233">
        <f>SUM(B86:B89)</f>
        <v>4.0605505187959601</v>
      </c>
      <c r="C90" s="227">
        <f>SUM(C86:C89)</f>
        <v>2842.3853631571719</v>
      </c>
      <c r="E90" s="22" t="s">
        <v>1298</v>
      </c>
      <c r="F90" s="248">
        <v>3</v>
      </c>
      <c r="M90" s="249"/>
    </row>
    <row r="92" spans="1:13" s="15" customFormat="1">
      <c r="A92" s="15" t="s">
        <v>1318</v>
      </c>
      <c r="B92" s="230"/>
      <c r="F92" s="249"/>
      <c r="M92" s="249"/>
    </row>
    <row r="93" spans="1:13" s="15" customFormat="1">
      <c r="A93" s="223" t="s">
        <v>1303</v>
      </c>
      <c r="B93" s="231" t="s">
        <v>1304</v>
      </c>
      <c r="C93" s="223" t="s">
        <v>1305</v>
      </c>
      <c r="E93" s="408" t="s">
        <v>1293</v>
      </c>
      <c r="F93" s="409"/>
      <c r="M93" s="249"/>
    </row>
    <row r="94" spans="1:13" s="15" customFormat="1">
      <c r="A94" s="221" t="s">
        <v>989</v>
      </c>
      <c r="B94" s="232">
        <v>0.80839601043645937</v>
      </c>
      <c r="C94" s="221">
        <v>565.87720730552155</v>
      </c>
      <c r="E94" s="104" t="s">
        <v>1294</v>
      </c>
      <c r="F94" s="244">
        <v>6</v>
      </c>
      <c r="M94" s="249"/>
    </row>
    <row r="95" spans="1:13" s="15" customFormat="1">
      <c r="A95" s="221" t="s">
        <v>990</v>
      </c>
      <c r="B95" s="232">
        <v>0.25425518322071433</v>
      </c>
      <c r="C95" s="221">
        <v>177.97862825450002</v>
      </c>
      <c r="E95" s="19" t="s">
        <v>1295</v>
      </c>
      <c r="F95" s="245">
        <v>4</v>
      </c>
      <c r="M95" s="249"/>
    </row>
    <row r="96" spans="1:13" s="15" customFormat="1">
      <c r="A96" s="221" t="s">
        <v>992</v>
      </c>
      <c r="B96" s="232">
        <v>0</v>
      </c>
      <c r="C96" s="221">
        <v>0</v>
      </c>
      <c r="E96" s="105" t="s">
        <v>1296</v>
      </c>
      <c r="F96" s="246">
        <v>2</v>
      </c>
      <c r="M96" s="249"/>
    </row>
    <row r="97" spans="1:13" s="15" customFormat="1" ht="15" thickBot="1">
      <c r="A97" s="221" t="s">
        <v>988</v>
      </c>
      <c r="B97" s="232">
        <v>0</v>
      </c>
      <c r="C97" s="221">
        <v>0</v>
      </c>
      <c r="E97" s="106" t="s">
        <v>1297</v>
      </c>
      <c r="F97" s="247">
        <v>2</v>
      </c>
      <c r="M97" s="249"/>
    </row>
    <row r="98" spans="1:13" s="15" customFormat="1" ht="15" thickTop="1">
      <c r="A98" s="226" t="s">
        <v>1040</v>
      </c>
      <c r="B98" s="233">
        <f>SUM(B94:B97)</f>
        <v>1.0626511936571736</v>
      </c>
      <c r="C98" s="227">
        <f>SUM(C94:C97)</f>
        <v>743.85583556002155</v>
      </c>
      <c r="E98" s="22" t="s">
        <v>1298</v>
      </c>
      <c r="F98" s="248">
        <v>4</v>
      </c>
      <c r="M98" s="249"/>
    </row>
    <row r="100" spans="1:13" s="15" customFormat="1">
      <c r="A100" s="15" t="s">
        <v>1319</v>
      </c>
      <c r="B100" s="230"/>
      <c r="F100" s="249"/>
      <c r="M100" s="249"/>
    </row>
    <row r="101" spans="1:13" s="15" customFormat="1">
      <c r="A101" s="223" t="s">
        <v>1303</v>
      </c>
      <c r="B101" s="231" t="s">
        <v>1304</v>
      </c>
      <c r="C101" s="223" t="s">
        <v>1305</v>
      </c>
      <c r="E101" s="408" t="s">
        <v>1293</v>
      </c>
      <c r="F101" s="409"/>
      <c r="M101" s="249"/>
    </row>
    <row r="102" spans="1:13" s="15" customFormat="1">
      <c r="A102" s="221" t="s">
        <v>989</v>
      </c>
      <c r="B102" s="232">
        <v>0</v>
      </c>
      <c r="C102" s="221">
        <v>0</v>
      </c>
      <c r="E102" s="104" t="s">
        <v>1294</v>
      </c>
      <c r="F102" s="244">
        <v>1</v>
      </c>
      <c r="M102" s="249"/>
    </row>
    <row r="103" spans="1:13" s="15" customFormat="1">
      <c r="A103" s="221" t="s">
        <v>990</v>
      </c>
      <c r="B103" s="232">
        <v>0</v>
      </c>
      <c r="C103" s="221">
        <v>0</v>
      </c>
      <c r="E103" s="19" t="s">
        <v>1295</v>
      </c>
      <c r="F103" s="245">
        <v>0</v>
      </c>
      <c r="M103" s="249"/>
    </row>
    <row r="104" spans="1:13" s="15" customFormat="1">
      <c r="A104" s="221" t="s">
        <v>992</v>
      </c>
      <c r="B104" s="232">
        <v>0</v>
      </c>
      <c r="C104" s="221">
        <v>0</v>
      </c>
      <c r="E104" s="105" t="s">
        <v>1296</v>
      </c>
      <c r="F104" s="246">
        <v>1</v>
      </c>
      <c r="M104" s="249"/>
    </row>
    <row r="105" spans="1:13" s="15" customFormat="1" ht="15" thickBot="1">
      <c r="A105" s="221" t="s">
        <v>988</v>
      </c>
      <c r="B105" s="232">
        <v>0</v>
      </c>
      <c r="C105" s="221">
        <v>0</v>
      </c>
      <c r="E105" s="106" t="s">
        <v>1297</v>
      </c>
      <c r="F105" s="247">
        <v>0</v>
      </c>
      <c r="M105" s="249"/>
    </row>
    <row r="106" spans="1:13" s="15" customFormat="1" ht="15" thickTop="1">
      <c r="A106" s="226" t="s">
        <v>1040</v>
      </c>
      <c r="B106" s="233">
        <f>SUM(B102:B105)</f>
        <v>0</v>
      </c>
      <c r="C106" s="227">
        <f>SUM(C102:C105)</f>
        <v>0</v>
      </c>
      <c r="E106" s="22" t="s">
        <v>1298</v>
      </c>
      <c r="F106" s="248">
        <v>1</v>
      </c>
      <c r="M106" s="249"/>
    </row>
  </sheetData>
  <mergeCells count="12">
    <mergeCell ref="E101:F101"/>
    <mergeCell ref="E53:F53"/>
    <mergeCell ref="E61:F61"/>
    <mergeCell ref="E69:F69"/>
    <mergeCell ref="E77:F77"/>
    <mergeCell ref="E85:F85"/>
    <mergeCell ref="E93:F93"/>
    <mergeCell ref="E12:F12"/>
    <mergeCell ref="E20:F20"/>
    <mergeCell ref="E28:F28"/>
    <mergeCell ref="E37:F37"/>
    <mergeCell ref="E45:F45"/>
  </mergeCells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30"/>
  <sheetViews>
    <sheetView workbookViewId="0">
      <selection activeCell="D36" sqref="D36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5" width="8.33203125" style="15" bestFit="1" customWidth="1"/>
    <col min="6" max="6" width="12.5" style="15" bestFit="1" customWidth="1"/>
    <col min="7" max="7" width="8.33203125" style="15" bestFit="1" customWidth="1"/>
    <col min="8" max="8" width="6.6640625" style="15" bestFit="1" customWidth="1"/>
    <col min="9" max="9" width="12.1640625" style="15" customWidth="1"/>
    <col min="10" max="11" width="2.1640625" style="15" customWidth="1"/>
    <col min="12" max="12" width="19" style="15" bestFit="1" customWidth="1"/>
    <col min="13" max="13" width="6.83203125" style="15" bestFit="1" customWidth="1"/>
    <col min="14" max="14" width="2.1640625" style="15" customWidth="1"/>
    <col min="15" max="16" width="14.33203125" style="15" customWidth="1"/>
    <col min="17" max="17" width="11" style="15" customWidth="1"/>
    <col min="18" max="18" width="8.6640625" style="15" bestFit="1" customWidth="1"/>
    <col min="19" max="19" width="6.5" style="15" bestFit="1" customWidth="1"/>
    <col min="20" max="20" width="8.1640625" style="15" bestFit="1" customWidth="1"/>
    <col min="21" max="21" width="8" style="15" bestFit="1" customWidth="1"/>
    <col min="22" max="22" width="11.5" style="15" bestFit="1" customWidth="1"/>
    <col min="23" max="23" width="2.1640625" style="15" customWidth="1"/>
    <col min="24" max="24" width="8.5" style="15" bestFit="1" customWidth="1"/>
    <col min="25" max="25" width="2.1640625" style="15" customWidth="1"/>
    <col min="26" max="26" width="13.5" style="15" bestFit="1" customWidth="1"/>
    <col min="27" max="27" width="2.1640625" style="15" customWidth="1"/>
    <col min="28" max="28" width="11.6640625" style="15" bestFit="1" customWidth="1"/>
    <col min="29" max="29" width="2.1640625" style="15" customWidth="1"/>
    <col min="30" max="30" width="11.6640625" style="15" bestFit="1" customWidth="1"/>
    <col min="31" max="31" width="2.1640625" style="15" customWidth="1"/>
    <col min="32" max="32" width="13" style="15" bestFit="1" customWidth="1"/>
    <col min="33" max="33" width="2.1640625" style="15" customWidth="1"/>
    <col min="34" max="34" width="13" style="15" bestFit="1" customWidth="1"/>
    <col min="35" max="35" width="2.1640625" style="15" customWidth="1"/>
    <col min="36" max="36" width="11.6640625" style="15" bestFit="1" customWidth="1"/>
    <col min="37" max="37" width="2.1640625" style="15" customWidth="1"/>
    <col min="38" max="38" width="10.33203125" style="15" bestFit="1" customWidth="1"/>
    <col min="39" max="39" width="2.1640625" style="15" customWidth="1"/>
    <col min="40" max="40" width="9.83203125" style="15" bestFit="1" customWidth="1"/>
    <col min="41" max="41" width="2.1640625" style="15" customWidth="1"/>
    <col min="42" max="42" width="12.33203125" style="15" bestFit="1" customWidth="1"/>
    <col min="43" max="43" width="2.1640625" style="15" customWidth="1"/>
    <col min="44" max="44" width="9.83203125" style="15" bestFit="1" customWidth="1"/>
    <col min="45" max="45" width="2.1640625" style="15" customWidth="1"/>
    <col min="46" max="46" width="10.33203125" style="15" bestFit="1" customWidth="1"/>
    <col min="47" max="47" width="2.1640625" style="15" customWidth="1"/>
    <col min="48" max="48" width="8.83203125" style="15" bestFit="1" customWidth="1"/>
    <col min="49" max="16384" width="10.83203125" style="15"/>
  </cols>
  <sheetData>
    <row r="1" spans="1:48">
      <c r="A1" s="125" t="s">
        <v>1032</v>
      </c>
      <c r="B1" s="156" t="s">
        <v>1026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169" t="s">
        <v>1039</v>
      </c>
      <c r="H4" s="160" t="s">
        <v>1041</v>
      </c>
      <c r="I4" s="160" t="s">
        <v>1261</v>
      </c>
      <c r="L4" s="410" t="s">
        <v>1268</v>
      </c>
      <c r="M4" s="411"/>
      <c r="O4" s="73" t="s">
        <v>1269</v>
      </c>
      <c r="P4" s="112">
        <f>+Z7</f>
        <v>960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2">
        <v>26</v>
      </c>
      <c r="B5" s="260">
        <v>1230</v>
      </c>
      <c r="C5" s="196" t="s">
        <v>992</v>
      </c>
      <c r="D5" s="181">
        <v>108.16951983022079</v>
      </c>
      <c r="E5" s="161">
        <v>9.0141266525183994</v>
      </c>
      <c r="F5" s="182">
        <v>0.89549559013199498</v>
      </c>
      <c r="G5" s="153"/>
      <c r="H5" s="197"/>
      <c r="I5" s="186"/>
      <c r="L5" s="82" t="s">
        <v>1283</v>
      </c>
      <c r="M5" s="83">
        <v>0.5</v>
      </c>
      <c r="O5" s="412" t="s">
        <v>1262</v>
      </c>
      <c r="P5" s="413"/>
      <c r="Q5" s="84">
        <f>SUM(R5:V5)</f>
        <v>0</v>
      </c>
      <c r="R5" s="114">
        <f t="array" ref="R5">IFERROR(INDEX($D$16:$G$45, MATCH($P$4&amp;$O$5, $B$11:$B$40&amp;$C$11:$C$40, 0), MATCH(R4, $D$15:$G$15, 0)), 0)</f>
        <v>0</v>
      </c>
      <c r="S5" s="114">
        <f t="array" ref="S5">IFERROR(INDEX($D$16:$G$45, MATCH($P$4&amp;$O$5, $B$11:$B$40&amp;$C$11:$C$40, 0), MATCH(S4, $D$15:$G$15, 0)), 0)</f>
        <v>0</v>
      </c>
      <c r="T5" s="114">
        <f t="array" ref="T5">IFERROR(INDEX($D$16:$G$45, MATCH($P$4&amp;$O$5, $B$11:$B$40&amp;$C$11:$C$40, 0), MATCH(T4, $D$15:$G$15, 0)), 0)</f>
        <v>0</v>
      </c>
      <c r="U5" s="114">
        <f t="array" ref="U5">IFERROR(INDEX($D$16:$G$45, MATCH($P$4&amp;$O$5, $B$11:$B$40&amp;$C$11:$C$40, 0), MATCH(U4, $D$15:$G$15, 0)), 0)</f>
        <v>0</v>
      </c>
      <c r="V5" s="114">
        <f t="array" ref="V5">IFERROR(INDEX($D$16:$G$45, MATCH($P$4&amp;$O$5, $B$11:$B$40&amp;$C$11:$C$40, 0), MATCH(V4, $D$15:$G$15, 0)), 0)</f>
        <v>0</v>
      </c>
      <c r="X5" s="201"/>
    </row>
    <row r="6" spans="1:48" ht="15" thickBot="1">
      <c r="A6" s="195" t="s">
        <v>1040</v>
      </c>
      <c r="B6" s="67"/>
      <c r="C6" s="126"/>
      <c r="D6" s="136">
        <v>108.16951983022079</v>
      </c>
      <c r="E6" s="68">
        <v>9.0141266525183994</v>
      </c>
      <c r="F6" s="137">
        <v>0.89549559013199498</v>
      </c>
      <c r="G6" s="215"/>
      <c r="H6" s="206"/>
      <c r="I6" s="216"/>
      <c r="J6" s="51"/>
      <c r="K6" s="51"/>
      <c r="L6" s="86" t="s">
        <v>1284</v>
      </c>
      <c r="M6" s="83">
        <v>1</v>
      </c>
      <c r="O6" s="414" t="s">
        <v>1263</v>
      </c>
      <c r="P6" s="415"/>
      <c r="Q6" s="87">
        <f>SQRT(IFERROR(R6^2,"")+IFERROR(S6^2,"")+IFERROR(T6^2,"")+IFERROR(U6^2,"")+IFERROR(V6^2,""))</f>
        <v>0</v>
      </c>
      <c r="R6" s="114">
        <f t="array" ref="R6">IFERROR(INDEX($D$16:$G$45, MATCH($P$4&amp;$O$6, $B$11:$B$40&amp;$C$11:$C$40, 0), MATCH(R4, $D$15:$G$15, 0)), 0)</f>
        <v>0</v>
      </c>
      <c r="S6" s="114">
        <f t="array" ref="S6">IFERROR(INDEX($D$16:$G$45, MATCH($P$4&amp;$O$6, $B$11:$B$40&amp;$C$11:$C$40, 0), MATCH(S4, $D$15:$G$15, 0)), 0)</f>
        <v>0</v>
      </c>
      <c r="T6" s="114">
        <f t="array" ref="T6">IFERROR(INDEX($D$16:$G$45, MATCH($P$4&amp;$O$6, $B$11:$B$40&amp;$C$11:$C$40, 0), MATCH(T4, $D$15:$G$15, 0)), 0)</f>
        <v>0</v>
      </c>
      <c r="U6" s="114">
        <f t="array" ref="U6">IFERROR(INDEX($D$16:$G$45, MATCH($P$4&amp;$O$6, $B$11:$B$40&amp;$C$11:$C$40, 0), MATCH(U4, $D$15:$G$15, 0)), 0)</f>
        <v>0</v>
      </c>
      <c r="V6" s="114">
        <f t="array" ref="V6">IFERROR(INDEX($D$16:$G$45, MATCH($P$4&amp;$O$6, $B$11:$B$40&amp;$C$11:$C$40, 0), MATCH(V4, $D$15:$G$15, 0)), 0)</f>
        <v>0</v>
      </c>
      <c r="W6" s="200"/>
      <c r="X6" s="201"/>
    </row>
    <row r="7" spans="1:48" ht="16" thickBot="1">
      <c r="A7"/>
      <c r="B7"/>
      <c r="C7"/>
      <c r="D7"/>
      <c r="E7"/>
      <c r="F7"/>
      <c r="G7" s="51"/>
      <c r="H7" s="51"/>
      <c r="I7" s="51"/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0</v>
      </c>
      <c r="R7" s="114">
        <f>IFERROR(R5*SUM($M$5:$M$6)+NORMSINV($M$7)*R6*SQRT(SUM($M$5:$M$6)),"")</f>
        <v>0</v>
      </c>
      <c r="S7" s="114">
        <f t="shared" ref="S7:V7" si="0">IFERROR(S5*SUM($M$5:$M$6)+NORMSINV($M$7)*S6*SQRT(SUM($M$5:$M$6)),"")</f>
        <v>0</v>
      </c>
      <c r="T7" s="114">
        <f t="shared" si="0"/>
        <v>0</v>
      </c>
      <c r="U7" s="114">
        <f t="shared" si="0"/>
        <v>0</v>
      </c>
      <c r="V7" s="114">
        <f t="shared" si="0"/>
        <v>0</v>
      </c>
      <c r="X7" s="201"/>
      <c r="Z7" s="111">
        <v>960</v>
      </c>
      <c r="AA7" s="90"/>
      <c r="AB7" s="91">
        <f>SUM(R5:V5)</f>
        <v>0</v>
      </c>
      <c r="AC7" s="91"/>
      <c r="AD7" s="91">
        <f>+Q7</f>
        <v>0</v>
      </c>
      <c r="AE7" s="91"/>
      <c r="AF7" s="91">
        <f>+Q8</f>
        <v>0</v>
      </c>
      <c r="AG7" s="91"/>
      <c r="AH7" s="91">
        <f>AD7-AF7</f>
        <v>0</v>
      </c>
      <c r="AI7" s="91"/>
      <c r="AJ7" s="91">
        <f>AH7*$M$8</f>
        <v>0</v>
      </c>
      <c r="AK7" s="91"/>
      <c r="AL7" s="91">
        <f>-SUMIF(G5:G20, Z7, I5:I20)*M9</f>
        <v>0</v>
      </c>
      <c r="AM7" s="91"/>
      <c r="AN7" s="91">
        <f>+AJ7+AL7</f>
        <v>0</v>
      </c>
      <c r="AO7" s="91"/>
      <c r="AP7" s="91">
        <f>+AH7*$M$10*$M$12</f>
        <v>0</v>
      </c>
      <c r="AQ7" s="91"/>
      <c r="AR7" s="91">
        <f>+AN7+AP7</f>
        <v>0</v>
      </c>
      <c r="AS7" s="91"/>
      <c r="AT7" s="91">
        <f>COUNTIF(R5:V5, "&gt;0")</f>
        <v>0</v>
      </c>
      <c r="AU7" s="91"/>
      <c r="AV7" s="92">
        <f>COUNTIF(G5:G20, Z7)</f>
        <v>0</v>
      </c>
    </row>
    <row r="8" spans="1:48">
      <c r="A8"/>
      <c r="G8" s="51"/>
      <c r="H8" s="51"/>
      <c r="I8" s="51"/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0</v>
      </c>
      <c r="R8" s="95"/>
      <c r="S8" s="96"/>
      <c r="T8" s="96"/>
      <c r="U8" s="96"/>
      <c r="V8" s="97"/>
      <c r="X8" s="201"/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/>
      <c r="B9"/>
      <c r="C9"/>
      <c r="D9" s="17" t="s">
        <v>1264</v>
      </c>
      <c r="E9"/>
      <c r="F9"/>
      <c r="G9" s="51"/>
      <c r="H9" s="51"/>
      <c r="I9" s="51"/>
      <c r="J9" s="51"/>
      <c r="K9" s="51"/>
      <c r="L9" s="88" t="s">
        <v>1289</v>
      </c>
      <c r="M9" s="93">
        <v>400</v>
      </c>
      <c r="X9" s="201"/>
      <c r="Z9" s="116"/>
      <c r="AA9" s="99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</row>
    <row r="10" spans="1:48">
      <c r="A10"/>
      <c r="B10" s="17" t="s">
        <v>1192</v>
      </c>
      <c r="C10" s="17" t="s">
        <v>1267</v>
      </c>
      <c r="D10" s="119" t="s">
        <v>992</v>
      </c>
      <c r="E10" s="119" t="s">
        <v>1301</v>
      </c>
      <c r="F10" s="119" t="s">
        <v>1191</v>
      </c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201"/>
      <c r="Z10" s="51"/>
    </row>
    <row r="11" spans="1:48">
      <c r="A11"/>
      <c r="B11" s="143" t="s">
        <v>1301</v>
      </c>
      <c r="C11" s="44" t="s">
        <v>1262</v>
      </c>
      <c r="D11" s="47">
        <v>9.0141266525183994</v>
      </c>
      <c r="E11" s="47">
        <v>9.0141266525183994</v>
      </c>
      <c r="F11" s="47">
        <v>18.028253305036799</v>
      </c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0</v>
      </c>
      <c r="Q11" s="221">
        <f>P11*700</f>
        <v>0</v>
      </c>
      <c r="X11" s="201"/>
      <c r="Z11" s="116"/>
      <c r="AA11" s="99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</row>
    <row r="12" spans="1:48">
      <c r="A12"/>
      <c r="B12" s="143" t="s">
        <v>1301</v>
      </c>
      <c r="C12" s="44" t="s">
        <v>1263</v>
      </c>
      <c r="D12" s="47">
        <v>0.89549559013199498</v>
      </c>
      <c r="E12" s="47">
        <v>0.89549559013199498</v>
      </c>
      <c r="F12" s="47">
        <v>1.79099118026399</v>
      </c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1">SUMIF(C:C,$O12,I:I)</f>
        <v>0</v>
      </c>
      <c r="Q12" s="221">
        <f t="shared" ref="Q12:Q14" si="2">P12*700</f>
        <v>0</v>
      </c>
      <c r="X12" s="201"/>
      <c r="Z12" s="51"/>
    </row>
    <row r="13" spans="1:48">
      <c r="B13" s="118" t="s">
        <v>1265</v>
      </c>
      <c r="C13"/>
      <c r="D13" s="47">
        <v>9.0141266525183994</v>
      </c>
      <c r="E13" s="47">
        <v>9.0141266525183994</v>
      </c>
      <c r="F13" s="47">
        <v>18.028253305036799</v>
      </c>
      <c r="J13" s="51"/>
      <c r="K13" s="51"/>
      <c r="O13" s="221" t="s">
        <v>992</v>
      </c>
      <c r="P13" s="222">
        <f t="shared" si="1"/>
        <v>0</v>
      </c>
      <c r="Q13" s="221">
        <f t="shared" si="2"/>
        <v>0</v>
      </c>
      <c r="X13" s="201"/>
      <c r="Z13" s="116"/>
      <c r="AA13" s="99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</row>
    <row r="14" spans="1:48">
      <c r="B14" s="118" t="s">
        <v>1266</v>
      </c>
      <c r="C14"/>
      <c r="D14" s="47">
        <v>0.89549559013199498</v>
      </c>
      <c r="E14" s="47">
        <v>0.89549559013199498</v>
      </c>
      <c r="F14" s="47">
        <v>1.79099118026399</v>
      </c>
      <c r="G14"/>
      <c r="J14" s="51"/>
      <c r="K14" s="51"/>
      <c r="O14" s="221" t="s">
        <v>988</v>
      </c>
      <c r="P14" s="222">
        <f t="shared" si="1"/>
        <v>0</v>
      </c>
      <c r="Q14" s="221">
        <f t="shared" si="2"/>
        <v>0</v>
      </c>
      <c r="X14" s="201"/>
      <c r="Z14" s="51"/>
    </row>
    <row r="15" spans="1:48">
      <c r="B15"/>
      <c r="C15"/>
      <c r="D15"/>
      <c r="E15"/>
      <c r="F15"/>
      <c r="G15"/>
      <c r="J15" s="51"/>
      <c r="K15" s="51"/>
      <c r="L15" s="408" t="s">
        <v>1293</v>
      </c>
      <c r="M15" s="409"/>
      <c r="X15" s="201"/>
      <c r="Z15" s="116"/>
      <c r="AA15" s="99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</row>
    <row r="16" spans="1:48">
      <c r="B16"/>
      <c r="C16"/>
      <c r="D16"/>
      <c r="E16"/>
      <c r="F16"/>
      <c r="G16"/>
      <c r="J16" s="51"/>
      <c r="K16" s="51"/>
      <c r="L16" s="104" t="s">
        <v>1294</v>
      </c>
      <c r="M16" s="244">
        <f>COUNT(B5:B7)</f>
        <v>1</v>
      </c>
      <c r="X16" s="201"/>
      <c r="Z16" s="51"/>
    </row>
    <row r="17" spans="7:48">
      <c r="G17"/>
      <c r="J17" s="51"/>
      <c r="K17" s="51"/>
      <c r="L17" s="19" t="s">
        <v>1295</v>
      </c>
      <c r="M17" s="245">
        <f>COUNT(G5:G10)</f>
        <v>0</v>
      </c>
      <c r="X17" s="201"/>
      <c r="Z17" s="116"/>
      <c r="AA17" s="99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</row>
    <row r="18" spans="7:48">
      <c r="G18"/>
      <c r="J18" s="51"/>
      <c r="K18" s="51"/>
      <c r="L18" s="105" t="s">
        <v>1296</v>
      </c>
      <c r="M18" s="246">
        <f>M16-M17</f>
        <v>1</v>
      </c>
      <c r="X18" s="201"/>
      <c r="Z18" s="51"/>
    </row>
    <row r="19" spans="7:48" ht="15" thickBot="1">
      <c r="G19"/>
      <c r="J19" s="51"/>
      <c r="K19" s="51"/>
      <c r="L19" s="106" t="s">
        <v>1297</v>
      </c>
      <c r="M19" s="247">
        <f>COUNT(X5:X37)</f>
        <v>0</v>
      </c>
      <c r="X19" s="201"/>
      <c r="Z19" s="116"/>
      <c r="AA19" s="99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</row>
    <row r="20" spans="7:48" ht="15" thickTop="1">
      <c r="G20"/>
      <c r="J20" s="51"/>
      <c r="K20" s="51"/>
      <c r="L20" s="22" t="s">
        <v>1298</v>
      </c>
      <c r="M20" s="248">
        <f>+M19+M18</f>
        <v>1</v>
      </c>
      <c r="X20" s="201"/>
      <c r="Z20" s="51"/>
    </row>
    <row r="21" spans="7:48">
      <c r="G21"/>
      <c r="J21" s="51"/>
      <c r="K21" s="51"/>
      <c r="X21" s="201"/>
      <c r="Z21" s="116"/>
      <c r="AA21" s="99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</row>
    <row r="22" spans="7:48" ht="15" thickBot="1">
      <c r="J22" s="51"/>
      <c r="K22" s="51"/>
      <c r="X22" s="201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</row>
    <row r="23" spans="7:48" ht="15" thickTop="1">
      <c r="J23" s="51"/>
      <c r="K23" s="51"/>
      <c r="X23" s="201"/>
      <c r="Z23" s="108" t="s">
        <v>1299</v>
      </c>
      <c r="AA23" s="109"/>
      <c r="AB23" s="110">
        <f>SUM(AB8:AB21)</f>
        <v>0</v>
      </c>
      <c r="AC23" s="110"/>
      <c r="AD23" s="110">
        <f>SUM(AD8:AD21)</f>
        <v>0</v>
      </c>
      <c r="AE23" s="110"/>
      <c r="AF23" s="110">
        <f>SUM(AF8:AF21)</f>
        <v>0</v>
      </c>
      <c r="AG23" s="110"/>
      <c r="AH23" s="110">
        <f>SUM(AH8:AH21)</f>
        <v>0</v>
      </c>
      <c r="AI23" s="110"/>
      <c r="AJ23" s="110">
        <f>SUM(AJ8:AJ21)</f>
        <v>0</v>
      </c>
      <c r="AK23" s="110"/>
      <c r="AL23" s="110">
        <f>SUM(AL8:AL21)</f>
        <v>0</v>
      </c>
      <c r="AM23" s="110"/>
      <c r="AN23" s="110">
        <f>SUM(AN8:AN21)</f>
        <v>0</v>
      </c>
      <c r="AO23" s="110"/>
      <c r="AP23" s="110">
        <f>SUM(AP8:AP21)</f>
        <v>0</v>
      </c>
      <c r="AQ23" s="110"/>
      <c r="AR23" s="110">
        <f>SUM(AR8:AR21)</f>
        <v>0</v>
      </c>
      <c r="AS23" s="110"/>
      <c r="AT23" s="110"/>
      <c r="AU23" s="110"/>
      <c r="AV23" s="110"/>
    </row>
    <row r="24" spans="7:48">
      <c r="J24" s="51"/>
      <c r="K24" s="51"/>
      <c r="X24" s="201"/>
      <c r="AR24" s="98"/>
    </row>
    <row r="25" spans="7:48">
      <c r="J25" s="51"/>
      <c r="K25" s="51"/>
      <c r="X25" s="201"/>
      <c r="Z25" s="108" t="s">
        <v>1300</v>
      </c>
      <c r="AA25" s="109"/>
      <c r="AB25" s="110">
        <f>AB23*12</f>
        <v>0</v>
      </c>
      <c r="AC25" s="110"/>
      <c r="AD25" s="110">
        <f t="shared" ref="AD25:AR25" si="3">AD23*12</f>
        <v>0</v>
      </c>
      <c r="AE25" s="110"/>
      <c r="AF25" s="110">
        <f t="shared" si="3"/>
        <v>0</v>
      </c>
      <c r="AG25" s="110"/>
      <c r="AH25" s="110">
        <f t="shared" si="3"/>
        <v>0</v>
      </c>
      <c r="AI25" s="110"/>
      <c r="AJ25" s="110">
        <f t="shared" si="3"/>
        <v>0</v>
      </c>
      <c r="AK25" s="110"/>
      <c r="AL25" s="110">
        <f t="shared" si="3"/>
        <v>0</v>
      </c>
      <c r="AM25" s="110"/>
      <c r="AN25" s="110">
        <f t="shared" si="3"/>
        <v>0</v>
      </c>
      <c r="AO25" s="110"/>
      <c r="AP25" s="110">
        <f t="shared" si="3"/>
        <v>0</v>
      </c>
      <c r="AQ25" s="110"/>
      <c r="AR25" s="110">
        <f t="shared" si="3"/>
        <v>0</v>
      </c>
      <c r="AS25" s="110"/>
      <c r="AT25" s="110"/>
      <c r="AU25" s="110"/>
      <c r="AV25" s="110"/>
    </row>
    <row r="26" spans="7:48">
      <c r="J26" s="51"/>
      <c r="K26" s="51"/>
      <c r="X26" s="202"/>
      <c r="Z26" s="51"/>
    </row>
    <row r="27" spans="7:48">
      <c r="J27" s="51"/>
      <c r="K27" s="51"/>
      <c r="X27" s="202"/>
      <c r="Z27" s="51"/>
    </row>
    <row r="28" spans="7:48">
      <c r="J28" s="51"/>
      <c r="K28" s="51"/>
      <c r="X28" s="202"/>
      <c r="Z28" s="51"/>
    </row>
    <row r="29" spans="7:48">
      <c r="J29" s="51"/>
      <c r="K29" s="51"/>
      <c r="X29" s="201"/>
      <c r="Z29" s="51"/>
    </row>
    <row r="30" spans="7:48">
      <c r="J30" s="51"/>
      <c r="K30" s="51"/>
    </row>
  </sheetData>
  <mergeCells count="6">
    <mergeCell ref="L15:M15"/>
    <mergeCell ref="L4:M4"/>
    <mergeCell ref="O5:P5"/>
    <mergeCell ref="O6:P6"/>
    <mergeCell ref="O7:P7"/>
    <mergeCell ref="O8:P8"/>
  </mergeCells>
  <conditionalFormatting sqref="AV15:AV21 AV7:AV12 AV26:AV29">
    <cfRule type="cellIs" dxfId="13448" priority="4" operator="greaterThan">
      <formula>1</formula>
    </cfRule>
  </conditionalFormatting>
  <conditionalFormatting sqref="AV13">
    <cfRule type="cellIs" dxfId="13447" priority="3" operator="greaterThan">
      <formula>1</formula>
    </cfRule>
  </conditionalFormatting>
  <conditionalFormatting sqref="AV25">
    <cfRule type="cellIs" dxfId="13446" priority="1" operator="greaterThan">
      <formula>1</formula>
    </cfRule>
  </conditionalFormatting>
  <conditionalFormatting sqref="AV23">
    <cfRule type="cellIs" dxfId="13445" priority="2" operator="greaterThan">
      <formula>1</formula>
    </cfRule>
  </conditionalFormatting>
  <dataValidations count="1">
    <dataValidation type="list" allowBlank="1" showInputMessage="1" showErrorMessage="1" sqref="Z7">
      <formula1>$X$5:$X$31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30"/>
  <sheetViews>
    <sheetView workbookViewId="0">
      <selection activeCell="I23" sqref="I23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5" width="7.1640625" style="15" bestFit="1" customWidth="1"/>
    <col min="6" max="6" width="7.5" style="15" bestFit="1" customWidth="1"/>
    <col min="7" max="7" width="17.1640625" style="15" bestFit="1" customWidth="1"/>
    <col min="8" max="8" width="6.6640625" style="15" bestFit="1" customWidth="1"/>
    <col min="9" max="9" width="14.83203125" style="15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1026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169" t="s">
        <v>1039</v>
      </c>
      <c r="H4" s="160" t="s">
        <v>1041</v>
      </c>
      <c r="I4" s="160" t="s">
        <v>1261</v>
      </c>
      <c r="L4" s="410" t="s">
        <v>1268</v>
      </c>
      <c r="M4" s="411"/>
      <c r="O4" s="73" t="s">
        <v>1269</v>
      </c>
      <c r="P4" s="112">
        <f>+Z7</f>
        <v>960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25</v>
      </c>
      <c r="B5" s="258">
        <v>1342</v>
      </c>
      <c r="C5" s="194" t="s">
        <v>988</v>
      </c>
      <c r="D5" s="120">
        <v>571.02979538280977</v>
      </c>
      <c r="E5" s="121">
        <v>47.585816281900804</v>
      </c>
      <c r="F5" s="128">
        <v>4.7282815434972747</v>
      </c>
      <c r="G5" s="65">
        <v>1342</v>
      </c>
      <c r="H5" s="60">
        <f>IFERROR(+(G5-B5)/G5, "")</f>
        <v>0</v>
      </c>
      <c r="I5" s="144">
        <f>IFERROR(H5*E5, "")</f>
        <v>0</v>
      </c>
      <c r="L5" s="82" t="s">
        <v>1283</v>
      </c>
      <c r="M5" s="83">
        <v>0.5</v>
      </c>
      <c r="O5" s="412" t="s">
        <v>1262</v>
      </c>
      <c r="P5" s="413"/>
      <c r="Q5" s="84">
        <f>SUM(R5:V5)</f>
        <v>12.82090084273845</v>
      </c>
      <c r="R5" s="114">
        <f t="array" ref="R5">IFERROR(INDEX($D$16:$G$45, MATCH($P$4&amp;$O$5, $B$16:$B$45&amp;$C$16:$C$45, 0), MATCH(R4, $D$15:$G$15, 0)), 0)</f>
        <v>12.82090084273845</v>
      </c>
      <c r="S5" s="114">
        <f t="array" ref="S5">IFERROR(INDEX($D$16:$G$45, MATCH($P$4&amp;$O$5, $B$16:$B$45&amp;$C$16:$C$45, 0), MATCH(S4, $D$15:$G$15, 0)), 0)</f>
        <v>0</v>
      </c>
      <c r="T5" s="114">
        <f t="array" ref="T5">IFERROR(INDEX($D$16:$G$45, MATCH($P$4&amp;$O$5, $B$16:$B$45&amp;$C$16:$C$45, 0), MATCH(T4, $D$15:$G$15, 0)), 0)</f>
        <v>0</v>
      </c>
      <c r="U5" s="114">
        <f t="array" ref="U5">IFERROR(INDEX($D$16:$G$45, MATCH($P$4&amp;$O$5, $B$16:$B$45&amp;$C$16:$C$45, 0), MATCH(U4, $D$15:$G$15, 0)), 0)</f>
        <v>0</v>
      </c>
      <c r="V5" s="114">
        <f t="array" ref="V5">IFERROR(INDEX($D$16:$G$45, MATCH($P$4&amp;$O$5, $B$16:$B$45&amp;$C$16:$C$45, 0), MATCH(V4, $D$15:$G$15, 0)), 0)</f>
        <v>0</v>
      </c>
      <c r="X5" s="261">
        <v>1342</v>
      </c>
    </row>
    <row r="6" spans="1:48" ht="15" thickBot="1">
      <c r="A6" s="314">
        <v>25</v>
      </c>
      <c r="B6" s="257">
        <v>1324</v>
      </c>
      <c r="C6" s="194" t="s">
        <v>990</v>
      </c>
      <c r="D6" s="120">
        <v>18.956136437899922</v>
      </c>
      <c r="E6" s="121">
        <v>1.5796780364916603</v>
      </c>
      <c r="F6" s="128">
        <v>0.15697934004222697</v>
      </c>
      <c r="G6" s="66">
        <v>1342</v>
      </c>
      <c r="H6" s="63">
        <f t="shared" ref="H6:H11" si="0">IFERROR(+(G6-B6)/G6, "")</f>
        <v>1.3412816691505217E-2</v>
      </c>
      <c r="I6" s="145">
        <f t="shared" ref="I6:I11" si="1">IFERROR(H6*E6, "")</f>
        <v>2.1187931935059526E-2</v>
      </c>
      <c r="J6" s="51"/>
      <c r="K6" s="51"/>
      <c r="L6" s="86" t="s">
        <v>1284</v>
      </c>
      <c r="M6" s="83">
        <v>1</v>
      </c>
      <c r="O6" s="414" t="s">
        <v>1263</v>
      </c>
      <c r="P6" s="415"/>
      <c r="Q6" s="87">
        <f>SQRT(IFERROR(R6^2,"")+IFERROR(S6^2,"")+IFERROR(T6^2,"")+IFERROR(U6^2,"")+IFERROR(V6^2,""))</f>
        <v>1.2739850683444158</v>
      </c>
      <c r="R6" s="114">
        <f t="array" ref="R6">IFERROR(INDEX($D$16:$G$45, MATCH($P$4&amp;$O$6, $B$16:$B$45&amp;$C$16:$C$45, 0), MATCH(R4, $D$15:$G$15, 0)), 0)</f>
        <v>1.2739850683444158</v>
      </c>
      <c r="S6" s="114">
        <f t="array" ref="S6">IFERROR(INDEX($D$16:$G$45, MATCH($P$4&amp;$O$6, $B$16:$B$45&amp;$C$16:$C$45, 0), MATCH(S4, $D$15:$G$15, 0)), 0)</f>
        <v>0</v>
      </c>
      <c r="T6" s="114">
        <f t="array" ref="T6">IFERROR(INDEX($D$16:$G$45, MATCH($P$4&amp;$O$6, $B$16:$B$45&amp;$C$16:$C$45, 0), MATCH(T4, $D$15:$G$15, 0)), 0)</f>
        <v>0</v>
      </c>
      <c r="U6" s="114">
        <f t="array" ref="U6">IFERROR(INDEX($D$16:$G$45, MATCH($P$4&amp;$O$6, $B$16:$B$45&amp;$C$16:$C$45, 0), MATCH(U4, $D$15:$G$15, 0)), 0)</f>
        <v>0</v>
      </c>
      <c r="V6" s="114">
        <f t="array" ref="V6">IFERROR(INDEX($D$16:$G$45, MATCH($P$4&amp;$O$6, $B$16:$B$45&amp;$C$16:$C$45, 0), MATCH(V4, $D$15:$G$15, 0)), 0)</f>
        <v>0</v>
      </c>
      <c r="W6" s="200"/>
      <c r="X6" s="262">
        <v>960</v>
      </c>
    </row>
    <row r="7" spans="1:48" ht="16" thickBot="1">
      <c r="A7" s="314">
        <v>25</v>
      </c>
      <c r="B7" s="272">
        <v>1253</v>
      </c>
      <c r="C7" s="195" t="s">
        <v>989</v>
      </c>
      <c r="D7" s="136">
        <v>199.62573915420649</v>
      </c>
      <c r="E7" s="68">
        <v>16.635478262850544</v>
      </c>
      <c r="F7" s="137">
        <v>1.6530030017112791</v>
      </c>
      <c r="G7" s="53"/>
      <c r="H7" s="54" t="str">
        <f t="shared" si="0"/>
        <v/>
      </c>
      <c r="I7" s="154" t="str">
        <f t="shared" si="1"/>
        <v/>
      </c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21.797827363698126</v>
      </c>
      <c r="R7" s="114">
        <f>IFERROR(R5*SUM($M$5:$M$6)+NORMSINV($M$7)*R6*SQRT(SUM($M$5:$M$6)),"")</f>
        <v>21.797827363698126</v>
      </c>
      <c r="S7" s="114">
        <f t="shared" ref="S7:V7" si="2">IFERROR(S5*SUM($M$5:$M$6)+NORMSINV($M$7)*S6*SQRT(SUM($M$5:$M$6)),"")</f>
        <v>0</v>
      </c>
      <c r="T7" s="114">
        <f t="shared" si="2"/>
        <v>0</v>
      </c>
      <c r="U7" s="114">
        <f t="shared" si="2"/>
        <v>0</v>
      </c>
      <c r="V7" s="114">
        <f t="shared" si="2"/>
        <v>0</v>
      </c>
      <c r="X7" s="201"/>
      <c r="Z7" s="111">
        <v>960</v>
      </c>
      <c r="AA7" s="90"/>
      <c r="AB7" s="91">
        <f>SUM(R5:V5)</f>
        <v>12.82090084273845</v>
      </c>
      <c r="AC7" s="91"/>
      <c r="AD7" s="91">
        <f>+Q7</f>
        <v>21.797827363698126</v>
      </c>
      <c r="AE7" s="91"/>
      <c r="AF7" s="91">
        <f>+Q8</f>
        <v>21.797827363698126</v>
      </c>
      <c r="AG7" s="91"/>
      <c r="AH7" s="91">
        <f>AD7-AF7</f>
        <v>0</v>
      </c>
      <c r="AI7" s="91"/>
      <c r="AJ7" s="91">
        <f>AH7*$M$8</f>
        <v>0</v>
      </c>
      <c r="AK7" s="91"/>
      <c r="AL7" s="91">
        <f>-SUMIF(G5:G20, Z7, I5:I20)*M9</f>
        <v>-26.946533681215314</v>
      </c>
      <c r="AM7" s="91"/>
      <c r="AN7" s="91">
        <f>+AJ7+AL7</f>
        <v>-26.946533681215314</v>
      </c>
      <c r="AO7" s="91"/>
      <c r="AP7" s="91">
        <f>+AH7*$M$10*$M$12</f>
        <v>0</v>
      </c>
      <c r="AQ7" s="91"/>
      <c r="AR7" s="91">
        <f>+AN7+AP7</f>
        <v>-26.946533681215314</v>
      </c>
      <c r="AS7" s="91"/>
      <c r="AT7" s="91">
        <f>COUNTIF(R5:V5, "&gt;0")</f>
        <v>1</v>
      </c>
      <c r="AU7" s="91"/>
      <c r="AV7" s="92">
        <f>COUNTIF(G5:G20, Z7)</f>
        <v>2</v>
      </c>
    </row>
    <row r="8" spans="1:48">
      <c r="A8" s="314">
        <v>25</v>
      </c>
      <c r="B8" s="274">
        <v>1079</v>
      </c>
      <c r="C8" s="196" t="s">
        <v>989</v>
      </c>
      <c r="D8" s="181">
        <v>265.6638751220836</v>
      </c>
      <c r="E8" s="161">
        <v>22.138656260173633</v>
      </c>
      <c r="F8" s="182">
        <v>2.1998257103736956</v>
      </c>
      <c r="G8" s="184"/>
      <c r="H8" s="192" t="str">
        <f t="shared" si="0"/>
        <v/>
      </c>
      <c r="I8" s="165" t="str">
        <f t="shared" si="1"/>
        <v/>
      </c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21.797827363698126</v>
      </c>
      <c r="R8" s="95"/>
      <c r="S8" s="96"/>
      <c r="T8" s="96"/>
      <c r="U8" s="96"/>
      <c r="V8" s="97"/>
      <c r="X8" s="201"/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 s="314">
        <v>25</v>
      </c>
      <c r="B9" s="256">
        <v>960</v>
      </c>
      <c r="C9" s="194" t="s">
        <v>989</v>
      </c>
      <c r="D9" s="120">
        <v>102.113465444928</v>
      </c>
      <c r="E9" s="121">
        <v>8.5094554537439997</v>
      </c>
      <c r="F9" s="128">
        <v>0.84571858167971115</v>
      </c>
      <c r="G9" s="65">
        <v>960</v>
      </c>
      <c r="H9" s="60">
        <f t="shared" si="0"/>
        <v>0</v>
      </c>
      <c r="I9" s="144">
        <f t="shared" si="1"/>
        <v>0</v>
      </c>
      <c r="J9" s="51"/>
      <c r="K9" s="51"/>
      <c r="L9" s="88" t="s">
        <v>1289</v>
      </c>
      <c r="M9" s="93">
        <v>400</v>
      </c>
      <c r="X9" s="201"/>
      <c r="Z9" s="116">
        <v>1342</v>
      </c>
      <c r="AA9" s="99"/>
      <c r="AB9" s="100">
        <v>49.165494318392462</v>
      </c>
      <c r="AC9" s="100"/>
      <c r="AD9" s="100">
        <v>83.589726758229915</v>
      </c>
      <c r="AE9" s="100"/>
      <c r="AF9" s="100">
        <v>83.278735923610313</v>
      </c>
      <c r="AG9" s="100"/>
      <c r="AH9" s="100">
        <v>0.3109908346196022</v>
      </c>
      <c r="AI9" s="100"/>
      <c r="AJ9" s="100">
        <v>2.4879266769568176</v>
      </c>
      <c r="AK9" s="100"/>
      <c r="AL9" s="100">
        <v>-8.475172774023811</v>
      </c>
      <c r="AM9" s="100"/>
      <c r="AN9" s="100">
        <v>-5.9872460970669934</v>
      </c>
      <c r="AO9" s="100"/>
      <c r="AP9" s="100">
        <v>1.6586177846378785</v>
      </c>
      <c r="AQ9" s="100"/>
      <c r="AR9" s="100">
        <v>-4.3286283124291147</v>
      </c>
      <c r="AS9" s="100"/>
      <c r="AT9" s="100">
        <v>2</v>
      </c>
      <c r="AU9" s="100"/>
      <c r="AV9" s="100">
        <v>2</v>
      </c>
    </row>
    <row r="10" spans="1:48">
      <c r="A10" s="314">
        <v>25</v>
      </c>
      <c r="B10" s="257">
        <v>945</v>
      </c>
      <c r="C10" s="194" t="s">
        <v>989</v>
      </c>
      <c r="D10" s="120">
        <v>51.737344667933399</v>
      </c>
      <c r="E10" s="121">
        <v>4.31144538899445</v>
      </c>
      <c r="F10" s="128">
        <v>0.42826648666470474</v>
      </c>
      <c r="G10" s="66">
        <v>960</v>
      </c>
      <c r="H10" s="63">
        <f t="shared" si="0"/>
        <v>1.5625E-2</v>
      </c>
      <c r="I10" s="145">
        <f t="shared" si="1"/>
        <v>6.7366334203038281E-2</v>
      </c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201"/>
      <c r="Z10" s="51"/>
    </row>
    <row r="11" spans="1:48">
      <c r="A11" s="315">
        <v>25</v>
      </c>
      <c r="B11" s="273">
        <v>642</v>
      </c>
      <c r="C11" s="195" t="s">
        <v>991</v>
      </c>
      <c r="D11" s="136">
        <v>64.343782133280726</v>
      </c>
      <c r="E11" s="68">
        <v>5.3619818444400602</v>
      </c>
      <c r="F11" s="137">
        <v>0.532788088294472</v>
      </c>
      <c r="G11" s="174"/>
      <c r="H11" s="198" t="str">
        <f t="shared" si="0"/>
        <v/>
      </c>
      <c r="I11" s="187" t="str">
        <f t="shared" si="1"/>
        <v/>
      </c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6.7366334203038281E-2</v>
      </c>
      <c r="Q11" s="221">
        <f>P11*700</f>
        <v>47.156433942126796</v>
      </c>
      <c r="X11" s="201"/>
      <c r="Z11" s="116">
        <v>960</v>
      </c>
      <c r="AA11" s="99"/>
      <c r="AB11" s="100">
        <v>12.82090084273845</v>
      </c>
      <c r="AC11" s="100"/>
      <c r="AD11" s="100">
        <v>21.797827363698126</v>
      </c>
      <c r="AE11" s="100"/>
      <c r="AF11" s="100">
        <v>21.797827363698126</v>
      </c>
      <c r="AG11" s="100"/>
      <c r="AH11" s="100">
        <v>0</v>
      </c>
      <c r="AI11" s="100"/>
      <c r="AJ11" s="100">
        <v>0</v>
      </c>
      <c r="AK11" s="100"/>
      <c r="AL11" s="100">
        <v>-26.946533681215314</v>
      </c>
      <c r="AM11" s="100"/>
      <c r="AN11" s="100">
        <v>-26.946533681215314</v>
      </c>
      <c r="AO11" s="100"/>
      <c r="AP11" s="100">
        <v>0</v>
      </c>
      <c r="AQ11" s="100"/>
      <c r="AR11" s="100">
        <v>-26.946533681215314</v>
      </c>
      <c r="AS11" s="100"/>
      <c r="AT11" s="100">
        <v>1</v>
      </c>
      <c r="AU11" s="100"/>
      <c r="AV11" s="100">
        <v>2</v>
      </c>
    </row>
    <row r="12" spans="1:48">
      <c r="A12" s="195" t="s">
        <v>1040</v>
      </c>
      <c r="B12" s="67"/>
      <c r="C12" s="126"/>
      <c r="D12" s="136">
        <v>1273.4701383431418</v>
      </c>
      <c r="E12" s="68">
        <v>106.12251152859514</v>
      </c>
      <c r="F12" s="137">
        <v>10.544862752263363</v>
      </c>
      <c r="G12" s="217"/>
      <c r="H12" s="218"/>
      <c r="I12" s="219">
        <f>SUM(I5:I11)</f>
        <v>8.8554266138097804E-2</v>
      </c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3">SUMIF(C:C,$O12,I:I)</f>
        <v>2.1187931935059526E-2</v>
      </c>
      <c r="Q12" s="221">
        <f t="shared" ref="Q12:Q14" si="4">P12*700</f>
        <v>14.831552354541669</v>
      </c>
      <c r="X12" s="201"/>
      <c r="Z12" s="51"/>
    </row>
    <row r="13" spans="1:48">
      <c r="J13" s="51"/>
      <c r="K13" s="51"/>
      <c r="O13" s="221" t="s">
        <v>992</v>
      </c>
      <c r="P13" s="222">
        <f t="shared" si="3"/>
        <v>0</v>
      </c>
      <c r="Q13" s="221">
        <f t="shared" si="4"/>
        <v>0</v>
      </c>
      <c r="X13" s="201"/>
      <c r="Z13" s="116"/>
      <c r="AA13" s="99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</row>
    <row r="14" spans="1:48">
      <c r="B14"/>
      <c r="C14"/>
      <c r="D14" s="17" t="s">
        <v>1264</v>
      </c>
      <c r="E14"/>
      <c r="F14"/>
      <c r="G14"/>
      <c r="J14" s="51"/>
      <c r="K14" s="51"/>
      <c r="O14" s="221" t="s">
        <v>988</v>
      </c>
      <c r="P14" s="222">
        <f t="shared" si="3"/>
        <v>0</v>
      </c>
      <c r="Q14" s="221">
        <f t="shared" si="4"/>
        <v>0</v>
      </c>
      <c r="X14" s="201"/>
      <c r="Z14" s="51"/>
    </row>
    <row r="15" spans="1:48">
      <c r="B15" s="17" t="s">
        <v>1192</v>
      </c>
      <c r="C15" s="17" t="s">
        <v>1267</v>
      </c>
      <c r="D15" s="119" t="s">
        <v>989</v>
      </c>
      <c r="E15" s="119" t="s">
        <v>988</v>
      </c>
      <c r="F15" s="119" t="s">
        <v>990</v>
      </c>
      <c r="G15" s="119" t="s">
        <v>1191</v>
      </c>
      <c r="J15" s="51"/>
      <c r="K15" s="51"/>
      <c r="L15" s="408" t="s">
        <v>1293</v>
      </c>
      <c r="M15" s="409"/>
      <c r="X15" s="201"/>
      <c r="Z15" s="116"/>
      <c r="AA15" s="99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</row>
    <row r="16" spans="1:48">
      <c r="B16" s="253">
        <v>1342</v>
      </c>
      <c r="C16" s="44" t="s">
        <v>1262</v>
      </c>
      <c r="D16" s="47"/>
      <c r="E16" s="47">
        <v>47.585816281900804</v>
      </c>
      <c r="F16" s="47">
        <v>1.5796780364916603</v>
      </c>
      <c r="G16" s="47">
        <v>49.165494318392462</v>
      </c>
      <c r="J16" s="51"/>
      <c r="K16" s="51"/>
      <c r="L16" s="104" t="s">
        <v>1294</v>
      </c>
      <c r="M16" s="244">
        <f>COUNT(B5:B10)</f>
        <v>6</v>
      </c>
      <c r="X16" s="201"/>
      <c r="Z16" s="51"/>
    </row>
    <row r="17" spans="2:48">
      <c r="B17" s="253">
        <v>1342</v>
      </c>
      <c r="C17" s="44" t="s">
        <v>1263</v>
      </c>
      <c r="D17" s="47"/>
      <c r="E17" s="47">
        <v>4.7282815434972747</v>
      </c>
      <c r="F17" s="47">
        <v>0.15697934004222697</v>
      </c>
      <c r="G17" s="47">
        <v>4.8852608835395017</v>
      </c>
      <c r="J17" s="51"/>
      <c r="K17" s="51"/>
      <c r="L17" s="19" t="s">
        <v>1295</v>
      </c>
      <c r="M17" s="245">
        <f>COUNT(G5:G10)</f>
        <v>4</v>
      </c>
      <c r="X17" s="201"/>
      <c r="Z17" s="116"/>
      <c r="AA17" s="99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</row>
    <row r="18" spans="2:48">
      <c r="B18" s="253">
        <v>960</v>
      </c>
      <c r="C18" s="44" t="s">
        <v>1262</v>
      </c>
      <c r="D18" s="47">
        <v>12.82090084273845</v>
      </c>
      <c r="E18" s="47"/>
      <c r="F18" s="47"/>
      <c r="G18" s="47">
        <v>12.82090084273845</v>
      </c>
      <c r="J18" s="51"/>
      <c r="K18" s="51"/>
      <c r="L18" s="105" t="s">
        <v>1296</v>
      </c>
      <c r="M18" s="246">
        <f>M16-M17</f>
        <v>2</v>
      </c>
      <c r="X18" s="201"/>
      <c r="Z18" s="51"/>
    </row>
    <row r="19" spans="2:48" ht="15" thickBot="1">
      <c r="B19" s="253">
        <v>960</v>
      </c>
      <c r="C19" s="44" t="s">
        <v>1263</v>
      </c>
      <c r="D19" s="47">
        <v>1.2739850683444158</v>
      </c>
      <c r="E19" s="47"/>
      <c r="F19" s="47"/>
      <c r="G19" s="47">
        <v>1.2739850683444158</v>
      </c>
      <c r="J19" s="51"/>
      <c r="K19" s="51"/>
      <c r="L19" s="106" t="s">
        <v>1297</v>
      </c>
      <c r="M19" s="247">
        <f>COUNT(X5:X37)</f>
        <v>2</v>
      </c>
      <c r="X19" s="201"/>
      <c r="Z19" s="116"/>
      <c r="AA19" s="99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</row>
    <row r="20" spans="2:48" ht="15" thickTop="1">
      <c r="B20" s="118" t="s">
        <v>1265</v>
      </c>
      <c r="C20"/>
      <c r="D20" s="47">
        <v>12.82090084273845</v>
      </c>
      <c r="E20" s="47">
        <v>47.585816281900804</v>
      </c>
      <c r="F20" s="47">
        <v>1.5796780364916603</v>
      </c>
      <c r="G20" s="47">
        <v>61.986395161130915</v>
      </c>
      <c r="J20" s="51"/>
      <c r="K20" s="51"/>
      <c r="L20" s="22" t="s">
        <v>1298</v>
      </c>
      <c r="M20" s="248">
        <f>+M19+M18</f>
        <v>4</v>
      </c>
      <c r="X20" s="201"/>
      <c r="Z20" s="51"/>
    </row>
    <row r="21" spans="2:48">
      <c r="B21" s="118" t="s">
        <v>1266</v>
      </c>
      <c r="C21"/>
      <c r="D21" s="47">
        <v>1.2739850683444158</v>
      </c>
      <c r="E21" s="47">
        <v>4.7282815434972747</v>
      </c>
      <c r="F21" s="47">
        <v>0.15697934004222697</v>
      </c>
      <c r="G21" s="47">
        <v>6.1592459518839178</v>
      </c>
      <c r="J21" s="51"/>
      <c r="K21" s="51"/>
      <c r="X21" s="201"/>
      <c r="Z21" s="116"/>
      <c r="AA21" s="99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</row>
    <row r="22" spans="2:48" ht="15" thickBot="1">
      <c r="J22" s="51"/>
      <c r="K22" s="51"/>
      <c r="X22" s="201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</row>
    <row r="23" spans="2:48" ht="15" thickTop="1">
      <c r="J23" s="51"/>
      <c r="K23" s="51"/>
      <c r="X23" s="201"/>
      <c r="Z23" s="108" t="s">
        <v>1299</v>
      </c>
      <c r="AA23" s="109"/>
      <c r="AB23" s="110">
        <f>SUM(AB8:AB21)</f>
        <v>61.986395161130915</v>
      </c>
      <c r="AC23" s="110"/>
      <c r="AD23" s="110">
        <f>SUM(AD8:AD21)</f>
        <v>105.38755412192805</v>
      </c>
      <c r="AE23" s="110"/>
      <c r="AF23" s="110">
        <f>SUM(AF8:AF21)</f>
        <v>105.07656328730843</v>
      </c>
      <c r="AG23" s="110"/>
      <c r="AH23" s="110">
        <f>SUM(AH8:AH21)</f>
        <v>0.3109908346196022</v>
      </c>
      <c r="AI23" s="110"/>
      <c r="AJ23" s="110">
        <f>SUM(AJ8:AJ21)</f>
        <v>2.4879266769568176</v>
      </c>
      <c r="AK23" s="110"/>
      <c r="AL23" s="110">
        <f>SUM(AL8:AL21)</f>
        <v>-35.421706455239125</v>
      </c>
      <c r="AM23" s="110"/>
      <c r="AN23" s="110">
        <f>SUM(AN8:AN21)</f>
        <v>-32.933779778282307</v>
      </c>
      <c r="AO23" s="110"/>
      <c r="AP23" s="110">
        <f>SUM(AP8:AP21)</f>
        <v>1.6586177846378785</v>
      </c>
      <c r="AQ23" s="110"/>
      <c r="AR23" s="110">
        <f>SUM(AR8:AR21)</f>
        <v>-31.275161993644428</v>
      </c>
      <c r="AS23" s="110"/>
      <c r="AT23" s="110"/>
      <c r="AU23" s="110"/>
      <c r="AV23" s="110"/>
    </row>
    <row r="24" spans="2:48">
      <c r="J24" s="51"/>
      <c r="K24" s="51"/>
      <c r="X24" s="201"/>
      <c r="AR24" s="98"/>
    </row>
    <row r="25" spans="2:48">
      <c r="J25" s="51"/>
      <c r="K25" s="51"/>
      <c r="X25" s="201"/>
      <c r="Z25" s="108" t="s">
        <v>1300</v>
      </c>
      <c r="AA25" s="109"/>
      <c r="AB25" s="110">
        <f>AB23*12</f>
        <v>743.83674193357092</v>
      </c>
      <c r="AC25" s="110"/>
      <c r="AD25" s="110">
        <f t="shared" ref="AD25:AR25" si="5">AD23*12</f>
        <v>1264.6506494631367</v>
      </c>
      <c r="AE25" s="110"/>
      <c r="AF25" s="110">
        <f t="shared" si="5"/>
        <v>1260.9187594477012</v>
      </c>
      <c r="AG25" s="110"/>
      <c r="AH25" s="110">
        <f t="shared" si="5"/>
        <v>3.7318900154352264</v>
      </c>
      <c r="AI25" s="110"/>
      <c r="AJ25" s="110">
        <f t="shared" si="5"/>
        <v>29.855120123481811</v>
      </c>
      <c r="AK25" s="110"/>
      <c r="AL25" s="110">
        <f t="shared" si="5"/>
        <v>-425.06047746286947</v>
      </c>
      <c r="AM25" s="110"/>
      <c r="AN25" s="110">
        <f t="shared" si="5"/>
        <v>-395.20535733938766</v>
      </c>
      <c r="AO25" s="110"/>
      <c r="AP25" s="110">
        <f t="shared" si="5"/>
        <v>19.903413415654541</v>
      </c>
      <c r="AQ25" s="110"/>
      <c r="AR25" s="110">
        <f t="shared" si="5"/>
        <v>-375.30194392373312</v>
      </c>
      <c r="AS25" s="110"/>
      <c r="AT25" s="110"/>
      <c r="AU25" s="110"/>
      <c r="AV25" s="110"/>
    </row>
    <row r="26" spans="2:48">
      <c r="J26" s="51"/>
      <c r="K26" s="51"/>
      <c r="X26" s="202"/>
      <c r="Z26" s="51"/>
    </row>
    <row r="27" spans="2:48">
      <c r="J27" s="51"/>
      <c r="K27" s="51"/>
      <c r="X27" s="202"/>
      <c r="Z27" s="51"/>
    </row>
    <row r="28" spans="2:48">
      <c r="J28" s="51"/>
      <c r="K28" s="51"/>
      <c r="X28" s="202"/>
      <c r="Z28" s="51"/>
    </row>
    <row r="29" spans="2:48">
      <c r="J29" s="51"/>
      <c r="K29" s="51"/>
      <c r="X29" s="201"/>
      <c r="Z29" s="51"/>
    </row>
    <row r="30" spans="2:48">
      <c r="J30" s="51"/>
      <c r="K30" s="51"/>
    </row>
  </sheetData>
  <mergeCells count="6">
    <mergeCell ref="L15:M15"/>
    <mergeCell ref="L4:M4"/>
    <mergeCell ref="O5:P5"/>
    <mergeCell ref="O6:P6"/>
    <mergeCell ref="O7:P7"/>
    <mergeCell ref="O8:P8"/>
  </mergeCells>
  <conditionalFormatting sqref="AV15:AV21 AV7:AV12 AV26:AV29">
    <cfRule type="cellIs" dxfId="11721" priority="5" operator="greaterThan">
      <formula>1</formula>
    </cfRule>
  </conditionalFormatting>
  <conditionalFormatting sqref="AV13">
    <cfRule type="cellIs" dxfId="11720" priority="4" operator="greaterThan">
      <formula>1</formula>
    </cfRule>
  </conditionalFormatting>
  <conditionalFormatting sqref="AV25">
    <cfRule type="cellIs" dxfId="11719" priority="1" operator="greaterThan">
      <formula>1</formula>
    </cfRule>
  </conditionalFormatting>
  <conditionalFormatting sqref="AV23">
    <cfRule type="cellIs" dxfId="11718" priority="2" operator="greaterThan">
      <formula>1</formula>
    </cfRule>
  </conditionalFormatting>
  <dataValidations count="1">
    <dataValidation type="list" allowBlank="1" showInputMessage="1" showErrorMessage="1" sqref="Z7">
      <formula1>$X$5:$X$31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31"/>
  <sheetViews>
    <sheetView workbookViewId="0">
      <selection activeCell="L29" sqref="L29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5" width="15.33203125" style="15" bestFit="1" customWidth="1"/>
    <col min="6" max="6" width="7.5" style="15" bestFit="1" customWidth="1"/>
    <col min="7" max="7" width="11.5" style="15" customWidth="1"/>
    <col min="8" max="8" width="8.1640625" style="15" customWidth="1"/>
    <col min="9" max="9" width="18" style="15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1026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169" t="s">
        <v>1039</v>
      </c>
      <c r="H4" s="160" t="s">
        <v>1041</v>
      </c>
      <c r="I4" s="160" t="s">
        <v>1261</v>
      </c>
      <c r="L4" s="410" t="s">
        <v>1268</v>
      </c>
      <c r="M4" s="411"/>
      <c r="O4" s="73" t="s">
        <v>1269</v>
      </c>
      <c r="P4" s="112">
        <f>+Z7</f>
        <v>965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24</v>
      </c>
      <c r="B5" s="274">
        <v>1248</v>
      </c>
      <c r="C5" s="196" t="s">
        <v>989</v>
      </c>
      <c r="D5" s="181">
        <v>135.3426465507917</v>
      </c>
      <c r="E5" s="161">
        <v>11.278553879232639</v>
      </c>
      <c r="F5" s="182">
        <v>1.1206260239823107</v>
      </c>
      <c r="G5" s="153"/>
      <c r="H5" s="197" t="str">
        <f>IFERROR(+(G5-B5)/G5, "")</f>
        <v/>
      </c>
      <c r="I5" s="186" t="str">
        <f>IFERROR(H5*E5, "")</f>
        <v/>
      </c>
      <c r="L5" s="82" t="s">
        <v>1283</v>
      </c>
      <c r="M5" s="83">
        <v>0.5</v>
      </c>
      <c r="O5" s="412" t="s">
        <v>1262</v>
      </c>
      <c r="P5" s="413"/>
      <c r="Q5" s="84">
        <f>SUM(R5:V5)</f>
        <v>43.06092537385684</v>
      </c>
      <c r="R5" s="114">
        <f>IFERROR(INDEX($D$14:$G$43, MATCH($P$4&amp;$O$5, $B$14:$B$43&amp;$C$14:$C$43, 0), MATCH(R4, $D$13:$G$13, 0)), 0)</f>
        <v>0</v>
      </c>
      <c r="S5" s="114">
        <f t="array" ref="S5">IFERROR(INDEX($D$14:$G$43, MATCH($P$4&amp;$O$5, $B$14:$B$43&amp;$C$14:$C$43, 0), MATCH(S4, $D$13:$G$13, 0)), 0)</f>
        <v>0</v>
      </c>
      <c r="T5" s="114">
        <f t="array" ref="T5">IFERROR(INDEX($D$14:$G$43, MATCH($P$4&amp;$O$5, $B$14:$B$43&amp;$C$14:$C$43, 0), MATCH(T4, $D$13:$G$13, 0)), 0)</f>
        <v>43.06092537385684</v>
      </c>
      <c r="U5" s="114">
        <f t="array" ref="U5">IFERROR(INDEX($D$14:$G$43, MATCH($P$4&amp;$O$5, $B$14:$B$43&amp;$C$14:$C$43, 0), MATCH(U4, $D$13:$G$13, 0)), 0)</f>
        <v>0</v>
      </c>
      <c r="V5" s="114">
        <f t="array" ref="V5">IFERROR(INDEX($D$14:$G$43, MATCH($P$4&amp;$O$5, $B$14:$B$43&amp;$C$14:$C$43, 0), MATCH(V4, $D$13:$G$13, 0)), 0)</f>
        <v>0</v>
      </c>
      <c r="X5" s="263">
        <v>965</v>
      </c>
    </row>
    <row r="6" spans="1:48" ht="15" thickBot="1">
      <c r="A6" s="314">
        <v>24</v>
      </c>
      <c r="B6" s="256">
        <v>965</v>
      </c>
      <c r="C6" s="194" t="s">
        <v>992</v>
      </c>
      <c r="D6" s="120">
        <v>429.6548544721021</v>
      </c>
      <c r="E6" s="121">
        <v>35.804571206008504</v>
      </c>
      <c r="F6" s="128">
        <v>3.5576362912966024</v>
      </c>
      <c r="G6" s="65">
        <v>965</v>
      </c>
      <c r="H6" s="60">
        <f t="shared" ref="H6:H8" si="0">IFERROR(+(G6-B6)/G6, "")</f>
        <v>0</v>
      </c>
      <c r="I6" s="144">
        <f t="shared" ref="I6:I8" si="1">IFERROR(H6*E6, "")</f>
        <v>0</v>
      </c>
      <c r="J6" s="51"/>
      <c r="K6" s="51"/>
      <c r="L6" s="86" t="s">
        <v>1284</v>
      </c>
      <c r="M6" s="83">
        <v>1</v>
      </c>
      <c r="O6" s="414" t="s">
        <v>1263</v>
      </c>
      <c r="P6" s="415"/>
      <c r="Q6" s="87">
        <f>SQRT(IFERROR(R6^2,"")+IFERROR(S6^2,"")+IFERROR(T6^2,"")+IFERROR(U6^2,"")+IFERROR(V6^2,""))</f>
        <v>4.2785640937083214</v>
      </c>
      <c r="R6" s="114">
        <f t="array" ref="R6">IFERROR(INDEX($D$14:$G$43, MATCH($P$4&amp;$O$6, $B$14:$B$43&amp;$C$14:$C$43, 0), MATCH(R4, $D$13:$G$13, 0)), 0)</f>
        <v>0</v>
      </c>
      <c r="S6" s="114">
        <f t="array" ref="S6">IFERROR(INDEX($D$14:$G$43, MATCH($P$4&amp;$O$6, $B$14:$B$43&amp;$C$14:$C$43, 0), MATCH(S4, $D$13:$G$13, 0)), 0)</f>
        <v>0</v>
      </c>
      <c r="T6" s="114">
        <f t="array" ref="T6">IFERROR(INDEX($D$14:$G$43, MATCH($P$4&amp;$O$6, $B$14:$B$43&amp;$C$14:$C$43, 0), MATCH(T4, $D$13:$G$13, 0)), 0)</f>
        <v>4.2785640937083214</v>
      </c>
      <c r="U6" s="114">
        <f t="array" ref="U6">IFERROR(INDEX($D$14:$G$43, MATCH($P$4&amp;$O$6, $B$14:$B$43&amp;$C$14:$C$43, 0), MATCH(U4, $D$13:$G$13, 0)), 0)</f>
        <v>0</v>
      </c>
      <c r="V6" s="114">
        <f t="array" ref="V6">IFERROR(INDEX($D$14:$G$43, MATCH($P$4&amp;$O$6, $B$14:$B$43&amp;$C$14:$C$43, 0), MATCH(V4, $D$13:$G$13, 0)), 0)</f>
        <v>0</v>
      </c>
      <c r="W6" s="200"/>
      <c r="X6" s="201"/>
    </row>
    <row r="7" spans="1:48" ht="16" thickBot="1">
      <c r="A7" s="314">
        <v>24</v>
      </c>
      <c r="B7" s="257">
        <v>920</v>
      </c>
      <c r="C7" s="194" t="s">
        <v>992</v>
      </c>
      <c r="D7" s="120">
        <v>87.076250014180005</v>
      </c>
      <c r="E7" s="121">
        <v>7.2563541678483352</v>
      </c>
      <c r="F7" s="128">
        <v>0.72092780241171883</v>
      </c>
      <c r="G7" s="66">
        <v>965</v>
      </c>
      <c r="H7" s="63">
        <f t="shared" si="0"/>
        <v>4.6632124352331605E-2</v>
      </c>
      <c r="I7" s="145">
        <f t="shared" si="1"/>
        <v>0.3383792098996633</v>
      </c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73.210666857622527</v>
      </c>
      <c r="R7" s="114">
        <f>IFERROR(R5*SUM($M$5:$M$6)+NORMSINV($M$7)*R6*SQRT(SUM($M$5:$M$6)),"")</f>
        <v>0</v>
      </c>
      <c r="S7" s="114">
        <f t="shared" ref="S7:V7" si="2">IFERROR(S5*SUM($M$5:$M$6)+NORMSINV($M$7)*S6*SQRT(SUM($M$5:$M$6)),"")</f>
        <v>0</v>
      </c>
      <c r="T7" s="114">
        <f t="shared" si="2"/>
        <v>73.210666857622527</v>
      </c>
      <c r="U7" s="114">
        <f t="shared" si="2"/>
        <v>0</v>
      </c>
      <c r="V7" s="114">
        <f t="shared" si="2"/>
        <v>0</v>
      </c>
      <c r="X7" s="201"/>
      <c r="Z7" s="111">
        <v>965</v>
      </c>
      <c r="AA7" s="90"/>
      <c r="AB7" s="91">
        <f>SUM(R5:V5)</f>
        <v>43.06092537385684</v>
      </c>
      <c r="AC7" s="91"/>
      <c r="AD7" s="91">
        <f>+Q7</f>
        <v>73.210666857622527</v>
      </c>
      <c r="AE7" s="91"/>
      <c r="AF7" s="91">
        <f>+Q8</f>
        <v>73.210666857622527</v>
      </c>
      <c r="AG7" s="91"/>
      <c r="AH7" s="91">
        <f>AD7-AF7</f>
        <v>0</v>
      </c>
      <c r="AI7" s="91"/>
      <c r="AJ7" s="91">
        <f>AH7*$M$8</f>
        <v>0</v>
      </c>
      <c r="AK7" s="91"/>
      <c r="AL7" s="91">
        <f>-SUMIF(G5:G11, Z7, I5:I11)*M9</f>
        <v>-135.35168395986531</v>
      </c>
      <c r="AM7" s="91"/>
      <c r="AN7" s="91">
        <f>+AJ7+AL7</f>
        <v>-135.35168395986531</v>
      </c>
      <c r="AO7" s="91"/>
      <c r="AP7" s="91">
        <f>+AH7*$M$10*$M$12</f>
        <v>0</v>
      </c>
      <c r="AQ7" s="91"/>
      <c r="AR7" s="91">
        <f>+AN7+AP7</f>
        <v>-135.35168395986531</v>
      </c>
      <c r="AS7" s="91"/>
      <c r="AT7" s="91">
        <f>COUNTIF(R5:V5, "&gt;0")</f>
        <v>1</v>
      </c>
      <c r="AU7" s="91"/>
      <c r="AV7" s="92">
        <f>COUNTIF(G5:G11, Z7)</f>
        <v>2</v>
      </c>
    </row>
    <row r="8" spans="1:48">
      <c r="A8" s="315">
        <v>24</v>
      </c>
      <c r="B8" s="273">
        <v>844</v>
      </c>
      <c r="C8" s="196" t="s">
        <v>988</v>
      </c>
      <c r="D8" s="181">
        <v>9.6537513546017628</v>
      </c>
      <c r="E8" s="161">
        <v>0.80447927955014664</v>
      </c>
      <c r="F8" s="182">
        <v>7.9781429986859428E-2</v>
      </c>
      <c r="G8" s="174"/>
      <c r="H8" s="198" t="str">
        <f t="shared" si="0"/>
        <v/>
      </c>
      <c r="I8" s="187" t="str">
        <f t="shared" si="1"/>
        <v/>
      </c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73.210666857622527</v>
      </c>
      <c r="R8" s="95"/>
      <c r="S8" s="96"/>
      <c r="T8" s="96"/>
      <c r="U8" s="96"/>
      <c r="V8" s="97"/>
      <c r="X8" s="201"/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 s="195" t="s">
        <v>1040</v>
      </c>
      <c r="B9" s="67"/>
      <c r="C9" s="126"/>
      <c r="D9" s="136">
        <v>661.72750239167567</v>
      </c>
      <c r="E9" s="68">
        <v>55.143958532639623</v>
      </c>
      <c r="F9" s="137">
        <v>5.4789715476774914</v>
      </c>
      <c r="G9" s="199"/>
      <c r="H9" s="199"/>
      <c r="I9" s="147">
        <f>SUM(I5:I8)</f>
        <v>0.3383792098996633</v>
      </c>
      <c r="J9" s="51"/>
      <c r="K9" s="51"/>
      <c r="L9" s="88" t="s">
        <v>1289</v>
      </c>
      <c r="M9" s="93">
        <v>400</v>
      </c>
      <c r="X9" s="201"/>
      <c r="Z9" s="116">
        <v>965</v>
      </c>
      <c r="AA9" s="99"/>
      <c r="AB9" s="100">
        <v>43.06092537385684</v>
      </c>
      <c r="AC9" s="100"/>
      <c r="AD9" s="100">
        <v>73.210666857622527</v>
      </c>
      <c r="AE9" s="100"/>
      <c r="AF9" s="100">
        <v>73.210666857622527</v>
      </c>
      <c r="AG9" s="100"/>
      <c r="AH9" s="100">
        <v>0</v>
      </c>
      <c r="AI9" s="100"/>
      <c r="AJ9" s="100">
        <v>0</v>
      </c>
      <c r="AK9" s="100"/>
      <c r="AL9" s="100">
        <v>-135.35168395986531</v>
      </c>
      <c r="AM9" s="100"/>
      <c r="AN9" s="100">
        <v>-135.35168395986531</v>
      </c>
      <c r="AO9" s="100"/>
      <c r="AP9" s="100">
        <v>0</v>
      </c>
      <c r="AQ9" s="100"/>
      <c r="AR9" s="100">
        <v>-135.35168395986531</v>
      </c>
      <c r="AS9" s="100"/>
      <c r="AT9" s="100">
        <v>1</v>
      </c>
      <c r="AU9" s="100"/>
      <c r="AV9" s="100">
        <v>2</v>
      </c>
    </row>
    <row r="10" spans="1:48">
      <c r="A10"/>
      <c r="B10"/>
      <c r="C10"/>
      <c r="D10"/>
      <c r="E10"/>
      <c r="F10"/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201"/>
      <c r="Z10" s="51"/>
    </row>
    <row r="11" spans="1:48">
      <c r="A11"/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0</v>
      </c>
      <c r="Q11" s="221">
        <f>P11*700</f>
        <v>0</v>
      </c>
      <c r="X11" s="201"/>
      <c r="Z11" s="116"/>
      <c r="AA11" s="99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</row>
    <row r="12" spans="1:48">
      <c r="A12"/>
      <c r="B12"/>
      <c r="C12"/>
      <c r="D12" s="17" t="s">
        <v>1264</v>
      </c>
      <c r="E12"/>
      <c r="F12"/>
      <c r="G12"/>
      <c r="H12"/>
      <c r="I12"/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3">SUMIF(C:C,$O12,I:I)</f>
        <v>0</v>
      </c>
      <c r="Q12" s="221">
        <f t="shared" ref="Q12:Q14" si="4">P12*700</f>
        <v>0</v>
      </c>
      <c r="X12" s="201"/>
      <c r="Z12" s="51"/>
    </row>
    <row r="13" spans="1:48">
      <c r="A13"/>
      <c r="B13" s="17" t="s">
        <v>1192</v>
      </c>
      <c r="C13" s="17" t="s">
        <v>1267</v>
      </c>
      <c r="D13" s="119" t="s">
        <v>992</v>
      </c>
      <c r="E13" s="119" t="s">
        <v>1191</v>
      </c>
      <c r="F13"/>
      <c r="G13"/>
      <c r="H13"/>
      <c r="I13"/>
      <c r="J13" s="51"/>
      <c r="K13" s="51"/>
      <c r="O13" s="221" t="s">
        <v>992</v>
      </c>
      <c r="P13" s="222">
        <f t="shared" si="3"/>
        <v>0.3383792098996633</v>
      </c>
      <c r="Q13" s="221">
        <f t="shared" si="4"/>
        <v>236.86544692976432</v>
      </c>
      <c r="X13" s="201"/>
      <c r="Z13" s="116"/>
      <c r="AA13" s="99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</row>
    <row r="14" spans="1:48">
      <c r="A14"/>
      <c r="B14" s="253">
        <v>965</v>
      </c>
      <c r="C14" s="44" t="s">
        <v>1262</v>
      </c>
      <c r="D14" s="47">
        <v>43.06092537385684</v>
      </c>
      <c r="E14" s="47">
        <v>43.06092537385684</v>
      </c>
      <c r="F14"/>
      <c r="G14"/>
      <c r="H14"/>
      <c r="I14"/>
      <c r="J14" s="51"/>
      <c r="K14" s="51"/>
      <c r="O14" s="221" t="s">
        <v>988</v>
      </c>
      <c r="P14" s="222">
        <f t="shared" si="3"/>
        <v>0</v>
      </c>
      <c r="Q14" s="221">
        <f t="shared" si="4"/>
        <v>0</v>
      </c>
      <c r="X14" s="201"/>
      <c r="Z14" s="51"/>
    </row>
    <row r="15" spans="1:48">
      <c r="A15"/>
      <c r="B15" s="253">
        <v>965</v>
      </c>
      <c r="C15" s="44" t="s">
        <v>1263</v>
      </c>
      <c r="D15" s="47">
        <v>4.2785640937083214</v>
      </c>
      <c r="E15" s="47">
        <v>4.2785640937083214</v>
      </c>
      <c r="F15"/>
      <c r="G15"/>
      <c r="H15"/>
      <c r="I15"/>
      <c r="J15" s="51"/>
      <c r="K15" s="51"/>
      <c r="L15" s="408" t="s">
        <v>1293</v>
      </c>
      <c r="M15" s="409"/>
      <c r="X15" s="201"/>
      <c r="Z15" s="116"/>
      <c r="AA15" s="99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</row>
    <row r="16" spans="1:48">
      <c r="A16"/>
      <c r="B16" s="118" t="s">
        <v>1265</v>
      </c>
      <c r="C16"/>
      <c r="D16" s="47">
        <v>43.06092537385684</v>
      </c>
      <c r="E16" s="47">
        <v>43.06092537385684</v>
      </c>
      <c r="F16"/>
      <c r="G16"/>
      <c r="H16"/>
      <c r="I16"/>
      <c r="J16" s="51"/>
      <c r="K16" s="51"/>
      <c r="L16" s="104" t="s">
        <v>1294</v>
      </c>
      <c r="M16" s="244">
        <f>COUNT(B5:B10)</f>
        <v>4</v>
      </c>
      <c r="X16" s="201"/>
      <c r="Z16" s="51"/>
    </row>
    <row r="17" spans="1:48">
      <c r="A17"/>
      <c r="B17" s="118" t="s">
        <v>1266</v>
      </c>
      <c r="C17"/>
      <c r="D17" s="47">
        <v>4.2785640937083214</v>
      </c>
      <c r="E17" s="47">
        <v>4.2785640937083214</v>
      </c>
      <c r="F17"/>
      <c r="G17"/>
      <c r="H17"/>
      <c r="I17"/>
      <c r="J17" s="51"/>
      <c r="K17" s="51"/>
      <c r="L17" s="19" t="s">
        <v>1295</v>
      </c>
      <c r="M17" s="245">
        <f>COUNT(G5:G10)</f>
        <v>2</v>
      </c>
      <c r="X17" s="202"/>
      <c r="Z17" s="116"/>
      <c r="AA17" s="99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</row>
    <row r="18" spans="1:48">
      <c r="A18"/>
      <c r="B18"/>
      <c r="C18"/>
      <c r="D18"/>
      <c r="E18"/>
      <c r="F18"/>
      <c r="G18"/>
      <c r="H18"/>
      <c r="I18"/>
      <c r="J18" s="51"/>
      <c r="K18" s="51"/>
      <c r="L18" s="105" t="s">
        <v>1296</v>
      </c>
      <c r="M18" s="246">
        <f>M16-M17</f>
        <v>2</v>
      </c>
      <c r="X18" s="202"/>
      <c r="Z18" s="51"/>
    </row>
    <row r="19" spans="1:48" ht="15" thickBot="1">
      <c r="A19"/>
      <c r="B19"/>
      <c r="C19"/>
      <c r="D19"/>
      <c r="E19"/>
      <c r="F19"/>
      <c r="G19"/>
      <c r="H19"/>
      <c r="I19"/>
      <c r="J19" s="51"/>
      <c r="K19" s="51"/>
      <c r="L19" s="106" t="s">
        <v>1297</v>
      </c>
      <c r="M19" s="247">
        <f>COUNT(X5:X28)</f>
        <v>1</v>
      </c>
      <c r="X19" s="202"/>
      <c r="Z19" s="116"/>
      <c r="AA19" s="99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</row>
    <row r="20" spans="1:48" ht="15" thickTop="1">
      <c r="A20"/>
      <c r="B20"/>
      <c r="C20"/>
      <c r="D20"/>
      <c r="E20"/>
      <c r="F20"/>
      <c r="G20"/>
      <c r="H20"/>
      <c r="I20"/>
      <c r="J20" s="51"/>
      <c r="K20" s="51"/>
      <c r="L20" s="22" t="s">
        <v>1298</v>
      </c>
      <c r="M20" s="248">
        <f>+M19+M18</f>
        <v>3</v>
      </c>
      <c r="X20" s="201"/>
      <c r="Z20" s="51"/>
    </row>
    <row r="21" spans="1:48">
      <c r="A21"/>
      <c r="B21"/>
      <c r="C21"/>
      <c r="D21"/>
      <c r="E21"/>
      <c r="F21"/>
      <c r="G21"/>
      <c r="H21"/>
      <c r="I21"/>
      <c r="J21" s="51"/>
      <c r="K21" s="51"/>
      <c r="Z21" s="116"/>
      <c r="AA21" s="99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</row>
    <row r="22" spans="1:48">
      <c r="A22"/>
      <c r="B22"/>
      <c r="C22"/>
      <c r="D22"/>
      <c r="E22"/>
      <c r="F22"/>
      <c r="G22"/>
      <c r="H22"/>
      <c r="I22"/>
      <c r="J22" s="51"/>
      <c r="K22" s="51"/>
      <c r="Z22" s="51"/>
    </row>
    <row r="23" spans="1:48">
      <c r="A23"/>
      <c r="B23"/>
      <c r="C23"/>
      <c r="D23"/>
      <c r="E23"/>
      <c r="F23"/>
      <c r="G23"/>
      <c r="H23"/>
      <c r="I23"/>
      <c r="J23" s="51"/>
      <c r="K23" s="51"/>
      <c r="Z23" s="116"/>
      <c r="AA23" s="99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</row>
    <row r="24" spans="1:48" ht="15" thickBot="1">
      <c r="A24"/>
      <c r="B24"/>
      <c r="C24"/>
      <c r="D24"/>
      <c r="E24"/>
      <c r="F24"/>
      <c r="G24"/>
      <c r="H24"/>
      <c r="I24"/>
      <c r="J24" s="51"/>
      <c r="K24" s="51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</row>
    <row r="25" spans="1:48" ht="15" thickTop="1">
      <c r="A25"/>
      <c r="B25"/>
      <c r="C25"/>
      <c r="D25"/>
      <c r="E25"/>
      <c r="F25"/>
      <c r="G25"/>
      <c r="H25"/>
      <c r="I25"/>
      <c r="J25" s="51"/>
      <c r="K25" s="51"/>
      <c r="Z25" s="108" t="s">
        <v>1299</v>
      </c>
      <c r="AA25" s="109"/>
      <c r="AB25" s="110">
        <f>SUM(AB8:AB23)</f>
        <v>43.06092537385684</v>
      </c>
      <c r="AC25" s="110"/>
      <c r="AD25" s="110">
        <f t="shared" ref="AD25:AR25" si="5">SUM(AD8:AD23)</f>
        <v>73.210666857622527</v>
      </c>
      <c r="AE25" s="110"/>
      <c r="AF25" s="110">
        <f t="shared" si="5"/>
        <v>73.210666857622527</v>
      </c>
      <c r="AG25" s="110"/>
      <c r="AH25" s="110">
        <f t="shared" si="5"/>
        <v>0</v>
      </c>
      <c r="AI25" s="110"/>
      <c r="AJ25" s="110">
        <f t="shared" si="5"/>
        <v>0</v>
      </c>
      <c r="AK25" s="110"/>
      <c r="AL25" s="110">
        <f t="shared" si="5"/>
        <v>-135.35168395986531</v>
      </c>
      <c r="AM25" s="110"/>
      <c r="AN25" s="110">
        <f t="shared" si="5"/>
        <v>-135.35168395986531</v>
      </c>
      <c r="AO25" s="110"/>
      <c r="AP25" s="110">
        <f t="shared" si="5"/>
        <v>0</v>
      </c>
      <c r="AQ25" s="110"/>
      <c r="AR25" s="110">
        <f t="shared" si="5"/>
        <v>-135.35168395986531</v>
      </c>
      <c r="AS25" s="110"/>
      <c r="AT25" s="110"/>
      <c r="AU25" s="110"/>
      <c r="AV25" s="110"/>
    </row>
    <row r="26" spans="1:48">
      <c r="A26"/>
      <c r="B26"/>
      <c r="C26"/>
      <c r="D26"/>
      <c r="E26"/>
      <c r="F26"/>
      <c r="G26"/>
      <c r="H26"/>
      <c r="I26"/>
      <c r="J26" s="51"/>
      <c r="K26" s="51"/>
      <c r="AR26" s="98"/>
    </row>
    <row r="27" spans="1:48">
      <c r="A27"/>
      <c r="B27"/>
      <c r="C27"/>
      <c r="D27"/>
      <c r="E27"/>
      <c r="F27"/>
      <c r="G27"/>
      <c r="H27"/>
      <c r="I27"/>
      <c r="J27" s="51"/>
      <c r="K27" s="51"/>
      <c r="Z27" s="108" t="s">
        <v>1300</v>
      </c>
      <c r="AA27" s="109"/>
      <c r="AB27" s="110">
        <f>AB25*12</f>
        <v>516.73110448628211</v>
      </c>
      <c r="AC27" s="110"/>
      <c r="AD27" s="110">
        <f t="shared" ref="AD27:AR27" si="6">AD25*12</f>
        <v>878.52800229147033</v>
      </c>
      <c r="AE27" s="110"/>
      <c r="AF27" s="110">
        <f t="shared" si="6"/>
        <v>878.52800229147033</v>
      </c>
      <c r="AG27" s="110"/>
      <c r="AH27" s="110">
        <f t="shared" si="6"/>
        <v>0</v>
      </c>
      <c r="AI27" s="110"/>
      <c r="AJ27" s="110">
        <f t="shared" si="6"/>
        <v>0</v>
      </c>
      <c r="AK27" s="110"/>
      <c r="AL27" s="110">
        <f t="shared" si="6"/>
        <v>-1624.2202075183836</v>
      </c>
      <c r="AM27" s="110"/>
      <c r="AN27" s="110">
        <f t="shared" si="6"/>
        <v>-1624.2202075183836</v>
      </c>
      <c r="AO27" s="110"/>
      <c r="AP27" s="110">
        <f t="shared" si="6"/>
        <v>0</v>
      </c>
      <c r="AQ27" s="110"/>
      <c r="AR27" s="110">
        <f t="shared" si="6"/>
        <v>-1624.2202075183836</v>
      </c>
      <c r="AS27" s="110"/>
      <c r="AT27" s="110"/>
      <c r="AU27" s="110"/>
      <c r="AV27" s="110"/>
    </row>
    <row r="28" spans="1:48">
      <c r="A28"/>
      <c r="B28"/>
      <c r="C28"/>
      <c r="D28"/>
      <c r="E28"/>
      <c r="F28"/>
      <c r="G28"/>
      <c r="H28"/>
      <c r="I28"/>
      <c r="J28" s="51"/>
      <c r="K28" s="51"/>
      <c r="Z28" s="51"/>
    </row>
    <row r="29" spans="1:48">
      <c r="A29"/>
      <c r="B29"/>
      <c r="C29"/>
      <c r="D29"/>
      <c r="E29"/>
      <c r="F29"/>
      <c r="G29"/>
      <c r="H29"/>
      <c r="I29"/>
      <c r="J29" s="51"/>
      <c r="K29" s="51"/>
      <c r="Z29" s="51"/>
    </row>
    <row r="30" spans="1:48">
      <c r="A30"/>
      <c r="B30"/>
      <c r="C30"/>
      <c r="D30"/>
      <c r="E30"/>
      <c r="F30"/>
      <c r="G30"/>
      <c r="H30"/>
      <c r="I30"/>
      <c r="J30" s="51"/>
      <c r="K30" s="51"/>
      <c r="Z30" s="51"/>
    </row>
    <row r="31" spans="1:48">
      <c r="B31"/>
      <c r="C31"/>
      <c r="D31"/>
      <c r="E31"/>
      <c r="F31"/>
      <c r="G31"/>
      <c r="H31"/>
      <c r="I31"/>
      <c r="Z31" s="51"/>
    </row>
  </sheetData>
  <mergeCells count="6">
    <mergeCell ref="L15:M15"/>
    <mergeCell ref="L4:M4"/>
    <mergeCell ref="O5:P5"/>
    <mergeCell ref="O6:P6"/>
    <mergeCell ref="O7:P7"/>
    <mergeCell ref="O8:P8"/>
  </mergeCells>
  <conditionalFormatting sqref="AV17:AV23 AV7:AV10 AV12:AV14 AV28:AV31">
    <cfRule type="cellIs" dxfId="9993" priority="5" operator="greaterThan">
      <formula>1</formula>
    </cfRule>
  </conditionalFormatting>
  <conditionalFormatting sqref="AV15">
    <cfRule type="cellIs" dxfId="9992" priority="4" operator="greaterThan">
      <formula>1</formula>
    </cfRule>
  </conditionalFormatting>
  <conditionalFormatting sqref="AV11">
    <cfRule type="cellIs" dxfId="9991" priority="3" operator="greaterThan">
      <formula>1</formula>
    </cfRule>
  </conditionalFormatting>
  <conditionalFormatting sqref="AV27">
    <cfRule type="cellIs" dxfId="9990" priority="1" operator="greaterThan">
      <formula>1</formula>
    </cfRule>
  </conditionalFormatting>
  <conditionalFormatting sqref="AV25">
    <cfRule type="cellIs" dxfId="9989" priority="2" operator="greaterThan">
      <formula>1</formula>
    </cfRule>
  </conditionalFormatting>
  <dataValidations count="1">
    <dataValidation type="list" allowBlank="1" showInputMessage="1" showErrorMessage="1" sqref="Z7">
      <formula1>$X$5:$X$22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52"/>
  <sheetViews>
    <sheetView tabSelected="1" topLeftCell="U1" workbookViewId="0">
      <selection activeCell="AP8" sqref="AP8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5" width="8.33203125" style="15" bestFit="1" customWidth="1"/>
    <col min="6" max="6" width="7.5" style="15" bestFit="1" customWidth="1"/>
    <col min="7" max="7" width="11.5" style="15" bestFit="1" customWidth="1"/>
    <col min="8" max="8" width="8" style="15" bestFit="1" customWidth="1"/>
    <col min="9" max="9" width="17.1640625" style="15" bestFit="1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1026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169" t="s">
        <v>1039</v>
      </c>
      <c r="H4" s="160" t="s">
        <v>1041</v>
      </c>
      <c r="I4" s="160" t="s">
        <v>1261</v>
      </c>
      <c r="L4" s="410" t="s">
        <v>1268</v>
      </c>
      <c r="M4" s="411"/>
      <c r="O4" s="73" t="s">
        <v>1269</v>
      </c>
      <c r="P4" s="112">
        <f>+Z7</f>
        <v>1531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23</v>
      </c>
      <c r="B5" s="260">
        <v>1620</v>
      </c>
      <c r="C5" s="196" t="s">
        <v>988</v>
      </c>
      <c r="D5" s="181">
        <v>363.612998033964</v>
      </c>
      <c r="E5" s="161">
        <v>30.301083169497009</v>
      </c>
      <c r="F5" s="182">
        <v>3.0108228730590563</v>
      </c>
      <c r="G5" s="184"/>
      <c r="H5" s="192" t="str">
        <f>IFERROR(+(G5-B5)/G5, "")</f>
        <v/>
      </c>
      <c r="I5" s="165" t="str">
        <f>IFERROR(H5*E5, "")</f>
        <v/>
      </c>
      <c r="L5" s="82" t="s">
        <v>1283</v>
      </c>
      <c r="M5" s="83">
        <v>0.5</v>
      </c>
      <c r="O5" s="412" t="s">
        <v>1262</v>
      </c>
      <c r="P5" s="413"/>
      <c r="Q5" s="84">
        <f>SUM(R5:V5)</f>
        <v>206.0147374820321</v>
      </c>
      <c r="R5" s="400">
        <f t="array" ref="R5">IFERROR(INDEX($D$35:$H$64, MATCH($P$4&amp;$O$5, $B$35:$B$64&amp;$C$35:$C$64, 0), MATCH(R4, $D$34:$H$34, 0)), 0)</f>
        <v>0</v>
      </c>
      <c r="S5" s="399">
        <f t="array" ref="S5">IFERROR(INDEX($D$35:$H$64, MATCH($P$4&amp;$O$5, $B$35:$B$64&amp;$C$35:$C$64, 0), MATCH(S4, $D$34:$H$34, 0)), 0)</f>
        <v>186.81331833377456</v>
      </c>
      <c r="T5" s="114">
        <f t="array" ref="T5">IFERROR(INDEX($D$35:$H$64, MATCH($P$4&amp;$O$5, $B$35:$B$64&amp;$C$35:$C$64, 0), MATCH(T4, $D$34:$H$34, 0)), 0)</f>
        <v>0</v>
      </c>
      <c r="U5" s="399">
        <f t="array" ref="U5">IFERROR(INDEX($D$35:$H$64, MATCH($P$4&amp;$O$5, $B$35:$B$64&amp;$C$35:$C$64, 0), MATCH(U4, $D$34:$H$34, 0)), 0)</f>
        <v>19.201419148257543</v>
      </c>
      <c r="V5" s="114">
        <f t="array" ref="V5">IFERROR(INDEX($D$35:$H$64, MATCH($P$4&amp;$O$5, $B$35:$B$64&amp;$C$35:$C$64, 0), MATCH(V4, $D$34:$H$34, 0)), 0)</f>
        <v>0</v>
      </c>
      <c r="X5" s="261">
        <v>1531</v>
      </c>
    </row>
    <row r="6" spans="1:48" ht="15" thickBot="1">
      <c r="A6" s="314">
        <v>23</v>
      </c>
      <c r="B6" s="255">
        <v>1531</v>
      </c>
      <c r="C6" s="194" t="s">
        <v>988</v>
      </c>
      <c r="D6" s="120">
        <v>2241.7598200052948</v>
      </c>
      <c r="E6" s="121">
        <v>186.81331833377456</v>
      </c>
      <c r="F6" s="128">
        <v>18.562603568916899</v>
      </c>
      <c r="G6" s="65">
        <v>1531</v>
      </c>
      <c r="H6" s="60">
        <f>IFERROR(+(G6-B6)/G6, "")</f>
        <v>0</v>
      </c>
      <c r="I6" s="144">
        <f t="shared" ref="I6:I27" si="0">IFERROR(H6*E6, "")</f>
        <v>0</v>
      </c>
      <c r="J6" s="51"/>
      <c r="K6" s="51"/>
      <c r="L6" s="86" t="s">
        <v>1284</v>
      </c>
      <c r="M6" s="83">
        <v>1</v>
      </c>
      <c r="O6" s="414" t="s">
        <v>1263</v>
      </c>
      <c r="P6" s="415"/>
      <c r="Q6" s="401">
        <f>SQRT(IFERROR(R6^2,"")+IFERROR(S6^2,"")+IFERROR(T6^2,"")+IFERROR(U6^2,"")+IFERROR(V6^2,""))</f>
        <v>18.660401730194096</v>
      </c>
      <c r="R6" s="400">
        <f>IFERROR(INDEX($D$35:$H$64, MATCH($P$4&amp;$O$6, $B$35:$B$64&amp;$C$35:$C$64, 0), MATCH(R4, $D$34:$H$34, 0)), 0)</f>
        <v>0</v>
      </c>
      <c r="S6" s="399">
        <f t="array" ref="S6">IFERROR(INDEX($D$35:$H$64, MATCH($P$4&amp;$O$6, $B$35:$B$64&amp;$C$35:$C$64, 0), MATCH(S4, $D$34:$H$34, 0)), 0)</f>
        <v>18.562603568916899</v>
      </c>
      <c r="T6" s="114">
        <f t="array" ref="T6">IFERROR(INDEX($D$35:$H$64, MATCH($P$4&amp;$O$6, $B$35:$B$64&amp;$C$35:$C$64, 0), MATCH(T4, $D$34:$H$34, 0)), 0)</f>
        <v>0</v>
      </c>
      <c r="U6" s="399">
        <f t="array" ref="U6">IFERROR(INDEX($D$35:$H$64, MATCH($P$4&amp;$O$6, $B$35:$B$64&amp;$C$35:$C$64, 0), MATCH(U4, $D$34:$H$34, 0)), 0)</f>
        <v>1.9079678916230325</v>
      </c>
      <c r="V6" s="114">
        <f t="array" ref="V6">IFERROR(INDEX($D$35:$H$64, MATCH($P$4&amp;$O$6, $B$35:$B$64&amp;$C$35:$C$64, 0), MATCH(V4, $D$34:$H$34, 0)), 0)</f>
        <v>0</v>
      </c>
      <c r="W6" s="200"/>
      <c r="X6" s="264">
        <v>1465</v>
      </c>
    </row>
    <row r="7" spans="1:48" ht="16" thickBot="1">
      <c r="A7" s="314">
        <v>23</v>
      </c>
      <c r="B7" s="257">
        <v>1528</v>
      </c>
      <c r="C7" s="194" t="s">
        <v>990</v>
      </c>
      <c r="D7" s="120">
        <v>230.41702977909051</v>
      </c>
      <c r="E7" s="121">
        <v>19.201419148257543</v>
      </c>
      <c r="F7" s="128">
        <v>1.9079678916230325</v>
      </c>
      <c r="G7" s="66">
        <v>1531</v>
      </c>
      <c r="H7" s="63">
        <f t="shared" ref="H7:H27" si="1">IFERROR(+(G7-B7)/G7, "")</f>
        <v>1.9595035924232528E-3</v>
      </c>
      <c r="I7" s="145">
        <f t="shared" si="0"/>
        <v>3.7625249800635294E-2</v>
      </c>
      <c r="J7" s="51"/>
      <c r="K7" s="51"/>
      <c r="L7" s="88" t="s">
        <v>1285</v>
      </c>
      <c r="M7" s="89">
        <v>0.95</v>
      </c>
      <c r="O7" s="416" t="s">
        <v>1286</v>
      </c>
      <c r="P7" s="417"/>
      <c r="Q7" s="401">
        <f>SUM(R7:V7)</f>
        <v>350.26060556174758</v>
      </c>
      <c r="R7" s="400">
        <f>IFERROR(R5*SUM($M$5:$M$6)+NORMSINV($M$7)*R6*SQRT(SUM($M$5:$M$6)),"")</f>
        <v>0</v>
      </c>
      <c r="S7" s="399">
        <f>IFERROR(S5*SUM($M$5:$M$6)+NORMSINV($M$7)*S6*SQRT(SUM($M$5:$M$6)),"")</f>
        <v>317.61482583095506</v>
      </c>
      <c r="T7" s="114">
        <f t="shared" ref="T7:V7" si="2">IFERROR(T5*SUM($M$5:$M$6)+NORMSINV($M$7)*T6*SQRT(SUM($M$5:$M$6)),"")</f>
        <v>0</v>
      </c>
      <c r="U7" s="399">
        <f t="shared" si="2"/>
        <v>32.645779730792547</v>
      </c>
      <c r="V7" s="114">
        <f t="shared" si="2"/>
        <v>0</v>
      </c>
      <c r="X7" s="264">
        <v>1276</v>
      </c>
      <c r="Z7" s="111">
        <v>1531</v>
      </c>
      <c r="AA7" s="90"/>
      <c r="AB7" s="91">
        <f>SUM(R5:V5)</f>
        <v>206.0147374820321</v>
      </c>
      <c r="AC7" s="91"/>
      <c r="AD7" s="91">
        <f>+Q7</f>
        <v>350.26060556174758</v>
      </c>
      <c r="AE7" s="91"/>
      <c r="AF7" s="91">
        <f>+Q8</f>
        <v>346.61397149626987</v>
      </c>
      <c r="AG7" s="91"/>
      <c r="AH7" s="403">
        <f>AD7-AF7</f>
        <v>3.6466340654777127</v>
      </c>
      <c r="AI7" s="91"/>
      <c r="AJ7" s="91">
        <f>AH7*$M$8</f>
        <v>29.173072523821702</v>
      </c>
      <c r="AK7" s="91"/>
      <c r="AL7" s="91">
        <f>-SUMIF(G5:G32, Z7, I5:I32)*M9</f>
        <v>-15.050099920254118</v>
      </c>
      <c r="AM7" s="91"/>
      <c r="AN7" s="91">
        <f>+AJ7+AL7</f>
        <v>14.122972603567584</v>
      </c>
      <c r="AO7" s="91"/>
      <c r="AP7" s="404">
        <f>+AH7*$M$10*$M$12</f>
        <v>19.448715015881135</v>
      </c>
      <c r="AQ7" s="91"/>
      <c r="AR7" s="91">
        <f>+AN7+AP7</f>
        <v>33.571687619448717</v>
      </c>
      <c r="AS7" s="91"/>
      <c r="AT7" s="91">
        <f>COUNTIF(R5:V5, "&gt;0")</f>
        <v>2</v>
      </c>
      <c r="AU7" s="91"/>
      <c r="AV7" s="92">
        <f>COUNTIF(G5:G32, Z7)</f>
        <v>2</v>
      </c>
    </row>
    <row r="8" spans="1:48">
      <c r="A8" s="314">
        <v>23</v>
      </c>
      <c r="B8" s="255">
        <v>1465</v>
      </c>
      <c r="C8" s="194" t="s">
        <v>988</v>
      </c>
      <c r="D8" s="120">
        <v>243.18343138037903</v>
      </c>
      <c r="E8" s="121">
        <v>20.265285948364919</v>
      </c>
      <c r="F8" s="128">
        <v>2.0136333582058938</v>
      </c>
      <c r="G8" s="65">
        <v>1465</v>
      </c>
      <c r="H8" s="60">
        <f t="shared" si="1"/>
        <v>0</v>
      </c>
      <c r="I8" s="144">
        <f t="shared" si="0"/>
        <v>0</v>
      </c>
      <c r="J8" s="51"/>
      <c r="K8" s="51"/>
      <c r="L8" s="88" t="s">
        <v>1287</v>
      </c>
      <c r="M8" s="93">
        <v>8</v>
      </c>
      <c r="O8" s="418" t="s">
        <v>1288</v>
      </c>
      <c r="P8" s="419"/>
      <c r="Q8" s="402">
        <f>Q5*SUM($M$5:$M$6)+NORMSINV($M$7)*Q6*SQRT(SUM($M$5:$M$6))</f>
        <v>346.61397149626987</v>
      </c>
      <c r="R8" s="95"/>
      <c r="S8" s="96"/>
      <c r="T8" s="96"/>
      <c r="U8" s="96"/>
      <c r="V8" s="97"/>
      <c r="X8" s="264">
        <v>1079</v>
      </c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 s="314">
        <v>23</v>
      </c>
      <c r="B9" s="257">
        <v>1415</v>
      </c>
      <c r="C9" s="194" t="s">
        <v>988</v>
      </c>
      <c r="D9" s="120">
        <v>18.573094154944002</v>
      </c>
      <c r="E9" s="121">
        <v>1.5477578462453332</v>
      </c>
      <c r="F9" s="128">
        <v>0.1536076278746358</v>
      </c>
      <c r="G9" s="66">
        <v>1465</v>
      </c>
      <c r="H9" s="63">
        <f t="shared" si="1"/>
        <v>3.4129692832764506E-2</v>
      </c>
      <c r="I9" s="145">
        <f t="shared" si="0"/>
        <v>5.2824499871854377E-2</v>
      </c>
      <c r="J9" s="51"/>
      <c r="K9" s="51"/>
      <c r="L9" s="88" t="s">
        <v>1289</v>
      </c>
      <c r="M9" s="93">
        <v>400</v>
      </c>
      <c r="X9" s="264">
        <v>1010</v>
      </c>
      <c r="Z9" s="116">
        <v>1531</v>
      </c>
      <c r="AA9" s="99"/>
      <c r="AB9" s="100">
        <v>206.0147374820321</v>
      </c>
      <c r="AC9" s="100"/>
      <c r="AD9" s="100">
        <v>350.26060556174758</v>
      </c>
      <c r="AE9" s="100"/>
      <c r="AF9" s="100">
        <v>346.61397149626987</v>
      </c>
      <c r="AG9" s="100"/>
      <c r="AH9" s="100">
        <v>3.6466340654777127</v>
      </c>
      <c r="AI9" s="100"/>
      <c r="AJ9" s="100">
        <v>29.173072523821702</v>
      </c>
      <c r="AK9" s="100"/>
      <c r="AL9" s="100">
        <v>-15.050099920254118</v>
      </c>
      <c r="AM9" s="100"/>
      <c r="AN9" s="100">
        <v>14.122972603567584</v>
      </c>
      <c r="AO9" s="100"/>
      <c r="AP9" s="100">
        <v>19.448715015881099</v>
      </c>
      <c r="AQ9" s="100"/>
      <c r="AR9" s="100">
        <v>33.571687619448717</v>
      </c>
      <c r="AS9" s="100"/>
      <c r="AT9" s="100">
        <v>2</v>
      </c>
      <c r="AU9" s="100"/>
      <c r="AV9" s="100">
        <v>2</v>
      </c>
    </row>
    <row r="10" spans="1:48">
      <c r="A10" s="314">
        <v>23</v>
      </c>
      <c r="B10" s="273">
        <v>1394</v>
      </c>
      <c r="C10" s="196" t="s">
        <v>989</v>
      </c>
      <c r="D10" s="181">
        <v>167.42889862667249</v>
      </c>
      <c r="E10" s="161">
        <v>13.952408218889373</v>
      </c>
      <c r="F10" s="182">
        <v>1.3860525306592733</v>
      </c>
      <c r="G10" s="184"/>
      <c r="H10" s="192" t="str">
        <f t="shared" si="1"/>
        <v/>
      </c>
      <c r="I10" s="165" t="str">
        <f t="shared" si="0"/>
        <v/>
      </c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264">
        <v>945</v>
      </c>
      <c r="Z10" s="51"/>
    </row>
    <row r="11" spans="1:48">
      <c r="A11" s="314">
        <v>23</v>
      </c>
      <c r="B11" s="255">
        <v>1276</v>
      </c>
      <c r="C11" s="194" t="s">
        <v>988</v>
      </c>
      <c r="D11" s="120">
        <v>59.637291146442251</v>
      </c>
      <c r="E11" s="121">
        <v>4.9697742622035204</v>
      </c>
      <c r="F11" s="128">
        <v>0.49381016723133753</v>
      </c>
      <c r="G11" s="65">
        <v>1276</v>
      </c>
      <c r="H11" s="60">
        <f t="shared" si="1"/>
        <v>0</v>
      </c>
      <c r="I11" s="144">
        <f t="shared" si="0"/>
        <v>0</v>
      </c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8.1696914014635982E-2</v>
      </c>
      <c r="Q11" s="221">
        <f>P11*700</f>
        <v>57.187839810245187</v>
      </c>
      <c r="X11" s="262">
        <v>912</v>
      </c>
      <c r="Z11" s="116">
        <v>1465</v>
      </c>
      <c r="AA11" s="99"/>
      <c r="AB11" s="100">
        <v>21.813043794610252</v>
      </c>
      <c r="AC11" s="100"/>
      <c r="AD11" s="100">
        <v>37.085529101562514</v>
      </c>
      <c r="AE11" s="100"/>
      <c r="AF11" s="100">
        <v>37.085529101562514</v>
      </c>
      <c r="AG11" s="100"/>
      <c r="AH11" s="100">
        <v>0</v>
      </c>
      <c r="AI11" s="100"/>
      <c r="AJ11" s="100">
        <v>0</v>
      </c>
      <c r="AK11" s="100"/>
      <c r="AL11" s="100">
        <v>-21.129799948741752</v>
      </c>
      <c r="AM11" s="100"/>
      <c r="AN11" s="100">
        <v>-21.129799948741752</v>
      </c>
      <c r="AO11" s="100"/>
      <c r="AP11" s="100">
        <v>0</v>
      </c>
      <c r="AQ11" s="100"/>
      <c r="AR11" s="100">
        <v>-21.129799948741752</v>
      </c>
      <c r="AS11" s="100"/>
      <c r="AT11" s="100">
        <v>1</v>
      </c>
      <c r="AU11" s="100"/>
      <c r="AV11" s="100">
        <v>2</v>
      </c>
    </row>
    <row r="12" spans="1:48">
      <c r="A12" s="314">
        <v>23</v>
      </c>
      <c r="B12" s="257">
        <v>1255</v>
      </c>
      <c r="C12" s="194" t="s">
        <v>989</v>
      </c>
      <c r="D12" s="120">
        <v>59.568721304385996</v>
      </c>
      <c r="E12" s="121">
        <v>4.9640601086988339</v>
      </c>
      <c r="F12" s="128">
        <v>0.4927745256180297</v>
      </c>
      <c r="G12" s="56">
        <v>1276</v>
      </c>
      <c r="H12" s="57">
        <f t="shared" si="1"/>
        <v>1.6457680250783698E-2</v>
      </c>
      <c r="I12" s="146">
        <f t="shared" si="0"/>
        <v>8.1696914014635982E-2</v>
      </c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3">SUMIF(C:C,$O12,I:I)</f>
        <v>4.3367378787369307E-2</v>
      </c>
      <c r="Q12" s="221">
        <f t="shared" ref="Q12:Q14" si="4">P12*700</f>
        <v>30.357165151158515</v>
      </c>
      <c r="X12" s="310">
        <v>838</v>
      </c>
      <c r="Z12" s="51"/>
    </row>
    <row r="13" spans="1:48">
      <c r="A13" s="314">
        <v>23</v>
      </c>
      <c r="B13" s="256">
        <v>1222</v>
      </c>
      <c r="C13" s="194" t="s">
        <v>988</v>
      </c>
      <c r="D13" s="120">
        <v>11.19260985840816</v>
      </c>
      <c r="E13" s="121">
        <v>0.93271748820068001</v>
      </c>
      <c r="F13" s="128">
        <v>9.260418549659824E-2</v>
      </c>
      <c r="G13" s="66">
        <v>1276</v>
      </c>
      <c r="H13" s="63">
        <f t="shared" si="1"/>
        <v>4.2319749216300939E-2</v>
      </c>
      <c r="I13" s="145">
        <f t="shared" si="0"/>
        <v>3.9472370190310906E-2</v>
      </c>
      <c r="J13" s="51"/>
      <c r="K13" s="51"/>
      <c r="O13" s="221" t="s">
        <v>992</v>
      </c>
      <c r="P13" s="222">
        <f t="shared" si="3"/>
        <v>6.5190896884129101E-2</v>
      </c>
      <c r="Q13" s="221">
        <f t="shared" si="4"/>
        <v>45.633627818890368</v>
      </c>
      <c r="X13" s="213"/>
      <c r="Z13" s="116">
        <v>1276</v>
      </c>
      <c r="AA13" s="99"/>
      <c r="AB13" s="100">
        <v>10.866551859103033</v>
      </c>
      <c r="AC13" s="100"/>
      <c r="AD13" s="100">
        <v>17.481174774682316</v>
      </c>
      <c r="AE13" s="100"/>
      <c r="AF13" s="100">
        <v>17.481174774682316</v>
      </c>
      <c r="AG13" s="100"/>
      <c r="AH13" s="100">
        <v>0</v>
      </c>
      <c r="AI13" s="100"/>
      <c r="AJ13" s="100">
        <v>0</v>
      </c>
      <c r="AK13" s="100"/>
      <c r="AL13" s="100">
        <v>-48.467713681978751</v>
      </c>
      <c r="AM13" s="100"/>
      <c r="AN13" s="100">
        <v>-48.467713681978751</v>
      </c>
      <c r="AO13" s="100"/>
      <c r="AP13" s="100">
        <v>0</v>
      </c>
      <c r="AQ13" s="100"/>
      <c r="AR13" s="100">
        <v>-48.467713681978751</v>
      </c>
      <c r="AS13" s="100"/>
      <c r="AT13" s="100">
        <v>2</v>
      </c>
      <c r="AU13" s="100"/>
      <c r="AV13" s="100">
        <v>3</v>
      </c>
    </row>
    <row r="14" spans="1:48">
      <c r="A14" s="314">
        <v>23</v>
      </c>
      <c r="B14" s="273">
        <v>1102</v>
      </c>
      <c r="C14" s="196" t="s">
        <v>988</v>
      </c>
      <c r="D14" s="181">
        <v>682.36647644519928</v>
      </c>
      <c r="E14" s="161">
        <v>56.863873037099935</v>
      </c>
      <c r="F14" s="182">
        <v>5.6501305620458977</v>
      </c>
      <c r="G14" s="184"/>
      <c r="H14" s="192" t="str">
        <f t="shared" si="1"/>
        <v/>
      </c>
      <c r="I14" s="165" t="str">
        <f t="shared" si="0"/>
        <v/>
      </c>
      <c r="J14" s="51"/>
      <c r="K14" s="51"/>
      <c r="O14" s="221" t="s">
        <v>988</v>
      </c>
      <c r="P14" s="222">
        <f t="shared" si="3"/>
        <v>0.25032461049931293</v>
      </c>
      <c r="Q14" s="221">
        <f t="shared" si="4"/>
        <v>175.22722734951904</v>
      </c>
      <c r="X14" s="201"/>
      <c r="Z14" s="51"/>
    </row>
    <row r="15" spans="1:48">
      <c r="A15" s="314">
        <v>23</v>
      </c>
      <c r="B15" s="273">
        <v>1091</v>
      </c>
      <c r="C15" s="196" t="s">
        <v>988</v>
      </c>
      <c r="D15" s="181">
        <v>283.60450613252186</v>
      </c>
      <c r="E15" s="161">
        <v>23.633708844376823</v>
      </c>
      <c r="F15" s="182">
        <v>2.3484349761387535</v>
      </c>
      <c r="G15" s="184"/>
      <c r="H15" s="192" t="str">
        <f t="shared" si="1"/>
        <v/>
      </c>
      <c r="I15" s="165" t="str">
        <f t="shared" si="0"/>
        <v/>
      </c>
      <c r="J15" s="51"/>
      <c r="K15" s="51"/>
      <c r="L15" s="408" t="s">
        <v>1293</v>
      </c>
      <c r="M15" s="409"/>
      <c r="X15" s="201"/>
      <c r="Z15" s="116">
        <v>1079</v>
      </c>
      <c r="AA15" s="99"/>
      <c r="AB15" s="100">
        <v>34.856375239889971</v>
      </c>
      <c r="AC15" s="100"/>
      <c r="AD15" s="100">
        <v>52.594701590059323</v>
      </c>
      <c r="AE15" s="100"/>
      <c r="AF15" s="100">
        <v>52.594701590059323</v>
      </c>
      <c r="AG15" s="100"/>
      <c r="AH15" s="100">
        <v>0</v>
      </c>
      <c r="AI15" s="100"/>
      <c r="AJ15" s="100">
        <v>0</v>
      </c>
      <c r="AK15" s="100"/>
      <c r="AL15" s="100">
        <v>-2.2968515946936048</v>
      </c>
      <c r="AM15" s="100"/>
      <c r="AN15" s="100">
        <v>-2.2968515946936048</v>
      </c>
      <c r="AO15" s="100"/>
      <c r="AP15" s="100">
        <v>0</v>
      </c>
      <c r="AQ15" s="100"/>
      <c r="AR15" s="100">
        <v>-2.2968515946936048</v>
      </c>
      <c r="AS15" s="100"/>
      <c r="AT15" s="100">
        <v>2</v>
      </c>
      <c r="AU15" s="100"/>
      <c r="AV15" s="100">
        <v>2</v>
      </c>
    </row>
    <row r="16" spans="1:48">
      <c r="A16" s="314">
        <v>23</v>
      </c>
      <c r="B16" s="255">
        <v>1079</v>
      </c>
      <c r="C16" s="194" t="s">
        <v>989</v>
      </c>
      <c r="D16" s="120">
        <v>399.68923134862172</v>
      </c>
      <c r="E16" s="121">
        <v>33.307435945718474</v>
      </c>
      <c r="F16" s="128">
        <v>3.3095890237183223</v>
      </c>
      <c r="G16" s="65">
        <v>1079</v>
      </c>
      <c r="H16" s="60">
        <f t="shared" si="1"/>
        <v>0</v>
      </c>
      <c r="I16" s="144">
        <f t="shared" si="0"/>
        <v>0</v>
      </c>
      <c r="J16" s="51"/>
      <c r="K16" s="51"/>
      <c r="L16" s="104" t="s">
        <v>1294</v>
      </c>
      <c r="M16" s="244">
        <f>COUNT(B5:B31)</f>
        <v>25</v>
      </c>
      <c r="X16" s="201"/>
      <c r="Z16" s="51"/>
    </row>
    <row r="17" spans="1:48">
      <c r="A17" s="314">
        <v>23</v>
      </c>
      <c r="B17" s="257">
        <v>1075</v>
      </c>
      <c r="C17" s="194" t="s">
        <v>990</v>
      </c>
      <c r="D17" s="120">
        <v>18.587271530057997</v>
      </c>
      <c r="E17" s="121">
        <v>1.5489392941714997</v>
      </c>
      <c r="F17" s="128">
        <v>0.15395121407294174</v>
      </c>
      <c r="G17" s="66">
        <v>1079</v>
      </c>
      <c r="H17" s="63">
        <f t="shared" si="1"/>
        <v>3.7071362372567192E-3</v>
      </c>
      <c r="I17" s="145">
        <f t="shared" si="0"/>
        <v>5.7421289867340122E-3</v>
      </c>
      <c r="J17" s="51"/>
      <c r="K17" s="51"/>
      <c r="L17" s="19" t="s">
        <v>1295</v>
      </c>
      <c r="M17" s="245">
        <f>COUNT(G5:G29)</f>
        <v>20</v>
      </c>
      <c r="X17" s="201"/>
      <c r="Z17" s="116">
        <v>1010</v>
      </c>
      <c r="AA17" s="99"/>
      <c r="AB17" s="100">
        <v>5.2735098631226656</v>
      </c>
      <c r="AC17" s="100"/>
      <c r="AD17" s="100">
        <v>8.9658936423359119</v>
      </c>
      <c r="AE17" s="100"/>
      <c r="AF17" s="100">
        <v>8.9658936423359119</v>
      </c>
      <c r="AG17" s="100"/>
      <c r="AH17" s="100">
        <v>0</v>
      </c>
      <c r="AI17" s="100"/>
      <c r="AJ17" s="100">
        <v>0</v>
      </c>
      <c r="AK17" s="100"/>
      <c r="AL17" s="100">
        <v>-6.3431583301702981</v>
      </c>
      <c r="AM17" s="100"/>
      <c r="AN17" s="100">
        <v>-6.3431583301702981</v>
      </c>
      <c r="AO17" s="100"/>
      <c r="AP17" s="100">
        <v>0</v>
      </c>
      <c r="AQ17" s="100"/>
      <c r="AR17" s="100">
        <v>-6.3431583301702981</v>
      </c>
      <c r="AS17" s="100"/>
      <c r="AT17" s="100">
        <v>1</v>
      </c>
      <c r="AU17" s="100"/>
      <c r="AV17" s="100">
        <v>2</v>
      </c>
    </row>
    <row r="18" spans="1:48">
      <c r="A18" s="314">
        <v>23</v>
      </c>
      <c r="B18" s="256">
        <v>1010</v>
      </c>
      <c r="C18" s="194" t="s">
        <v>992</v>
      </c>
      <c r="D18" s="120">
        <v>56.875528444000004</v>
      </c>
      <c r="E18" s="121">
        <v>4.7396273703333325</v>
      </c>
      <c r="F18" s="128">
        <v>0.47103640689954202</v>
      </c>
      <c r="G18" s="56">
        <v>1010</v>
      </c>
      <c r="H18" s="57">
        <f t="shared" si="1"/>
        <v>0</v>
      </c>
      <c r="I18" s="146">
        <f t="shared" si="0"/>
        <v>0</v>
      </c>
      <c r="J18" s="51"/>
      <c r="K18" s="51"/>
      <c r="L18" s="105" t="s">
        <v>1296</v>
      </c>
      <c r="M18" s="246">
        <f>M16-M17</f>
        <v>5</v>
      </c>
      <c r="X18" s="202"/>
      <c r="Z18" s="51"/>
    </row>
    <row r="19" spans="1:48" ht="15" thickBot="1">
      <c r="A19" s="314">
        <v>23</v>
      </c>
      <c r="B19" s="257">
        <v>980</v>
      </c>
      <c r="C19" s="194" t="s">
        <v>992</v>
      </c>
      <c r="D19" s="120">
        <v>6.4065899134719997</v>
      </c>
      <c r="E19" s="121">
        <v>0.53388249278933342</v>
      </c>
      <c r="F19" s="128">
        <v>5.2972131437038071E-2</v>
      </c>
      <c r="G19" s="66">
        <v>1010</v>
      </c>
      <c r="H19" s="63">
        <f t="shared" si="1"/>
        <v>2.9702970297029702E-2</v>
      </c>
      <c r="I19" s="145">
        <f t="shared" si="0"/>
        <v>1.5857895825425745E-2</v>
      </c>
      <c r="J19" s="51"/>
      <c r="K19" s="51"/>
      <c r="L19" s="106" t="s">
        <v>1297</v>
      </c>
      <c r="M19" s="247">
        <f>COUNT(X5:X29)</f>
        <v>8</v>
      </c>
      <c r="X19" s="202"/>
      <c r="Z19" s="116">
        <v>945</v>
      </c>
      <c r="AA19" s="99"/>
      <c r="AB19" s="100">
        <v>20.285362714280907</v>
      </c>
      <c r="AC19" s="100"/>
      <c r="AD19" s="100">
        <v>34.487941826234938</v>
      </c>
      <c r="AE19" s="100"/>
      <c r="AF19" s="100">
        <v>34.439151433540303</v>
      </c>
      <c r="AG19" s="100"/>
      <c r="AH19" s="100">
        <v>4.8790392694634477E-2</v>
      </c>
      <c r="AI19" s="100"/>
      <c r="AJ19" s="100">
        <v>0.39032314155707581</v>
      </c>
      <c r="AK19" s="100"/>
      <c r="AL19" s="100">
        <v>-28.4407215266972</v>
      </c>
      <c r="AM19" s="100"/>
      <c r="AN19" s="100">
        <v>-28.050398385140124</v>
      </c>
      <c r="AO19" s="100"/>
      <c r="AP19" s="100">
        <v>0.26021542770471723</v>
      </c>
      <c r="AQ19" s="100"/>
      <c r="AR19" s="100">
        <v>-27.790182957435405</v>
      </c>
      <c r="AS19" s="100"/>
      <c r="AT19" s="100">
        <v>2</v>
      </c>
      <c r="AU19" s="100"/>
      <c r="AV19" s="100">
        <v>3</v>
      </c>
    </row>
    <row r="20" spans="1:48" ht="15" thickTop="1">
      <c r="A20" s="314">
        <v>23</v>
      </c>
      <c r="B20" s="273">
        <v>960</v>
      </c>
      <c r="C20" s="196" t="s">
        <v>989</v>
      </c>
      <c r="D20" s="181">
        <v>137.90273700295683</v>
      </c>
      <c r="E20" s="161">
        <v>11.4918947502464</v>
      </c>
      <c r="F20" s="182">
        <v>1.1415156375581548</v>
      </c>
      <c r="G20" s="184"/>
      <c r="H20" s="192" t="str">
        <f t="shared" si="1"/>
        <v/>
      </c>
      <c r="I20" s="165" t="str">
        <f t="shared" si="0"/>
        <v/>
      </c>
      <c r="J20" s="51"/>
      <c r="K20" s="51"/>
      <c r="L20" s="22" t="s">
        <v>1298</v>
      </c>
      <c r="M20" s="248">
        <f>+M19+M18</f>
        <v>13</v>
      </c>
      <c r="R20" s="15" t="s">
        <v>1601</v>
      </c>
      <c r="X20" s="202"/>
      <c r="Z20" s="51"/>
    </row>
    <row r="21" spans="1:48">
      <c r="A21" s="314">
        <v>23</v>
      </c>
      <c r="B21" s="257">
        <v>945</v>
      </c>
      <c r="C21" s="194" t="s">
        <v>988</v>
      </c>
      <c r="D21" s="120">
        <v>163.38324221198283</v>
      </c>
      <c r="E21" s="121">
        <v>13.615270184331902</v>
      </c>
      <c r="F21" s="128">
        <v>1.3525957572410454</v>
      </c>
      <c r="G21" s="65">
        <v>945</v>
      </c>
      <c r="H21" s="60">
        <f t="shared" si="1"/>
        <v>0</v>
      </c>
      <c r="I21" s="144">
        <f t="shared" si="0"/>
        <v>0</v>
      </c>
      <c r="J21" s="51"/>
      <c r="K21" s="51"/>
      <c r="R21" s="15" t="s">
        <v>1602</v>
      </c>
      <c r="X21" s="201"/>
      <c r="Z21" s="116">
        <v>912</v>
      </c>
      <c r="AA21" s="99"/>
      <c r="AB21" s="100">
        <v>9.8335662384693059</v>
      </c>
      <c r="AC21" s="100"/>
      <c r="AD21" s="100">
        <v>16.718377546054519</v>
      </c>
      <c r="AE21" s="100"/>
      <c r="AF21" s="100">
        <v>16.401074163311833</v>
      </c>
      <c r="AG21" s="100"/>
      <c r="AH21" s="100">
        <v>0.31730338274268632</v>
      </c>
      <c r="AI21" s="100"/>
      <c r="AJ21" s="100">
        <v>2.5384270619414906</v>
      </c>
      <c r="AK21" s="100"/>
      <c r="AL21" s="100">
        <v>-19.733200423481346</v>
      </c>
      <c r="AM21" s="100"/>
      <c r="AN21" s="100">
        <v>-17.194773361539855</v>
      </c>
      <c r="AO21" s="100"/>
      <c r="AP21" s="100">
        <v>1.6922847079609937</v>
      </c>
      <c r="AQ21" s="100"/>
      <c r="AR21" s="100">
        <v>-15.502488653578862</v>
      </c>
      <c r="AS21" s="100"/>
      <c r="AT21" s="100">
        <v>2</v>
      </c>
      <c r="AU21" s="100"/>
      <c r="AV21" s="100">
        <v>3</v>
      </c>
    </row>
    <row r="22" spans="1:48">
      <c r="A22" s="314">
        <v>23</v>
      </c>
      <c r="B22" s="256">
        <v>935</v>
      </c>
      <c r="C22" s="194" t="s">
        <v>988</v>
      </c>
      <c r="D22" s="120">
        <v>77.099434515395586</v>
      </c>
      <c r="E22" s="121">
        <v>6.4249528762829655</v>
      </c>
      <c r="F22" s="128">
        <v>0.63834745193660725</v>
      </c>
      <c r="G22" s="56">
        <v>945</v>
      </c>
      <c r="H22" s="57">
        <f t="shared" si="1"/>
        <v>1.0582010582010581E-2</v>
      </c>
      <c r="I22" s="146">
        <f t="shared" si="0"/>
        <v>6.7988919325745661E-2</v>
      </c>
      <c r="J22" s="51"/>
      <c r="K22" s="51"/>
      <c r="Z22" s="51"/>
    </row>
    <row r="23" spans="1:48">
      <c r="A23" s="314">
        <v>23</v>
      </c>
      <c r="B23" s="256">
        <v>933</v>
      </c>
      <c r="C23" s="194" t="s">
        <v>991</v>
      </c>
      <c r="D23" s="120">
        <v>2.9416758439924799</v>
      </c>
      <c r="E23" s="121">
        <v>0.24513965366603996</v>
      </c>
      <c r="F23" s="128">
        <v>2.4368415763204792E-2</v>
      </c>
      <c r="G23" s="66">
        <v>945</v>
      </c>
      <c r="H23" s="63">
        <f t="shared" si="1"/>
        <v>1.2698412698412698E-2</v>
      </c>
      <c r="I23" s="145">
        <f t="shared" si="0"/>
        <v>3.1128844909973329E-3</v>
      </c>
      <c r="J23" s="51"/>
      <c r="K23" s="51"/>
      <c r="Z23" s="116">
        <v>838</v>
      </c>
      <c r="AA23" s="99"/>
      <c r="AB23" s="100">
        <v>1.9765606872374537</v>
      </c>
      <c r="AC23" s="100"/>
      <c r="AD23" s="100">
        <v>3.1548505697954248</v>
      </c>
      <c r="AE23" s="100"/>
      <c r="AF23" s="100">
        <v>3.1254358150054355</v>
      </c>
      <c r="AG23" s="100"/>
      <c r="AH23" s="100">
        <v>2.9414754789989228E-2</v>
      </c>
      <c r="AI23" s="100"/>
      <c r="AJ23" s="100">
        <v>0.23531803831991382</v>
      </c>
      <c r="AK23" s="100"/>
      <c r="AL23" s="100">
        <v>-45.640082880572827</v>
      </c>
      <c r="AM23" s="100"/>
      <c r="AN23" s="100">
        <v>-45.404764842252916</v>
      </c>
      <c r="AO23" s="100"/>
      <c r="AP23" s="100">
        <v>0.15687869221327588</v>
      </c>
      <c r="AQ23" s="100"/>
      <c r="AR23" s="100">
        <v>-45.247886150039641</v>
      </c>
      <c r="AS23" s="100"/>
      <c r="AT23" s="100">
        <v>3</v>
      </c>
      <c r="AU23" s="100"/>
      <c r="AV23" s="100">
        <v>3</v>
      </c>
    </row>
    <row r="24" spans="1:48" ht="15" thickBot="1">
      <c r="A24" s="314">
        <v>23</v>
      </c>
      <c r="B24" s="256">
        <v>912</v>
      </c>
      <c r="C24" s="194" t="s">
        <v>991</v>
      </c>
      <c r="D24" s="120">
        <v>96.641431387226902</v>
      </c>
      <c r="E24" s="121">
        <v>8.0534526156022395</v>
      </c>
      <c r="F24" s="128">
        <v>0.80010764047482497</v>
      </c>
      <c r="G24" s="65">
        <v>912</v>
      </c>
      <c r="H24" s="60">
        <f t="shared" si="1"/>
        <v>0</v>
      </c>
      <c r="I24" s="144">
        <f t="shared" si="0"/>
        <v>0</v>
      </c>
      <c r="J24" s="51"/>
      <c r="K24" s="51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</row>
    <row r="25" spans="1:48" ht="15" thickTop="1">
      <c r="A25" s="314">
        <v>23</v>
      </c>
      <c r="B25" s="255">
        <v>895</v>
      </c>
      <c r="C25" s="194" t="s">
        <v>992</v>
      </c>
      <c r="D25" s="120">
        <v>16.311158202360001</v>
      </c>
      <c r="E25" s="121">
        <v>1.3592631835300004</v>
      </c>
      <c r="F25" s="128">
        <v>0.13505404634524043</v>
      </c>
      <c r="G25" s="56">
        <v>912</v>
      </c>
      <c r="H25" s="57">
        <f t="shared" si="1"/>
        <v>1.8640350877192981E-2</v>
      </c>
      <c r="I25" s="146">
        <f t="shared" si="0"/>
        <v>2.5337142675449568E-2</v>
      </c>
      <c r="J25" s="51"/>
      <c r="K25" s="51"/>
      <c r="Z25" s="108" t="s">
        <v>1299</v>
      </c>
      <c r="AA25" s="109"/>
      <c r="AB25" s="110">
        <f>SUM(AB8:AB23)</f>
        <v>310.91970787874567</v>
      </c>
      <c r="AC25" s="110"/>
      <c r="AD25" s="110">
        <f>SUM(AD8:AD23)</f>
        <v>520.74907461247244</v>
      </c>
      <c r="AE25" s="110"/>
      <c r="AF25" s="110">
        <f>SUM(AF8:AF23)</f>
        <v>516.7069320167675</v>
      </c>
      <c r="AG25" s="110"/>
      <c r="AH25" s="110">
        <f>SUM(AH8:AH23)</f>
        <v>4.0421425957050232</v>
      </c>
      <c r="AI25" s="110"/>
      <c r="AJ25" s="110">
        <f>SUM(AJ8:AJ23)</f>
        <v>32.337140765640186</v>
      </c>
      <c r="AK25" s="110"/>
      <c r="AL25" s="110">
        <f>SUM(AL8:AL23)</f>
        <v>-187.1016283065899</v>
      </c>
      <c r="AM25" s="110"/>
      <c r="AN25" s="110">
        <f>SUM(AN8:AN23)</f>
        <v>-154.76448754094974</v>
      </c>
      <c r="AO25" s="110"/>
      <c r="AP25" s="110">
        <f>SUM(AP8:AP23)</f>
        <v>21.558093843760087</v>
      </c>
      <c r="AQ25" s="110"/>
      <c r="AR25" s="110">
        <f>SUM(AR8:AR23)</f>
        <v>-133.20639369718961</v>
      </c>
      <c r="AS25" s="110"/>
      <c r="AT25" s="110"/>
      <c r="AU25" s="110"/>
      <c r="AV25" s="110"/>
    </row>
    <row r="26" spans="1:48">
      <c r="A26" s="314">
        <v>23</v>
      </c>
      <c r="B26" s="256">
        <v>860</v>
      </c>
      <c r="C26" s="194" t="s">
        <v>992</v>
      </c>
      <c r="D26" s="120">
        <v>5.0502052720448001</v>
      </c>
      <c r="E26" s="121">
        <v>0.42085043933706651</v>
      </c>
      <c r="F26" s="128">
        <v>4.1757025354819267E-2</v>
      </c>
      <c r="G26" s="66">
        <v>912</v>
      </c>
      <c r="H26" s="63">
        <f t="shared" si="1"/>
        <v>5.701754385964912E-2</v>
      </c>
      <c r="I26" s="145">
        <f t="shared" si="0"/>
        <v>2.3995858383253792E-2</v>
      </c>
      <c r="J26" s="51"/>
      <c r="K26" s="51"/>
      <c r="AR26" s="98"/>
    </row>
    <row r="27" spans="1:48">
      <c r="A27" s="314">
        <v>23</v>
      </c>
      <c r="B27" s="255">
        <v>838</v>
      </c>
      <c r="C27" s="194" t="s">
        <v>989</v>
      </c>
      <c r="D27" s="120">
        <v>12.31999670680128</v>
      </c>
      <c r="E27" s="121">
        <v>1.0266663922334403</v>
      </c>
      <c r="F27" s="128">
        <v>0.101895146255723</v>
      </c>
      <c r="G27" s="56">
        <v>838</v>
      </c>
      <c r="H27" s="57">
        <f t="shared" si="1"/>
        <v>0</v>
      </c>
      <c r="I27" s="146">
        <f t="shared" si="0"/>
        <v>0</v>
      </c>
      <c r="J27" s="51"/>
      <c r="K27" s="51"/>
      <c r="Z27" s="108" t="s">
        <v>1300</v>
      </c>
      <c r="AA27" s="109"/>
      <c r="AB27" s="110">
        <f>AB25*12</f>
        <v>3731.0364945449483</v>
      </c>
      <c r="AC27" s="110"/>
      <c r="AD27" s="110">
        <f t="shared" ref="AD27:AR27" si="5">AD25*12</f>
        <v>6248.9888953496693</v>
      </c>
      <c r="AE27" s="110"/>
      <c r="AF27" s="110">
        <f t="shared" si="5"/>
        <v>6200.48318420121</v>
      </c>
      <c r="AG27" s="110"/>
      <c r="AH27" s="110">
        <f t="shared" si="5"/>
        <v>48.505711148460279</v>
      </c>
      <c r="AI27" s="110"/>
      <c r="AJ27" s="110">
        <f t="shared" si="5"/>
        <v>388.04568918768223</v>
      </c>
      <c r="AK27" s="110"/>
      <c r="AL27" s="110">
        <f t="shared" si="5"/>
        <v>-2245.2195396790789</v>
      </c>
      <c r="AM27" s="110"/>
      <c r="AN27" s="110">
        <f t="shared" si="5"/>
        <v>-1857.1738504913969</v>
      </c>
      <c r="AO27" s="110"/>
      <c r="AP27" s="110">
        <f t="shared" si="5"/>
        <v>258.69712612512103</v>
      </c>
      <c r="AQ27" s="110"/>
      <c r="AR27" s="110">
        <f t="shared" si="5"/>
        <v>-1598.4767243662754</v>
      </c>
      <c r="AS27" s="110"/>
      <c r="AT27" s="110"/>
      <c r="AU27" s="110"/>
      <c r="AV27" s="110"/>
    </row>
    <row r="28" spans="1:48">
      <c r="A28" s="314">
        <v>23</v>
      </c>
      <c r="B28" s="255">
        <v>742</v>
      </c>
      <c r="C28" s="194" t="s">
        <v>988</v>
      </c>
      <c r="D28" s="120">
        <v>9.4315665114193603</v>
      </c>
      <c r="E28" s="121">
        <v>0.78596387595161332</v>
      </c>
      <c r="F28" s="128">
        <v>7.8037989024070512E-2</v>
      </c>
      <c r="G28" s="56">
        <v>838</v>
      </c>
      <c r="H28" s="57">
        <f t="shared" ref="H28:H29" si="6">IFERROR(+(G28-B28)/G28, "")</f>
        <v>0.11455847255369929</v>
      </c>
      <c r="I28" s="146">
        <f t="shared" ref="I28:I29" si="7">IFERROR(H28*E28, "")</f>
        <v>9.0038821111402004E-2</v>
      </c>
      <c r="J28" s="51"/>
      <c r="K28" s="51"/>
      <c r="Z28" s="51"/>
    </row>
    <row r="29" spans="1:48">
      <c r="A29" s="315">
        <v>23</v>
      </c>
      <c r="B29" s="257">
        <v>715</v>
      </c>
      <c r="C29" s="194" t="s">
        <v>991</v>
      </c>
      <c r="D29" s="120">
        <v>1.9671650286288</v>
      </c>
      <c r="E29" s="121">
        <v>0.16393041905240005</v>
      </c>
      <c r="F29" s="128">
        <v>1.6281734230018E-2</v>
      </c>
      <c r="G29" s="56">
        <v>838</v>
      </c>
      <c r="H29" s="63">
        <f t="shared" si="6"/>
        <v>0.1467780429594272</v>
      </c>
      <c r="I29" s="145">
        <f t="shared" si="7"/>
        <v>2.4061386090030078E-2</v>
      </c>
      <c r="J29" s="51"/>
      <c r="K29" s="51"/>
      <c r="Z29" s="51"/>
    </row>
    <row r="30" spans="1:48">
      <c r="A30" s="195" t="s">
        <v>1040</v>
      </c>
      <c r="B30" s="67"/>
      <c r="C30" s="126"/>
      <c r="D30" s="136">
        <v>5365.9521107862656</v>
      </c>
      <c r="E30" s="68">
        <v>447.16267589885535</v>
      </c>
      <c r="F30" s="137">
        <v>44.429951887180962</v>
      </c>
      <c r="G30" s="189"/>
      <c r="H30" s="199"/>
      <c r="I30" s="147">
        <f>SUM(I5:I29)</f>
        <v>0.46775407076647474</v>
      </c>
      <c r="J30" s="51"/>
      <c r="K30" s="51"/>
      <c r="Z30" s="51"/>
    </row>
    <row r="31" spans="1:48">
      <c r="Z31" s="51"/>
    </row>
    <row r="33" spans="2:12">
      <c r="B33"/>
      <c r="C33"/>
      <c r="D33" s="17" t="s">
        <v>1264</v>
      </c>
      <c r="E33"/>
      <c r="F33"/>
      <c r="G33"/>
      <c r="H33"/>
      <c r="I33"/>
    </row>
    <row r="34" spans="2:12">
      <c r="B34" s="17" t="s">
        <v>1192</v>
      </c>
      <c r="C34" s="17" t="s">
        <v>1267</v>
      </c>
      <c r="D34" s="119" t="s">
        <v>989</v>
      </c>
      <c r="E34" s="119" t="s">
        <v>988</v>
      </c>
      <c r="F34" s="119" t="s">
        <v>992</v>
      </c>
      <c r="G34" s="119" t="s">
        <v>991</v>
      </c>
      <c r="H34" s="119" t="s">
        <v>990</v>
      </c>
      <c r="I34" s="119" t="s">
        <v>1191</v>
      </c>
    </row>
    <row r="35" spans="2:12">
      <c r="B35" s="253">
        <v>1531</v>
      </c>
      <c r="C35" s="44" t="s">
        <v>1262</v>
      </c>
      <c r="D35" s="47"/>
      <c r="E35" s="47">
        <v>186.81331833377456</v>
      </c>
      <c r="F35" s="47"/>
      <c r="G35" s="47"/>
      <c r="H35" s="47">
        <v>19.201419148257543</v>
      </c>
      <c r="I35" s="47">
        <v>206.0147374820321</v>
      </c>
    </row>
    <row r="36" spans="2:12">
      <c r="B36" s="253">
        <v>1531</v>
      </c>
      <c r="C36" s="44" t="s">
        <v>1263</v>
      </c>
      <c r="D36" s="47"/>
      <c r="E36" s="47">
        <v>18.562603568916899</v>
      </c>
      <c r="F36" s="47"/>
      <c r="G36" s="47"/>
      <c r="H36" s="47">
        <v>1.9079678916230325</v>
      </c>
      <c r="I36" s="47">
        <v>20.470571460539929</v>
      </c>
    </row>
    <row r="37" spans="2:12">
      <c r="B37" s="253">
        <v>1465</v>
      </c>
      <c r="C37" s="44" t="s">
        <v>1262</v>
      </c>
      <c r="D37" s="47"/>
      <c r="E37" s="47">
        <v>21.813043794610252</v>
      </c>
      <c r="F37" s="47"/>
      <c r="G37" s="47"/>
      <c r="H37" s="47"/>
      <c r="I37" s="47">
        <v>21.813043794610252</v>
      </c>
    </row>
    <row r="38" spans="2:12">
      <c r="B38" s="253">
        <v>1465</v>
      </c>
      <c r="C38" s="44" t="s">
        <v>1263</v>
      </c>
      <c r="D38" s="47"/>
      <c r="E38" s="47">
        <v>2.1672409860805297</v>
      </c>
      <c r="F38" s="47"/>
      <c r="G38" s="47"/>
      <c r="H38" s="47"/>
      <c r="I38" s="47">
        <v>2.1672409860805297</v>
      </c>
    </row>
    <row r="39" spans="2:12">
      <c r="B39" s="253">
        <v>1276</v>
      </c>
      <c r="C39" s="44" t="s">
        <v>1262</v>
      </c>
      <c r="D39" s="47">
        <v>4.9640601086988339</v>
      </c>
      <c r="E39" s="47">
        <v>5.9024917504042005</v>
      </c>
      <c r="F39" s="47"/>
      <c r="G39" s="47"/>
      <c r="H39" s="47"/>
      <c r="I39" s="47">
        <v>10.866551859103033</v>
      </c>
    </row>
    <row r="40" spans="2:12">
      <c r="B40" s="253">
        <v>1276</v>
      </c>
      <c r="C40" s="44" t="s">
        <v>1263</v>
      </c>
      <c r="D40" s="47">
        <v>0.4927745256180297</v>
      </c>
      <c r="E40" s="47">
        <v>0.58641435272793574</v>
      </c>
      <c r="F40" s="47"/>
      <c r="G40" s="47"/>
      <c r="H40" s="47"/>
      <c r="I40" s="47">
        <v>1.0791888783459656</v>
      </c>
    </row>
    <row r="41" spans="2:12">
      <c r="B41" s="253">
        <v>1079</v>
      </c>
      <c r="C41" s="44" t="s">
        <v>1262</v>
      </c>
      <c r="D41" s="47">
        <v>33.307435945718474</v>
      </c>
      <c r="E41" s="47"/>
      <c r="F41" s="47"/>
      <c r="G41" s="47"/>
      <c r="H41" s="47">
        <v>1.5489392941714997</v>
      </c>
      <c r="I41" s="47">
        <v>34.856375239889971</v>
      </c>
    </row>
    <row r="42" spans="2:12">
      <c r="B42" s="253">
        <v>1079</v>
      </c>
      <c r="C42" s="44" t="s">
        <v>1263</v>
      </c>
      <c r="D42" s="47">
        <v>3.3095890237183223</v>
      </c>
      <c r="E42" s="47"/>
      <c r="F42" s="47"/>
      <c r="G42" s="47"/>
      <c r="H42" s="47">
        <v>0.15395121407294174</v>
      </c>
      <c r="I42" s="47">
        <v>3.4635402377912641</v>
      </c>
    </row>
    <row r="43" spans="2:12">
      <c r="B43" s="253">
        <v>1010</v>
      </c>
      <c r="C43" s="44" t="s">
        <v>1262</v>
      </c>
      <c r="D43" s="47"/>
      <c r="E43" s="47"/>
      <c r="F43" s="47">
        <v>5.2735098631226656</v>
      </c>
      <c r="G43" s="47"/>
      <c r="H43" s="47"/>
      <c r="I43" s="47">
        <v>5.2735098631226656</v>
      </c>
      <c r="L43"/>
    </row>
    <row r="44" spans="2:12">
      <c r="B44" s="253">
        <v>1010</v>
      </c>
      <c r="C44" s="44" t="s">
        <v>1263</v>
      </c>
      <c r="D44" s="47"/>
      <c r="E44" s="47"/>
      <c r="F44" s="47">
        <v>0.52400853833658012</v>
      </c>
      <c r="G44" s="47"/>
      <c r="H44" s="47"/>
      <c r="I44" s="47">
        <v>0.52400853833658012</v>
      </c>
      <c r="L44"/>
    </row>
    <row r="45" spans="2:12">
      <c r="B45" s="253">
        <v>945</v>
      </c>
      <c r="C45" s="44" t="s">
        <v>1262</v>
      </c>
      <c r="D45" s="47"/>
      <c r="E45" s="47">
        <v>20.040223060614867</v>
      </c>
      <c r="F45" s="47"/>
      <c r="G45" s="47">
        <v>0.24513965366603996</v>
      </c>
      <c r="H45" s="47"/>
      <c r="I45" s="47">
        <v>20.285362714280907</v>
      </c>
      <c r="L45"/>
    </row>
    <row r="46" spans="2:12">
      <c r="B46" s="253">
        <v>945</v>
      </c>
      <c r="C46" s="44" t="s">
        <v>1263</v>
      </c>
      <c r="D46" s="47"/>
      <c r="E46" s="47">
        <v>1.9909432091776527</v>
      </c>
      <c r="F46" s="47"/>
      <c r="G46" s="47">
        <v>2.4368415763204792E-2</v>
      </c>
      <c r="H46" s="47"/>
      <c r="I46" s="47">
        <v>2.0153116249408574</v>
      </c>
      <c r="L46"/>
    </row>
    <row r="47" spans="2:12">
      <c r="B47" s="253">
        <v>912</v>
      </c>
      <c r="C47" s="44" t="s">
        <v>1262</v>
      </c>
      <c r="D47" s="47"/>
      <c r="E47" s="47"/>
      <c r="F47" s="47">
        <v>1.7801136228670669</v>
      </c>
      <c r="G47" s="47">
        <v>8.0534526156022395</v>
      </c>
      <c r="H47" s="47"/>
      <c r="I47" s="47">
        <v>9.8335662384693059</v>
      </c>
    </row>
    <row r="48" spans="2:12">
      <c r="B48" s="253">
        <v>912</v>
      </c>
      <c r="C48" s="44" t="s">
        <v>1263</v>
      </c>
      <c r="D48" s="47"/>
      <c r="E48" s="47"/>
      <c r="F48" s="47">
        <v>0.17681107170005969</v>
      </c>
      <c r="G48" s="47">
        <v>0.80010764047482497</v>
      </c>
      <c r="H48" s="47"/>
      <c r="I48" s="47">
        <v>0.97691871217488468</v>
      </c>
    </row>
    <row r="49" spans="2:9">
      <c r="B49" s="253">
        <v>838</v>
      </c>
      <c r="C49" s="44" t="s">
        <v>1262</v>
      </c>
      <c r="D49" s="47">
        <v>1.0266663922334403</v>
      </c>
      <c r="E49" s="47">
        <v>0.78596387595161332</v>
      </c>
      <c r="F49" s="47"/>
      <c r="G49" s="47">
        <v>0.16393041905240005</v>
      </c>
      <c r="H49" s="47"/>
      <c r="I49" s="47">
        <v>1.9765606872374537</v>
      </c>
    </row>
    <row r="50" spans="2:9">
      <c r="B50" s="253">
        <v>838</v>
      </c>
      <c r="C50" s="44" t="s">
        <v>1263</v>
      </c>
      <c r="D50" s="47">
        <v>0.101895146255723</v>
      </c>
      <c r="E50" s="47">
        <v>7.8037989024070512E-2</v>
      </c>
      <c r="F50" s="47"/>
      <c r="G50" s="47">
        <v>1.6281734230018E-2</v>
      </c>
      <c r="H50" s="47"/>
      <c r="I50" s="47">
        <v>0.19621486950981151</v>
      </c>
    </row>
    <row r="51" spans="2:9">
      <c r="B51" s="118" t="s">
        <v>1265</v>
      </c>
      <c r="C51"/>
      <c r="D51" s="47">
        <v>39.298162446650743</v>
      </c>
      <c r="E51" s="47">
        <v>235.35504081535549</v>
      </c>
      <c r="F51" s="47">
        <v>7.053623485989732</v>
      </c>
      <c r="G51" s="47">
        <v>8.4625226883206803</v>
      </c>
      <c r="H51" s="47">
        <v>20.750358442429043</v>
      </c>
      <c r="I51" s="47">
        <v>310.91970787874567</v>
      </c>
    </row>
    <row r="52" spans="2:9">
      <c r="B52" s="118" t="s">
        <v>1266</v>
      </c>
      <c r="C52"/>
      <c r="D52" s="47">
        <v>3.9042586955920751</v>
      </c>
      <c r="E52" s="47">
        <v>23.385240105927085</v>
      </c>
      <c r="F52" s="47">
        <v>0.70081961003663984</v>
      </c>
      <c r="G52" s="47">
        <v>0.84075779046804777</v>
      </c>
      <c r="H52" s="47">
        <v>2.0619191056959743</v>
      </c>
      <c r="I52" s="47">
        <v>30.892995307719826</v>
      </c>
    </row>
  </sheetData>
  <mergeCells count="6">
    <mergeCell ref="L15:M15"/>
    <mergeCell ref="L4:M4"/>
    <mergeCell ref="O5:P5"/>
    <mergeCell ref="O6:P6"/>
    <mergeCell ref="O7:P7"/>
    <mergeCell ref="O8:P8"/>
  </mergeCells>
  <conditionalFormatting sqref="AV7:AV10 AV28:AV31 AV12:AV14 AV16 AV19:AV20 AV22:AV23">
    <cfRule type="cellIs" dxfId="8298" priority="7" operator="greaterThan">
      <formula>1</formula>
    </cfRule>
  </conditionalFormatting>
  <conditionalFormatting sqref="AV17">
    <cfRule type="cellIs" dxfId="8297" priority="6" operator="greaterThan">
      <formula>1</formula>
    </cfRule>
  </conditionalFormatting>
  <conditionalFormatting sqref="AV11">
    <cfRule type="cellIs" dxfId="8296" priority="5" operator="greaterThan">
      <formula>1</formula>
    </cfRule>
  </conditionalFormatting>
  <conditionalFormatting sqref="AV27">
    <cfRule type="cellIs" dxfId="8295" priority="3" operator="greaterThan">
      <formula>1</formula>
    </cfRule>
  </conditionalFormatting>
  <conditionalFormatting sqref="AV25">
    <cfRule type="cellIs" dxfId="8294" priority="4" operator="greaterThan">
      <formula>1</formula>
    </cfRule>
  </conditionalFormatting>
  <conditionalFormatting sqref="AV15">
    <cfRule type="cellIs" dxfId="8293" priority="2" operator="greaterThan">
      <formula>1</formula>
    </cfRule>
  </conditionalFormatting>
  <conditionalFormatting sqref="AV21">
    <cfRule type="cellIs" dxfId="8292" priority="1" operator="greaterThan">
      <formula>1</formula>
    </cfRule>
  </conditionalFormatting>
  <dataValidations count="1">
    <dataValidation type="list" allowBlank="1" showInputMessage="1" showErrorMessage="1" sqref="Z7">
      <formula1>$X$5:$X$23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50"/>
  <sheetViews>
    <sheetView workbookViewId="0">
      <selection activeCell="O27" sqref="O27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5" width="7.1640625" style="15" bestFit="1" customWidth="1"/>
    <col min="6" max="6" width="7.5" style="15" bestFit="1" customWidth="1"/>
    <col min="7" max="7" width="11.5" style="15" bestFit="1" customWidth="1"/>
    <col min="8" max="8" width="8" style="15" bestFit="1" customWidth="1"/>
    <col min="9" max="9" width="17.1640625" style="15" bestFit="1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1026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169" t="s">
        <v>1039</v>
      </c>
      <c r="H4" s="160" t="s">
        <v>1041</v>
      </c>
      <c r="I4" s="160" t="s">
        <v>1261</v>
      </c>
      <c r="L4" s="410" t="s">
        <v>1268</v>
      </c>
      <c r="M4" s="411"/>
      <c r="O4" s="73" t="s">
        <v>1269</v>
      </c>
      <c r="P4" s="112">
        <f>+Z7</f>
        <v>905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22</v>
      </c>
      <c r="B5" s="256">
        <v>1565</v>
      </c>
      <c r="C5" s="194" t="s">
        <v>988</v>
      </c>
      <c r="D5" s="120">
        <v>50.845729929374798</v>
      </c>
      <c r="E5" s="121">
        <v>4.2371441607812335</v>
      </c>
      <c r="F5" s="128">
        <v>0.42100964908858723</v>
      </c>
      <c r="G5" s="65">
        <v>1565</v>
      </c>
      <c r="H5" s="60">
        <f>IFERROR(+(G5-B5)/G5, "")</f>
        <v>0</v>
      </c>
      <c r="I5" s="144">
        <f>IFERROR(H5*E5, "")</f>
        <v>0</v>
      </c>
      <c r="L5" s="82" t="s">
        <v>1283</v>
      </c>
      <c r="M5" s="83">
        <v>0.5</v>
      </c>
      <c r="O5" s="412" t="s">
        <v>1262</v>
      </c>
      <c r="P5" s="413"/>
      <c r="Q5" s="84">
        <f>SUM(R5:V5)</f>
        <v>11.396718037860166</v>
      </c>
      <c r="R5" s="114">
        <f t="array" ref="R5">IFERROR(INDEX($D$33:$H$62, MATCH($P$4&amp;$O$5, $B$33:$B$62&amp;$C$33:$C$62, 0), MATCH(R4, $D$32:$H$32, 0)), 0)</f>
        <v>0</v>
      </c>
      <c r="S5" s="114">
        <f t="array" ref="S5">IFERROR(INDEX($D$33:$H$62, MATCH($P$4&amp;$O$5, $B$33:$B$62&amp;$C$33:$C$62, 0), MATCH(S4, $D$32:$H$32, 0)), 0)</f>
        <v>0</v>
      </c>
      <c r="T5" s="114">
        <f t="array" ref="T5">IFERROR(INDEX($D$33:$H$62, MATCH($P$4&amp;$O$5, $B$33:$B$62&amp;$C$33:$C$62, 0), MATCH(T4, $D$32:$H$32, 0)), 0)</f>
        <v>3.6783832655062496</v>
      </c>
      <c r="U5" s="114">
        <f t="array" ref="U5">IFERROR(INDEX($D$33:$H$62, MATCH($P$4&amp;$O$5, $B$33:$B$62&amp;$C$33:$C$62, 0), MATCH(U4, $D$32:$H$32, 0)), 0)</f>
        <v>7.7183347723539164</v>
      </c>
      <c r="V5" s="114">
        <f t="array" ref="V5">IFERROR(INDEX($D$33:$H$62, MATCH($P$4&amp;$O$5, $B$33:$B$62&amp;$C$33:$C$62, 0), MATCH(V4, $D$32:$H$32, 0)), 0)</f>
        <v>0</v>
      </c>
      <c r="W5" s="114"/>
      <c r="X5" s="261">
        <v>1565</v>
      </c>
    </row>
    <row r="6" spans="1:48" ht="15" thickBot="1">
      <c r="A6" s="314">
        <v>22</v>
      </c>
      <c r="B6" s="257">
        <v>1560</v>
      </c>
      <c r="C6" s="194" t="s">
        <v>988</v>
      </c>
      <c r="D6" s="120">
        <v>24.457282047744002</v>
      </c>
      <c r="E6" s="121">
        <v>2.0381068373120006</v>
      </c>
      <c r="F6" s="128">
        <v>0.20249409624643841</v>
      </c>
      <c r="G6" s="66">
        <v>1565</v>
      </c>
      <c r="H6" s="63">
        <f t="shared" ref="H6:H27" si="0">IFERROR(+(G6-B6)/G6, "")</f>
        <v>3.1948881789137379E-3</v>
      </c>
      <c r="I6" s="145">
        <f t="shared" ref="I6:I27" si="1">IFERROR(H6*E6, "")</f>
        <v>6.511523441891375E-3</v>
      </c>
      <c r="J6" s="51"/>
      <c r="K6" s="51"/>
      <c r="L6" s="86" t="s">
        <v>1284</v>
      </c>
      <c r="M6" s="83">
        <v>1</v>
      </c>
      <c r="O6" s="414" t="s">
        <v>1263</v>
      </c>
      <c r="P6" s="415"/>
      <c r="Q6" s="87">
        <f>SQRT(IFERROR(R6^2,"")+IFERROR(S6^2,"")+IFERROR(T6^2,"")+IFERROR(U6^2,"")+IFERROR(V6^2,""))</f>
        <v>0.84952817710500883</v>
      </c>
      <c r="R6" s="114">
        <f t="array" ref="R6">IFERROR(INDEX($D$33:$H$62, MATCH($P$4&amp;$O$6, $B$33:$B$62&amp;$C$33:$C$62, 0), MATCH(R4, $D$32:$H$32, 0)), 0)</f>
        <v>0</v>
      </c>
      <c r="S6" s="114">
        <f t="array" ref="S6">IFERROR(INDEX($D$33:$H$62, MATCH($P$4&amp;$O$6, $B$33:$B$62&amp;$C$33:$C$62, 0), MATCH(S4, $D$32:$H$32, 0)), 0)</f>
        <v>0</v>
      </c>
      <c r="T6" s="114">
        <f t="array" ref="T6">IFERROR(INDEX($D$33:$H$62, MATCH($P$4&amp;$O$6, $B$33:$B$62&amp;$C$33:$C$62, 0), MATCH(T4, $D$32:$H$32, 0)), 0)</f>
        <v>0.36545940225811691</v>
      </c>
      <c r="U6" s="114">
        <f t="array" ref="U6">IFERROR(INDEX($D$33:$H$62, MATCH($P$4&amp;$O$6, $B$33:$B$62&amp;$C$33:$C$62, 0), MATCH(U4, $D$32:$H$32, 0)), 0)</f>
        <v>0.76690126417714244</v>
      </c>
      <c r="V6" s="114">
        <f t="array" ref="V6">IFERROR(INDEX($D$33:$H$62, MATCH($P$4&amp;$O$6, $B$33:$B$62&amp;$C$33:$C$62, 0), MATCH(V4, $D$32:$H$32, 0)), 0)</f>
        <v>0</v>
      </c>
      <c r="W6" s="200"/>
      <c r="X6" s="264">
        <v>1435</v>
      </c>
    </row>
    <row r="7" spans="1:48" ht="16" thickBot="1">
      <c r="A7" s="314">
        <v>22</v>
      </c>
      <c r="B7" s="272">
        <v>1410</v>
      </c>
      <c r="C7" s="377" t="s">
        <v>988</v>
      </c>
      <c r="D7" s="135">
        <v>314.54546317199464</v>
      </c>
      <c r="E7" s="50">
        <v>26.212121930999558</v>
      </c>
      <c r="F7" s="127">
        <v>2.6045579251202793</v>
      </c>
      <c r="G7" s="65">
        <v>1435</v>
      </c>
      <c r="H7" s="60">
        <f t="shared" si="0"/>
        <v>1.7421602787456445E-2</v>
      </c>
      <c r="I7" s="144">
        <f t="shared" si="1"/>
        <v>0.45665717649825011</v>
      </c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19.376247110297296</v>
      </c>
      <c r="R7" s="114">
        <f>IFERROR(R5*SUM($M$5:$M$6)+NORMSINV($M$7)*R6*SQRT(SUM($M$5:$M$6)),"")</f>
        <v>0</v>
      </c>
      <c r="S7" s="114">
        <f t="shared" ref="S7:V7" si="2">IFERROR(S5*SUM($M$5:$M$6)+NORMSINV($M$7)*S6*SQRT(SUM($M$5:$M$6)),"")</f>
        <v>0</v>
      </c>
      <c r="T7" s="114">
        <f t="shared" si="2"/>
        <v>6.2538023820594448</v>
      </c>
      <c r="U7" s="114">
        <f t="shared" si="2"/>
        <v>13.122444728237852</v>
      </c>
      <c r="V7" s="114">
        <f t="shared" si="2"/>
        <v>0</v>
      </c>
      <c r="X7" s="264">
        <v>1270</v>
      </c>
      <c r="Z7" s="111">
        <v>905</v>
      </c>
      <c r="AA7" s="90"/>
      <c r="AB7" s="91">
        <f>SUM(R5:V5)</f>
        <v>11.396718037860166</v>
      </c>
      <c r="AC7" s="91"/>
      <c r="AD7" s="91">
        <f>+Q7</f>
        <v>19.376247110297296</v>
      </c>
      <c r="AE7" s="91"/>
      <c r="AF7" s="91">
        <f>+Q8</f>
        <v>18.806473694509098</v>
      </c>
      <c r="AG7" s="91"/>
      <c r="AH7" s="91">
        <f>AD7-AF7</f>
        <v>0.56977341578819818</v>
      </c>
      <c r="AI7" s="91"/>
      <c r="AJ7" s="91">
        <f>AH7*$M$8</f>
        <v>4.5581873263055854</v>
      </c>
      <c r="AK7" s="91"/>
      <c r="AL7" s="91">
        <f>-SUMIF(G5:G30, Z7, I5:I30)*M9</f>
        <v>-8.1290237911740331</v>
      </c>
      <c r="AM7" s="91"/>
      <c r="AN7" s="91">
        <f>+AJ7+AL7</f>
        <v>-3.5708364648684476</v>
      </c>
      <c r="AO7" s="91"/>
      <c r="AP7" s="91">
        <f>+AH7*$M$10*$M$12</f>
        <v>3.0387915508703904</v>
      </c>
      <c r="AQ7" s="91"/>
      <c r="AR7" s="91">
        <f>+AN7+AP7</f>
        <v>-0.5320449139980572</v>
      </c>
      <c r="AS7" s="91"/>
      <c r="AT7" s="91">
        <f>COUNTIF(R5:V5, "&gt;0")</f>
        <v>2</v>
      </c>
      <c r="AU7" s="91"/>
      <c r="AV7" s="92">
        <f>COUNTIF(G5:G30, Z7)</f>
        <v>2</v>
      </c>
    </row>
    <row r="8" spans="1:48">
      <c r="A8" s="314">
        <v>22</v>
      </c>
      <c r="B8" s="256">
        <v>1405</v>
      </c>
      <c r="C8" s="194" t="s">
        <v>988</v>
      </c>
      <c r="D8" s="120">
        <v>74.394870436599987</v>
      </c>
      <c r="E8" s="121">
        <v>6.1995725363833314</v>
      </c>
      <c r="F8" s="128">
        <v>0.61587497882705855</v>
      </c>
      <c r="G8" s="66">
        <v>1435</v>
      </c>
      <c r="H8" s="63">
        <f t="shared" si="0"/>
        <v>2.0905923344947737E-2</v>
      </c>
      <c r="I8" s="145">
        <f t="shared" si="1"/>
        <v>0.12960778821707314</v>
      </c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18.806473694509098</v>
      </c>
      <c r="R8" s="95"/>
      <c r="S8" s="96"/>
      <c r="T8" s="96"/>
      <c r="U8" s="96"/>
      <c r="V8" s="97"/>
      <c r="X8" s="264">
        <v>1200</v>
      </c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 s="314">
        <v>22</v>
      </c>
      <c r="B9" s="256">
        <v>1270</v>
      </c>
      <c r="C9" s="194" t="s">
        <v>992</v>
      </c>
      <c r="D9" s="120">
        <v>37.466688041327998</v>
      </c>
      <c r="E9" s="121">
        <v>3.1222240034440003</v>
      </c>
      <c r="F9" s="128">
        <v>0.31022933895729465</v>
      </c>
      <c r="G9" s="65">
        <v>1270</v>
      </c>
      <c r="H9" s="60">
        <f t="shared" si="0"/>
        <v>0</v>
      </c>
      <c r="I9" s="144">
        <f t="shared" si="1"/>
        <v>0</v>
      </c>
      <c r="J9" s="51"/>
      <c r="K9" s="51"/>
      <c r="L9" s="88" t="s">
        <v>1289</v>
      </c>
      <c r="M9" s="93">
        <v>400</v>
      </c>
      <c r="X9" s="264">
        <v>1010</v>
      </c>
      <c r="Z9" s="116">
        <v>1565</v>
      </c>
      <c r="AA9" s="99"/>
      <c r="AB9" s="100">
        <v>6.2752509980932345</v>
      </c>
      <c r="AC9" s="100"/>
      <c r="AD9" s="100">
        <v>10.668941030523273</v>
      </c>
      <c r="AE9" s="100"/>
      <c r="AF9" s="100">
        <v>10.668941030523273</v>
      </c>
      <c r="AG9" s="100"/>
      <c r="AH9" s="100">
        <v>0</v>
      </c>
      <c r="AI9" s="100"/>
      <c r="AJ9" s="100">
        <v>0</v>
      </c>
      <c r="AK9" s="100"/>
      <c r="AL9" s="100">
        <v>-2.6046093767565499</v>
      </c>
      <c r="AM9" s="100"/>
      <c r="AN9" s="100">
        <v>-2.6046093767565499</v>
      </c>
      <c r="AO9" s="100"/>
      <c r="AP9" s="100">
        <v>0</v>
      </c>
      <c r="AQ9" s="100"/>
      <c r="AR9" s="100">
        <v>-2.6046093767565499</v>
      </c>
      <c r="AS9" s="100"/>
      <c r="AT9" s="100">
        <v>1</v>
      </c>
      <c r="AU9" s="100"/>
      <c r="AV9" s="100">
        <v>2</v>
      </c>
    </row>
    <row r="10" spans="1:48">
      <c r="A10" s="314">
        <v>22</v>
      </c>
      <c r="B10" s="257">
        <v>1204</v>
      </c>
      <c r="C10" s="194" t="s">
        <v>991</v>
      </c>
      <c r="D10" s="120">
        <v>3.3557469073497606</v>
      </c>
      <c r="E10" s="121">
        <v>0.27964557561247999</v>
      </c>
      <c r="F10" s="128">
        <v>2.7664084122174176E-2</v>
      </c>
      <c r="G10" s="66">
        <v>1270</v>
      </c>
      <c r="H10" s="63">
        <f t="shared" si="0"/>
        <v>5.1968503937007873E-2</v>
      </c>
      <c r="I10" s="145">
        <f t="shared" si="1"/>
        <v>1.4532762197183999E-2</v>
      </c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264">
        <v>1000</v>
      </c>
      <c r="Z10" s="51"/>
    </row>
    <row r="11" spans="1:48">
      <c r="A11" s="314">
        <v>22</v>
      </c>
      <c r="B11" s="255">
        <v>1200</v>
      </c>
      <c r="C11" s="141" t="s">
        <v>990</v>
      </c>
      <c r="D11" s="124">
        <v>354.70439645558395</v>
      </c>
      <c r="E11" s="59">
        <v>29.558699704631994</v>
      </c>
      <c r="F11" s="131">
        <v>2.9370763662822039</v>
      </c>
      <c r="G11" s="65">
        <v>1200</v>
      </c>
      <c r="H11" s="60">
        <f t="shared" si="0"/>
        <v>0</v>
      </c>
      <c r="I11" s="144">
        <f t="shared" si="1"/>
        <v>0</v>
      </c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0</v>
      </c>
      <c r="Q11" s="221">
        <f>P11*700</f>
        <v>0</v>
      </c>
      <c r="X11" s="264">
        <v>930</v>
      </c>
      <c r="Z11" s="116">
        <v>1435</v>
      </c>
      <c r="AA11" s="99"/>
      <c r="AB11" s="100">
        <v>32.411694467382887</v>
      </c>
      <c r="AC11" s="100"/>
      <c r="AD11" s="100">
        <v>55.10518765838242</v>
      </c>
      <c r="AE11" s="100"/>
      <c r="AF11" s="100">
        <v>55.10518765838242</v>
      </c>
      <c r="AG11" s="100"/>
      <c r="AH11" s="100">
        <v>0</v>
      </c>
      <c r="AI11" s="100"/>
      <c r="AJ11" s="100">
        <v>0</v>
      </c>
      <c r="AK11" s="100"/>
      <c r="AL11" s="100">
        <v>-51.843115286829253</v>
      </c>
      <c r="AM11" s="100"/>
      <c r="AN11" s="100">
        <v>-51.843115286829253</v>
      </c>
      <c r="AO11" s="100"/>
      <c r="AP11" s="100">
        <v>0</v>
      </c>
      <c r="AQ11" s="100"/>
      <c r="AR11" s="100">
        <v>-51.843115286829253</v>
      </c>
      <c r="AS11" s="100"/>
      <c r="AT11" s="100">
        <v>1</v>
      </c>
      <c r="AU11" s="100"/>
      <c r="AV11" s="100">
        <v>2</v>
      </c>
    </row>
    <row r="12" spans="1:48">
      <c r="A12" s="314">
        <v>22</v>
      </c>
      <c r="B12" s="257">
        <v>1200</v>
      </c>
      <c r="C12" s="142" t="s">
        <v>992</v>
      </c>
      <c r="D12" s="123">
        <v>44.926424069100001</v>
      </c>
      <c r="E12" s="62">
        <v>3.743868672425001</v>
      </c>
      <c r="F12" s="130">
        <v>0.37210927804326766</v>
      </c>
      <c r="G12" s="66">
        <v>1200</v>
      </c>
      <c r="H12" s="63">
        <f t="shared" si="0"/>
        <v>0</v>
      </c>
      <c r="I12" s="145">
        <f t="shared" si="1"/>
        <v>0</v>
      </c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3">SUMIF(C:C,$O12,I:I)</f>
        <v>2.3064013126099358E-3</v>
      </c>
      <c r="Q12" s="221">
        <f t="shared" ref="Q12:Q14" si="4">P12*700</f>
        <v>1.6144809188269551</v>
      </c>
      <c r="X12" s="262">
        <v>905</v>
      </c>
      <c r="Z12" s="51"/>
    </row>
    <row r="13" spans="1:48">
      <c r="A13" s="314">
        <v>22</v>
      </c>
      <c r="B13" s="258">
        <v>1010</v>
      </c>
      <c r="C13" s="141" t="s">
        <v>992</v>
      </c>
      <c r="D13" s="124">
        <v>744.82057398658003</v>
      </c>
      <c r="E13" s="59">
        <v>62.068381165548338</v>
      </c>
      <c r="F13" s="131">
        <v>6.1673033297901707</v>
      </c>
      <c r="G13" s="65">
        <v>1010</v>
      </c>
      <c r="H13" s="60">
        <f t="shared" si="0"/>
        <v>0</v>
      </c>
      <c r="I13" s="144">
        <f t="shared" si="1"/>
        <v>0</v>
      </c>
      <c r="J13" s="51"/>
      <c r="K13" s="51"/>
      <c r="O13" s="221" t="s">
        <v>992</v>
      </c>
      <c r="P13" s="222">
        <f t="shared" si="3"/>
        <v>3.1316327175435081E-2</v>
      </c>
      <c r="Q13" s="221">
        <f t="shared" si="4"/>
        <v>21.921429022804556</v>
      </c>
      <c r="X13" s="201"/>
      <c r="Z13" s="116">
        <v>1270</v>
      </c>
      <c r="AA13" s="99"/>
      <c r="AB13" s="100">
        <v>3.4018695790564801</v>
      </c>
      <c r="AC13" s="100"/>
      <c r="AD13" s="100">
        <v>5.7834994694065927</v>
      </c>
      <c r="AE13" s="100"/>
      <c r="AF13" s="100">
        <v>5.730249338059263</v>
      </c>
      <c r="AG13" s="100"/>
      <c r="AH13" s="100">
        <v>5.3250131347329699E-2</v>
      </c>
      <c r="AI13" s="100"/>
      <c r="AJ13" s="100">
        <v>0.42600105077863759</v>
      </c>
      <c r="AK13" s="100"/>
      <c r="AL13" s="100">
        <v>-5.8131048788735997</v>
      </c>
      <c r="AM13" s="100"/>
      <c r="AN13" s="100">
        <v>-5.3871038280949621</v>
      </c>
      <c r="AO13" s="100"/>
      <c r="AP13" s="100">
        <v>0.28400070051909176</v>
      </c>
      <c r="AQ13" s="100"/>
      <c r="AR13" s="100">
        <v>-5.1031031275758707</v>
      </c>
      <c r="AS13" s="100"/>
      <c r="AT13" s="100">
        <v>2</v>
      </c>
      <c r="AU13" s="100"/>
      <c r="AV13" s="100">
        <v>2</v>
      </c>
    </row>
    <row r="14" spans="1:48">
      <c r="A14" s="314">
        <v>22</v>
      </c>
      <c r="B14" s="255">
        <v>1010</v>
      </c>
      <c r="C14" s="183" t="s">
        <v>991</v>
      </c>
      <c r="D14" s="122">
        <v>3.0157399491982004</v>
      </c>
      <c r="E14" s="55">
        <v>0.25131166243318337</v>
      </c>
      <c r="F14" s="129">
        <v>2.4971655952122182E-2</v>
      </c>
      <c r="G14" s="56">
        <v>1010</v>
      </c>
      <c r="H14" s="57">
        <f t="shared" si="0"/>
        <v>0</v>
      </c>
      <c r="I14" s="146">
        <f t="shared" si="1"/>
        <v>0</v>
      </c>
      <c r="J14" s="51"/>
      <c r="K14" s="51"/>
      <c r="O14" s="221" t="s">
        <v>988</v>
      </c>
      <c r="P14" s="222">
        <f t="shared" si="3"/>
        <v>0.59277648815721462</v>
      </c>
      <c r="Q14" s="221">
        <f t="shared" si="4"/>
        <v>414.94354171005023</v>
      </c>
      <c r="X14" s="201"/>
      <c r="Z14" s="51"/>
    </row>
    <row r="15" spans="1:48">
      <c r="A15" s="314">
        <v>22</v>
      </c>
      <c r="B15" s="257">
        <v>1010</v>
      </c>
      <c r="C15" s="142" t="s">
        <v>989</v>
      </c>
      <c r="D15" s="123">
        <v>22.677208123887805</v>
      </c>
      <c r="E15" s="62">
        <v>1.889767343657317</v>
      </c>
      <c r="F15" s="130">
        <v>0.18721966143936095</v>
      </c>
      <c r="G15" s="66">
        <v>1010</v>
      </c>
      <c r="H15" s="63">
        <f t="shared" si="0"/>
        <v>0</v>
      </c>
      <c r="I15" s="145">
        <f t="shared" si="1"/>
        <v>0</v>
      </c>
      <c r="J15" s="51"/>
      <c r="K15" s="51"/>
      <c r="L15" s="408" t="s">
        <v>1293</v>
      </c>
      <c r="M15" s="409"/>
      <c r="X15" s="201"/>
      <c r="Z15" s="116">
        <v>1200</v>
      </c>
      <c r="AA15" s="99"/>
      <c r="AB15" s="100">
        <v>33.302568377056993</v>
      </c>
      <c r="AC15" s="100"/>
      <c r="AD15" s="100">
        <v>56.620293229843831</v>
      </c>
      <c r="AE15" s="100"/>
      <c r="AF15" s="100">
        <v>55.917966692470252</v>
      </c>
      <c r="AG15" s="100"/>
      <c r="AH15" s="100">
        <v>0.70232653737357964</v>
      </c>
      <c r="AI15" s="100"/>
      <c r="AJ15" s="100">
        <v>5.6186122989886371</v>
      </c>
      <c r="AK15" s="100"/>
      <c r="AL15" s="100">
        <v>0</v>
      </c>
      <c r="AM15" s="100"/>
      <c r="AN15" s="100">
        <v>5.6186122989886371</v>
      </c>
      <c r="AO15" s="100"/>
      <c r="AP15" s="100">
        <v>3.7457415326590917</v>
      </c>
      <c r="AQ15" s="100"/>
      <c r="AR15" s="100">
        <v>9.3643538316477297</v>
      </c>
      <c r="AS15" s="100"/>
      <c r="AT15" s="100">
        <v>2</v>
      </c>
      <c r="AU15" s="100"/>
      <c r="AV15" s="100">
        <v>2</v>
      </c>
    </row>
    <row r="16" spans="1:48">
      <c r="A16" s="314">
        <v>22</v>
      </c>
      <c r="B16" s="258">
        <v>1000</v>
      </c>
      <c r="C16" s="141" t="s">
        <v>990</v>
      </c>
      <c r="D16" s="124">
        <v>1.58160282476</v>
      </c>
      <c r="E16" s="59">
        <v>0.13180023539666666</v>
      </c>
      <c r="F16" s="131">
        <v>1.30649292180416E-2</v>
      </c>
      <c r="G16" s="65">
        <v>1000</v>
      </c>
      <c r="H16" s="60">
        <f t="shared" si="0"/>
        <v>0</v>
      </c>
      <c r="I16" s="144">
        <f t="shared" si="1"/>
        <v>0</v>
      </c>
      <c r="J16" s="51"/>
      <c r="K16" s="51"/>
      <c r="L16" s="104" t="s">
        <v>1294</v>
      </c>
      <c r="M16" s="244">
        <f>COUNT(B5:B29)</f>
        <v>23</v>
      </c>
      <c r="X16" s="201"/>
      <c r="Z16" s="51"/>
    </row>
    <row r="17" spans="1:48">
      <c r="A17" s="314">
        <v>22</v>
      </c>
      <c r="B17" s="255">
        <v>1000</v>
      </c>
      <c r="C17" s="194" t="s">
        <v>992</v>
      </c>
      <c r="D17" s="120">
        <v>99.282462567399989</v>
      </c>
      <c r="E17" s="121">
        <v>8.2735385472833318</v>
      </c>
      <c r="F17" s="128">
        <v>0.82186819201282757</v>
      </c>
      <c r="G17" s="56">
        <v>1000</v>
      </c>
      <c r="H17" s="57">
        <f t="shared" si="0"/>
        <v>0</v>
      </c>
      <c r="I17" s="146">
        <f t="shared" si="1"/>
        <v>0</v>
      </c>
      <c r="J17" s="51"/>
      <c r="K17" s="51"/>
      <c r="L17" s="19" t="s">
        <v>1295</v>
      </c>
      <c r="M17" s="245">
        <f>COUNT(G5:G29)</f>
        <v>21</v>
      </c>
      <c r="X17" s="202"/>
      <c r="Z17" s="116">
        <v>1010</v>
      </c>
      <c r="AA17" s="99"/>
      <c r="AB17" s="100">
        <v>64.209460171638838</v>
      </c>
      <c r="AC17" s="100"/>
      <c r="AD17" s="100">
        <v>109.16584837047989</v>
      </c>
      <c r="AE17" s="100"/>
      <c r="AF17" s="100">
        <v>108.74420858582286</v>
      </c>
      <c r="AG17" s="100"/>
      <c r="AH17" s="100">
        <v>0.42163978465703167</v>
      </c>
      <c r="AI17" s="100"/>
      <c r="AJ17" s="100">
        <v>3.3731182772562534</v>
      </c>
      <c r="AK17" s="100"/>
      <c r="AL17" s="100">
        <v>0</v>
      </c>
      <c r="AM17" s="100"/>
      <c r="AN17" s="100">
        <v>3.3731182772562534</v>
      </c>
      <c r="AO17" s="100"/>
      <c r="AP17" s="100">
        <v>2.2487455181708356</v>
      </c>
      <c r="AQ17" s="100"/>
      <c r="AR17" s="100">
        <v>5.6218637954270889</v>
      </c>
      <c r="AS17" s="100"/>
      <c r="AT17" s="100">
        <v>3</v>
      </c>
      <c r="AU17" s="100"/>
      <c r="AV17" s="100">
        <v>3</v>
      </c>
    </row>
    <row r="18" spans="1:48">
      <c r="A18" s="314">
        <v>22</v>
      </c>
      <c r="B18" s="257">
        <v>1000</v>
      </c>
      <c r="C18" s="194" t="s">
        <v>988</v>
      </c>
      <c r="D18" s="120">
        <v>589.52352952108004</v>
      </c>
      <c r="E18" s="121">
        <v>49.126960793423329</v>
      </c>
      <c r="F18" s="128">
        <v>4.8815487538213596</v>
      </c>
      <c r="G18" s="56">
        <v>1000</v>
      </c>
      <c r="H18" s="57">
        <f t="shared" si="0"/>
        <v>0</v>
      </c>
      <c r="I18" s="146">
        <f t="shared" si="1"/>
        <v>0</v>
      </c>
      <c r="J18" s="51"/>
      <c r="K18" s="51"/>
      <c r="L18" s="105" t="s">
        <v>1296</v>
      </c>
      <c r="M18" s="246">
        <f>M16-M17</f>
        <v>2</v>
      </c>
      <c r="X18" s="202"/>
      <c r="Z18" s="51"/>
    </row>
    <row r="19" spans="1:48" ht="15" thickBot="1">
      <c r="A19" s="314">
        <v>22</v>
      </c>
      <c r="B19" s="257">
        <v>996</v>
      </c>
      <c r="C19" s="194" t="s">
        <v>991</v>
      </c>
      <c r="D19" s="120">
        <v>11.095492468562879</v>
      </c>
      <c r="E19" s="121">
        <v>0.92462437238023998</v>
      </c>
      <c r="F19" s="128">
        <v>9.1720164210793612E-2</v>
      </c>
      <c r="G19" s="56">
        <v>1000</v>
      </c>
      <c r="H19" s="57">
        <f t="shared" si="0"/>
        <v>4.0000000000000001E-3</v>
      </c>
      <c r="I19" s="146">
        <f t="shared" si="1"/>
        <v>3.69849748952096E-3</v>
      </c>
      <c r="J19" s="51"/>
      <c r="K19" s="51"/>
      <c r="L19" s="106" t="s">
        <v>1297</v>
      </c>
      <c r="M19" s="247">
        <f>COUNT(X5:X28)</f>
        <v>8</v>
      </c>
      <c r="X19" s="202"/>
      <c r="Z19" s="116">
        <v>1000</v>
      </c>
      <c r="AA19" s="99"/>
      <c r="AB19" s="100">
        <v>58.544999067036898</v>
      </c>
      <c r="AC19" s="100"/>
      <c r="AD19" s="100">
        <v>99.535686501762896</v>
      </c>
      <c r="AE19" s="100"/>
      <c r="AF19" s="100">
        <v>97.798972669473727</v>
      </c>
      <c r="AG19" s="100"/>
      <c r="AH19" s="100">
        <v>1.7367138322891691</v>
      </c>
      <c r="AI19" s="100"/>
      <c r="AJ19" s="100">
        <v>13.893710658313353</v>
      </c>
      <c r="AK19" s="100"/>
      <c r="AL19" s="100">
        <v>-5.8769060748083843</v>
      </c>
      <c r="AM19" s="100"/>
      <c r="AN19" s="100">
        <v>8.0168045835049675</v>
      </c>
      <c r="AO19" s="100"/>
      <c r="AP19" s="100">
        <v>9.262473772208903</v>
      </c>
      <c r="AQ19" s="100"/>
      <c r="AR19" s="100">
        <v>17.27927835571387</v>
      </c>
      <c r="AS19" s="100"/>
      <c r="AT19" s="100">
        <v>3</v>
      </c>
      <c r="AU19" s="100"/>
      <c r="AV19" s="100">
        <v>5</v>
      </c>
    </row>
    <row r="20" spans="1:48" ht="15" thickTop="1">
      <c r="A20" s="314">
        <v>22</v>
      </c>
      <c r="B20" s="257">
        <v>950</v>
      </c>
      <c r="C20" s="194" t="s">
        <v>992</v>
      </c>
      <c r="D20" s="120">
        <v>2.6385042474000002</v>
      </c>
      <c r="E20" s="121">
        <v>0.21987535394999999</v>
      </c>
      <c r="F20" s="128">
        <v>2.1708960165794686E-2</v>
      </c>
      <c r="G20" s="66">
        <v>1000</v>
      </c>
      <c r="H20" s="63">
        <f t="shared" si="0"/>
        <v>0.05</v>
      </c>
      <c r="I20" s="145">
        <f t="shared" si="1"/>
        <v>1.09937676975E-2</v>
      </c>
      <c r="J20" s="51"/>
      <c r="K20" s="51"/>
      <c r="L20" s="22" t="s">
        <v>1298</v>
      </c>
      <c r="M20" s="248">
        <f>+M19+M18</f>
        <v>10</v>
      </c>
      <c r="X20" s="201"/>
      <c r="Z20" s="51"/>
    </row>
    <row r="21" spans="1:48">
      <c r="A21" s="314">
        <v>22</v>
      </c>
      <c r="B21" s="260">
        <v>935</v>
      </c>
      <c r="C21" s="196" t="s">
        <v>992</v>
      </c>
      <c r="D21" s="181">
        <v>333.29140783199796</v>
      </c>
      <c r="E21" s="161">
        <v>27.774283985999837</v>
      </c>
      <c r="F21" s="182">
        <v>2.7597794194411391</v>
      </c>
      <c r="G21" s="184"/>
      <c r="H21" s="192" t="str">
        <f t="shared" si="0"/>
        <v/>
      </c>
      <c r="I21" s="165" t="str">
        <f t="shared" si="1"/>
        <v/>
      </c>
      <c r="J21" s="51"/>
      <c r="K21" s="51"/>
      <c r="Z21" s="116">
        <v>930</v>
      </c>
      <c r="AA21" s="99"/>
      <c r="AB21" s="100">
        <v>37.513809241869595</v>
      </c>
      <c r="AC21" s="100"/>
      <c r="AD21" s="100">
        <v>63.779380111585837</v>
      </c>
      <c r="AE21" s="100"/>
      <c r="AF21" s="100">
        <v>62.946371416737421</v>
      </c>
      <c r="AG21" s="100"/>
      <c r="AH21" s="100">
        <v>0.83300869484841655</v>
      </c>
      <c r="AI21" s="100"/>
      <c r="AJ21" s="100">
        <v>6.6640695587873324</v>
      </c>
      <c r="AK21" s="100"/>
      <c r="AL21" s="100">
        <v>-17.620655337629266</v>
      </c>
      <c r="AM21" s="100"/>
      <c r="AN21" s="100">
        <v>-10.956585778841934</v>
      </c>
      <c r="AO21" s="100"/>
      <c r="AP21" s="100">
        <v>4.4427130391915552</v>
      </c>
      <c r="AQ21" s="100"/>
      <c r="AR21" s="100">
        <v>-6.5138727396503784</v>
      </c>
      <c r="AS21" s="100"/>
      <c r="AT21" s="100">
        <v>3</v>
      </c>
      <c r="AU21" s="100"/>
      <c r="AV21" s="100">
        <v>3</v>
      </c>
    </row>
    <row r="22" spans="1:48">
      <c r="A22" s="314">
        <v>22</v>
      </c>
      <c r="B22" s="256">
        <v>930</v>
      </c>
      <c r="C22" s="194" t="s">
        <v>989</v>
      </c>
      <c r="D22" s="120">
        <v>398.54422529420106</v>
      </c>
      <c r="E22" s="121">
        <v>33.212018774516757</v>
      </c>
      <c r="F22" s="128">
        <v>3.2999568881758994</v>
      </c>
      <c r="G22" s="65">
        <v>930</v>
      </c>
      <c r="H22" s="60">
        <f t="shared" si="0"/>
        <v>0</v>
      </c>
      <c r="I22" s="144">
        <f t="shared" si="1"/>
        <v>0</v>
      </c>
      <c r="J22" s="51"/>
      <c r="K22" s="51"/>
      <c r="Z22" s="51"/>
    </row>
    <row r="23" spans="1:48">
      <c r="A23" s="314">
        <v>22</v>
      </c>
      <c r="B23" s="255">
        <v>929</v>
      </c>
      <c r="C23" s="194" t="s">
        <v>990</v>
      </c>
      <c r="D23" s="120">
        <v>25.739438648726885</v>
      </c>
      <c r="E23" s="121">
        <v>2.1449532207272402</v>
      </c>
      <c r="F23" s="128">
        <v>0.21303394072546356</v>
      </c>
      <c r="G23" s="56">
        <v>930</v>
      </c>
      <c r="H23" s="57">
        <f t="shared" si="0"/>
        <v>1.0752688172043011E-3</v>
      </c>
      <c r="I23" s="146">
        <f t="shared" si="1"/>
        <v>2.3064013126099358E-3</v>
      </c>
      <c r="J23" s="51"/>
      <c r="K23" s="51"/>
      <c r="Z23" s="116">
        <v>905</v>
      </c>
      <c r="AA23" s="99"/>
      <c r="AB23" s="100">
        <v>11.396718037860166</v>
      </c>
      <c r="AC23" s="100"/>
      <c r="AD23" s="100">
        <v>19.376247110297296</v>
      </c>
      <c r="AE23" s="100"/>
      <c r="AF23" s="100">
        <v>18.806473694509098</v>
      </c>
      <c r="AG23" s="100"/>
      <c r="AH23" s="100">
        <v>0.56977341578819818</v>
      </c>
      <c r="AI23" s="100"/>
      <c r="AJ23" s="100">
        <v>4.5581873263055854</v>
      </c>
      <c r="AK23" s="100"/>
      <c r="AL23" s="100">
        <v>-8.1290237911740331</v>
      </c>
      <c r="AM23" s="100"/>
      <c r="AN23" s="100">
        <v>-3.5708364648684476</v>
      </c>
      <c r="AO23" s="100"/>
      <c r="AP23" s="100">
        <v>3.0387915508703904</v>
      </c>
      <c r="AQ23" s="100"/>
      <c r="AR23" s="100">
        <v>-0.5320449139980572</v>
      </c>
      <c r="AS23" s="100"/>
      <c r="AT23" s="100">
        <v>2</v>
      </c>
      <c r="AU23" s="100"/>
      <c r="AV23" s="100">
        <v>2</v>
      </c>
    </row>
    <row r="24" spans="1:48" ht="15" thickBot="1">
      <c r="A24" s="314">
        <v>22</v>
      </c>
      <c r="B24" s="257">
        <v>912</v>
      </c>
      <c r="C24" s="194" t="s">
        <v>991</v>
      </c>
      <c r="D24" s="120">
        <v>25.8820469595072</v>
      </c>
      <c r="E24" s="121">
        <v>2.1568372466255998</v>
      </c>
      <c r="F24" s="128">
        <v>0.21427111039966076</v>
      </c>
      <c r="G24" s="66">
        <v>930</v>
      </c>
      <c r="H24" s="63">
        <f t="shared" si="0"/>
        <v>1.935483870967742E-2</v>
      </c>
      <c r="I24" s="145">
        <f t="shared" si="1"/>
        <v>4.1745237031463225E-2</v>
      </c>
      <c r="J24" s="51"/>
      <c r="K24" s="51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</row>
    <row r="25" spans="1:48" ht="15" thickTop="1">
      <c r="A25" s="314">
        <v>22</v>
      </c>
      <c r="B25" s="256">
        <v>905</v>
      </c>
      <c r="C25" s="194" t="s">
        <v>990</v>
      </c>
      <c r="D25" s="120">
        <v>92.620017268247011</v>
      </c>
      <c r="E25" s="121">
        <v>7.7183347723539164</v>
      </c>
      <c r="F25" s="128">
        <v>0.76690126417714244</v>
      </c>
      <c r="G25" s="65">
        <v>905</v>
      </c>
      <c r="H25" s="60">
        <f t="shared" si="0"/>
        <v>0</v>
      </c>
      <c r="I25" s="144">
        <f t="shared" si="1"/>
        <v>0</v>
      </c>
      <c r="J25" s="51"/>
      <c r="K25" s="51"/>
      <c r="Z25" s="108" t="s">
        <v>1299</v>
      </c>
      <c r="AA25" s="109"/>
      <c r="AB25" s="110">
        <f>SUM(AB8:AB23)</f>
        <v>247.05636993999505</v>
      </c>
      <c r="AC25" s="110"/>
      <c r="AD25" s="110">
        <f t="shared" ref="AD25:AR25" si="5">SUM(AD8:AD23)</f>
        <v>420.03508348228206</v>
      </c>
      <c r="AE25" s="110"/>
      <c r="AF25" s="110">
        <f t="shared" si="5"/>
        <v>415.71837108597833</v>
      </c>
      <c r="AG25" s="110"/>
      <c r="AH25" s="110">
        <f t="shared" si="5"/>
        <v>4.3167123963037248</v>
      </c>
      <c r="AI25" s="110"/>
      <c r="AJ25" s="110">
        <f t="shared" si="5"/>
        <v>34.533699170429799</v>
      </c>
      <c r="AK25" s="110"/>
      <c r="AL25" s="110">
        <f t="shared" si="5"/>
        <v>-91.887414746071101</v>
      </c>
      <c r="AM25" s="110"/>
      <c r="AN25" s="110">
        <f t="shared" si="5"/>
        <v>-57.353715575641296</v>
      </c>
      <c r="AO25" s="110"/>
      <c r="AP25" s="110">
        <f t="shared" si="5"/>
        <v>23.022466113619867</v>
      </c>
      <c r="AQ25" s="110"/>
      <c r="AR25" s="110">
        <f t="shared" si="5"/>
        <v>-34.331249462021425</v>
      </c>
      <c r="AS25" s="110"/>
      <c r="AT25" s="110"/>
      <c r="AU25" s="110"/>
      <c r="AV25" s="110"/>
    </row>
    <row r="26" spans="1:48">
      <c r="A26" s="314">
        <v>22</v>
      </c>
      <c r="B26" s="256">
        <v>900</v>
      </c>
      <c r="C26" s="194" t="s">
        <v>992</v>
      </c>
      <c r="D26" s="120">
        <v>44.140599186074994</v>
      </c>
      <c r="E26" s="121">
        <v>3.6783832655062496</v>
      </c>
      <c r="F26" s="128">
        <v>0.36545940225811691</v>
      </c>
      <c r="G26" s="66">
        <v>905</v>
      </c>
      <c r="H26" s="63">
        <f t="shared" si="0"/>
        <v>5.5248618784530384E-3</v>
      </c>
      <c r="I26" s="145">
        <f t="shared" si="1"/>
        <v>2.0322559477935081E-2</v>
      </c>
      <c r="J26" s="51"/>
      <c r="K26" s="51"/>
      <c r="AR26" s="98"/>
    </row>
    <row r="27" spans="1:48">
      <c r="A27" s="315">
        <v>22</v>
      </c>
      <c r="B27" s="273">
        <v>880</v>
      </c>
      <c r="C27" s="196" t="s">
        <v>992</v>
      </c>
      <c r="D27" s="181">
        <v>141.531320525056</v>
      </c>
      <c r="E27" s="161">
        <v>11.794276710421332</v>
      </c>
      <c r="F27" s="182">
        <v>1.1717237962352012</v>
      </c>
      <c r="G27" s="174"/>
      <c r="H27" s="198" t="str">
        <f t="shared" si="0"/>
        <v/>
      </c>
      <c r="I27" s="187" t="str">
        <f t="shared" si="1"/>
        <v/>
      </c>
      <c r="J27" s="51"/>
      <c r="K27" s="51"/>
      <c r="Z27" s="108" t="s">
        <v>1300</v>
      </c>
      <c r="AA27" s="109"/>
      <c r="AB27" s="110">
        <f>AB25*12</f>
        <v>2964.6764392799405</v>
      </c>
      <c r="AC27" s="110"/>
      <c r="AD27" s="110">
        <f t="shared" ref="AD27:AR27" si="6">AD25*12</f>
        <v>5040.4210017873847</v>
      </c>
      <c r="AE27" s="110"/>
      <c r="AF27" s="110">
        <f t="shared" si="6"/>
        <v>4988.62045303174</v>
      </c>
      <c r="AG27" s="110"/>
      <c r="AH27" s="110">
        <f t="shared" si="6"/>
        <v>51.800548755644698</v>
      </c>
      <c r="AI27" s="110"/>
      <c r="AJ27" s="110">
        <f t="shared" si="6"/>
        <v>414.40439004515758</v>
      </c>
      <c r="AK27" s="110"/>
      <c r="AL27" s="110">
        <f t="shared" si="6"/>
        <v>-1102.6489769528532</v>
      </c>
      <c r="AM27" s="110"/>
      <c r="AN27" s="110">
        <f t="shared" si="6"/>
        <v>-688.24458690769552</v>
      </c>
      <c r="AO27" s="110"/>
      <c r="AP27" s="110">
        <f t="shared" si="6"/>
        <v>276.26959336343839</v>
      </c>
      <c r="AQ27" s="110"/>
      <c r="AR27" s="110">
        <f t="shared" si="6"/>
        <v>-411.97499354425713</v>
      </c>
      <c r="AS27" s="110"/>
      <c r="AT27" s="110"/>
      <c r="AU27" s="110"/>
      <c r="AV27" s="110"/>
    </row>
    <row r="28" spans="1:48">
      <c r="A28" s="195" t="s">
        <v>1040</v>
      </c>
      <c r="B28" s="67"/>
      <c r="C28" s="126"/>
      <c r="D28" s="136">
        <v>3441.080770461755</v>
      </c>
      <c r="E28" s="68">
        <v>286.75673087181292</v>
      </c>
      <c r="F28" s="137">
        <v>28.491547184710399</v>
      </c>
      <c r="G28" s="199"/>
      <c r="H28" s="199"/>
      <c r="I28" s="147">
        <f>SUM(I5:I27)</f>
        <v>0.68637571336342795</v>
      </c>
      <c r="J28" s="51"/>
      <c r="K28" s="51"/>
      <c r="Z28" s="51"/>
    </row>
    <row r="29" spans="1:48">
      <c r="A29"/>
      <c r="B29"/>
      <c r="C29"/>
      <c r="D29"/>
      <c r="E29"/>
      <c r="F29"/>
      <c r="J29" s="51"/>
      <c r="K29" s="51"/>
      <c r="Z29" s="51"/>
    </row>
    <row r="30" spans="1:48">
      <c r="A30"/>
      <c r="J30" s="51"/>
      <c r="K30" s="51"/>
      <c r="Z30" s="51"/>
    </row>
    <row r="31" spans="1:48">
      <c r="A31"/>
      <c r="B31"/>
      <c r="C31"/>
      <c r="D31" s="17" t="s">
        <v>1264</v>
      </c>
      <c r="E31"/>
      <c r="F31"/>
      <c r="G31"/>
      <c r="H31"/>
      <c r="I31"/>
      <c r="Z31" s="51"/>
    </row>
    <row r="32" spans="1:48">
      <c r="A32"/>
      <c r="B32" s="17" t="s">
        <v>1192</v>
      </c>
      <c r="C32" s="17" t="s">
        <v>1267</v>
      </c>
      <c r="D32" s="119" t="s">
        <v>989</v>
      </c>
      <c r="E32" s="119" t="s">
        <v>988</v>
      </c>
      <c r="F32" s="119" t="s">
        <v>992</v>
      </c>
      <c r="G32" s="119" t="s">
        <v>991</v>
      </c>
      <c r="H32" s="119" t="s">
        <v>990</v>
      </c>
      <c r="I32" s="119" t="s">
        <v>1191</v>
      </c>
    </row>
    <row r="33" spans="1:9">
      <c r="A33"/>
      <c r="B33" s="253">
        <v>1565</v>
      </c>
      <c r="C33" s="44" t="s">
        <v>1262</v>
      </c>
      <c r="D33" s="47"/>
      <c r="E33" s="47">
        <v>6.2752509980932345</v>
      </c>
      <c r="F33" s="47"/>
      <c r="G33" s="47"/>
      <c r="H33" s="47"/>
      <c r="I33" s="47">
        <v>6.2752509980932345</v>
      </c>
    </row>
    <row r="34" spans="1:9">
      <c r="B34" s="253">
        <v>1565</v>
      </c>
      <c r="C34" s="44" t="s">
        <v>1263</v>
      </c>
      <c r="D34" s="47"/>
      <c r="E34" s="47">
        <v>0.62350374533502562</v>
      </c>
      <c r="F34" s="47"/>
      <c r="G34" s="47"/>
      <c r="H34" s="47"/>
      <c r="I34" s="47">
        <v>0.62350374533502562</v>
      </c>
    </row>
    <row r="35" spans="1:9">
      <c r="B35" s="253">
        <v>1435</v>
      </c>
      <c r="C35" s="44" t="s">
        <v>1262</v>
      </c>
      <c r="D35" s="47"/>
      <c r="E35" s="47">
        <v>32.411694467382887</v>
      </c>
      <c r="F35" s="47"/>
      <c r="G35" s="47"/>
      <c r="H35" s="47"/>
      <c r="I35" s="47">
        <v>32.411694467382887</v>
      </c>
    </row>
    <row r="36" spans="1:9">
      <c r="B36" s="253">
        <v>1435</v>
      </c>
      <c r="C36" s="44" t="s">
        <v>1263</v>
      </c>
      <c r="D36" s="47"/>
      <c r="E36" s="47">
        <v>3.2204329039473381</v>
      </c>
      <c r="F36" s="47"/>
      <c r="G36" s="47"/>
      <c r="H36" s="47"/>
      <c r="I36" s="47">
        <v>3.2204329039473381</v>
      </c>
    </row>
    <row r="37" spans="1:9">
      <c r="B37" s="253">
        <v>1270</v>
      </c>
      <c r="C37" s="44" t="s">
        <v>1262</v>
      </c>
      <c r="D37" s="47"/>
      <c r="E37" s="47"/>
      <c r="F37" s="47">
        <v>3.1222240034440003</v>
      </c>
      <c r="G37" s="47">
        <v>0.27964557561247999</v>
      </c>
      <c r="H37" s="47"/>
      <c r="I37" s="47">
        <v>3.4018695790564801</v>
      </c>
    </row>
    <row r="38" spans="1:9">
      <c r="B38" s="253">
        <v>1270</v>
      </c>
      <c r="C38" s="44" t="s">
        <v>1263</v>
      </c>
      <c r="D38" s="47"/>
      <c r="E38" s="47"/>
      <c r="F38" s="47">
        <v>0.31022933895729465</v>
      </c>
      <c r="G38" s="47">
        <v>2.7664084122174176E-2</v>
      </c>
      <c r="H38" s="47"/>
      <c r="I38" s="47">
        <v>0.33789342307946885</v>
      </c>
    </row>
    <row r="39" spans="1:9">
      <c r="B39" s="253">
        <v>1200</v>
      </c>
      <c r="C39" s="44" t="s">
        <v>1262</v>
      </c>
      <c r="D39" s="47"/>
      <c r="E39" s="47"/>
      <c r="F39" s="47">
        <v>3.743868672425001</v>
      </c>
      <c r="G39" s="47"/>
      <c r="H39" s="47">
        <v>29.558699704631994</v>
      </c>
      <c r="I39" s="47">
        <v>33.302568377056993</v>
      </c>
    </row>
    <row r="40" spans="1:9">
      <c r="B40" s="253">
        <v>1200</v>
      </c>
      <c r="C40" s="44" t="s">
        <v>1263</v>
      </c>
      <c r="D40" s="47"/>
      <c r="E40" s="47"/>
      <c r="F40" s="47">
        <v>0.37210927804326766</v>
      </c>
      <c r="G40" s="47"/>
      <c r="H40" s="47">
        <v>2.9370763662822039</v>
      </c>
      <c r="I40" s="47">
        <v>3.3091856443254715</v>
      </c>
    </row>
    <row r="41" spans="1:9">
      <c r="B41" s="253">
        <v>1010</v>
      </c>
      <c r="C41" s="44" t="s">
        <v>1262</v>
      </c>
      <c r="D41" s="47">
        <v>1.889767343657317</v>
      </c>
      <c r="E41" s="47"/>
      <c r="F41" s="47">
        <v>62.068381165548338</v>
      </c>
      <c r="G41" s="47">
        <v>0.25131166243318337</v>
      </c>
      <c r="H41" s="47"/>
      <c r="I41" s="47">
        <v>64.209460171638838</v>
      </c>
    </row>
    <row r="42" spans="1:9">
      <c r="B42" s="253">
        <v>1010</v>
      </c>
      <c r="C42" s="44" t="s">
        <v>1263</v>
      </c>
      <c r="D42" s="47">
        <v>0.18721966143936095</v>
      </c>
      <c r="E42" s="47"/>
      <c r="F42" s="47">
        <v>6.1673033297901707</v>
      </c>
      <c r="G42" s="47">
        <v>2.4971655952122182E-2</v>
      </c>
      <c r="H42" s="47"/>
      <c r="I42" s="47">
        <v>6.3794946471816534</v>
      </c>
    </row>
    <row r="43" spans="1:9">
      <c r="B43" s="253">
        <v>1000</v>
      </c>
      <c r="C43" s="44" t="s">
        <v>1262</v>
      </c>
      <c r="D43" s="47"/>
      <c r="E43" s="47">
        <v>49.126960793423329</v>
      </c>
      <c r="F43" s="47">
        <v>8.4934139012333318</v>
      </c>
      <c r="G43" s="47">
        <v>0.92462437238023998</v>
      </c>
      <c r="H43" s="47">
        <v>0.13180023539666666</v>
      </c>
      <c r="I43" s="47">
        <v>58.676799302433565</v>
      </c>
    </row>
    <row r="44" spans="1:9">
      <c r="B44" s="253">
        <v>1000</v>
      </c>
      <c r="C44" s="44" t="s">
        <v>1263</v>
      </c>
      <c r="D44" s="47"/>
      <c r="E44" s="47">
        <v>4.8815487538213596</v>
      </c>
      <c r="F44" s="47">
        <v>0.84357715217862228</v>
      </c>
      <c r="G44" s="47">
        <v>9.1720164210793612E-2</v>
      </c>
      <c r="H44" s="47">
        <v>1.30649292180416E-2</v>
      </c>
      <c r="I44" s="47">
        <v>5.8299109994288179</v>
      </c>
    </row>
    <row r="45" spans="1:9">
      <c r="B45" s="253">
        <v>930</v>
      </c>
      <c r="C45" s="44" t="s">
        <v>1262</v>
      </c>
      <c r="D45" s="47">
        <v>33.212018774516757</v>
      </c>
      <c r="E45" s="47"/>
      <c r="F45" s="47"/>
      <c r="G45" s="47">
        <v>2.1568372466255998</v>
      </c>
      <c r="H45" s="47">
        <v>2.1449532207272402</v>
      </c>
      <c r="I45" s="47">
        <v>37.513809241869595</v>
      </c>
    </row>
    <row r="46" spans="1:9">
      <c r="B46" s="253">
        <v>930</v>
      </c>
      <c r="C46" s="44" t="s">
        <v>1263</v>
      </c>
      <c r="D46" s="47">
        <v>3.2999568881758994</v>
      </c>
      <c r="E46" s="47"/>
      <c r="F46" s="47"/>
      <c r="G46" s="47">
        <v>0.21427111039966076</v>
      </c>
      <c r="H46" s="47">
        <v>0.21303394072546356</v>
      </c>
      <c r="I46" s="47">
        <v>3.7272619393010236</v>
      </c>
    </row>
    <row r="47" spans="1:9">
      <c r="B47" s="253">
        <v>905</v>
      </c>
      <c r="C47" s="44" t="s">
        <v>1262</v>
      </c>
      <c r="D47" s="47"/>
      <c r="E47" s="47"/>
      <c r="F47" s="47">
        <v>3.6783832655062496</v>
      </c>
      <c r="G47" s="47"/>
      <c r="H47" s="47">
        <v>7.7183347723539164</v>
      </c>
      <c r="I47" s="47">
        <v>11.396718037860166</v>
      </c>
    </row>
    <row r="48" spans="1:9">
      <c r="B48" s="253">
        <v>905</v>
      </c>
      <c r="C48" s="44" t="s">
        <v>1263</v>
      </c>
      <c r="D48" s="47"/>
      <c r="E48" s="47"/>
      <c r="F48" s="47">
        <v>0.36545940225811691</v>
      </c>
      <c r="G48" s="47"/>
      <c r="H48" s="47">
        <v>0.76690126417714244</v>
      </c>
      <c r="I48" s="47">
        <v>1.1323606664352592</v>
      </c>
    </row>
    <row r="49" spans="2:9">
      <c r="B49" s="118" t="s">
        <v>1265</v>
      </c>
      <c r="C49"/>
      <c r="D49" s="47">
        <v>35.101786118174076</v>
      </c>
      <c r="E49" s="47">
        <v>87.813906258899451</v>
      </c>
      <c r="F49" s="47">
        <v>81.106271008156938</v>
      </c>
      <c r="G49" s="47">
        <v>3.612418857051503</v>
      </c>
      <c r="H49" s="47">
        <v>39.553787933109817</v>
      </c>
      <c r="I49" s="47">
        <v>247.18817017539172</v>
      </c>
    </row>
    <row r="50" spans="2:9">
      <c r="B50" s="118" t="s">
        <v>1266</v>
      </c>
      <c r="C50"/>
      <c r="D50" s="47">
        <v>3.4871765496152602</v>
      </c>
      <c r="E50" s="47">
        <v>8.7254854031037237</v>
      </c>
      <c r="F50" s="47">
        <v>8.0586785012274724</v>
      </c>
      <c r="G50" s="47">
        <v>0.35862701468475078</v>
      </c>
      <c r="H50" s="47">
        <v>3.9300765004028513</v>
      </c>
      <c r="I50" s="47">
        <v>24.560043969034055</v>
      </c>
    </row>
  </sheetData>
  <mergeCells count="6">
    <mergeCell ref="L15:M15"/>
    <mergeCell ref="L4:M4"/>
    <mergeCell ref="O5:P5"/>
    <mergeCell ref="O6:P6"/>
    <mergeCell ref="O7:P7"/>
    <mergeCell ref="O8:P8"/>
  </mergeCells>
  <conditionalFormatting sqref="AV17:AV23 AV7:AV10 AV12:AV14 AV28:AV31">
    <cfRule type="cellIs" dxfId="6521" priority="5" operator="greaterThan">
      <formula>1</formula>
    </cfRule>
  </conditionalFormatting>
  <conditionalFormatting sqref="AV15">
    <cfRule type="cellIs" dxfId="6520" priority="4" operator="greaterThan">
      <formula>1</formula>
    </cfRule>
  </conditionalFormatting>
  <conditionalFormatting sqref="AV11">
    <cfRule type="cellIs" dxfId="6519" priority="3" operator="greaterThan">
      <formula>1</formula>
    </cfRule>
  </conditionalFormatting>
  <conditionalFormatting sqref="AV27">
    <cfRule type="cellIs" dxfId="6518" priority="1" operator="greaterThan">
      <formula>1</formula>
    </cfRule>
  </conditionalFormatting>
  <conditionalFormatting sqref="AV25">
    <cfRule type="cellIs" dxfId="6517" priority="2" operator="greaterThan">
      <formula>1</formula>
    </cfRule>
  </conditionalFormatting>
  <dataValidations disablePrompts="1" count="1">
    <dataValidation type="list" allowBlank="1" showInputMessage="1" showErrorMessage="1" sqref="Z7">
      <formula1>$X$5:$X$22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93"/>
  <sheetViews>
    <sheetView workbookViewId="0">
      <selection activeCell="N21" sqref="N21"/>
    </sheetView>
  </sheetViews>
  <sheetFormatPr baseColWidth="10" defaultRowHeight="14" x14ac:dyDescent="0"/>
  <cols>
    <col min="1" max="1" width="10.5" style="15" bestFit="1" customWidth="1"/>
    <col min="2" max="2" width="15.5" style="249" bestFit="1" customWidth="1"/>
    <col min="3" max="3" width="16.1640625" style="15" bestFit="1" customWidth="1"/>
    <col min="4" max="4" width="21.5" style="15" bestFit="1" customWidth="1"/>
    <col min="5" max="5" width="7.1640625" style="15" bestFit="1" customWidth="1"/>
    <col min="6" max="6" width="12.5" style="15" bestFit="1" customWidth="1"/>
    <col min="7" max="7" width="24.6640625" style="15" bestFit="1" customWidth="1"/>
    <col min="8" max="9" width="17.1640625" style="15" bestFit="1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1026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318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169" t="s">
        <v>1039</v>
      </c>
      <c r="H4" s="160" t="s">
        <v>1041</v>
      </c>
      <c r="I4" s="160" t="s">
        <v>1261</v>
      </c>
      <c r="L4" s="410" t="s">
        <v>1268</v>
      </c>
      <c r="M4" s="411"/>
      <c r="O4" s="73" t="s">
        <v>1269</v>
      </c>
      <c r="P4" s="112">
        <f>+Z7</f>
        <v>1457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21</v>
      </c>
      <c r="B5" s="258">
        <v>1565</v>
      </c>
      <c r="C5" s="194" t="s">
        <v>988</v>
      </c>
      <c r="D5" s="120">
        <v>58.808859477479999</v>
      </c>
      <c r="E5" s="121">
        <v>4.9007382897899996</v>
      </c>
      <c r="F5" s="128">
        <v>0.48693044131328078</v>
      </c>
      <c r="G5" s="242">
        <v>1565</v>
      </c>
      <c r="H5" s="60">
        <f>IFERROR(+(G5-B5)/G5, "")</f>
        <v>0</v>
      </c>
      <c r="I5" s="144">
        <f>IFERROR(H5*E5, "")</f>
        <v>0</v>
      </c>
      <c r="L5" s="82" t="s">
        <v>1283</v>
      </c>
      <c r="M5" s="83">
        <v>0.5</v>
      </c>
      <c r="O5" s="412" t="s">
        <v>1262</v>
      </c>
      <c r="P5" s="413"/>
      <c r="Q5" s="84">
        <f>SUM(R5:V5)</f>
        <v>49.501282751793596</v>
      </c>
      <c r="R5" s="114">
        <f>IFERROR(INDEX($D$38:$G$67, MATCH($P$4&amp;$O$5, $B$38:$B$67&amp;$C$38:$C$67, 0), MATCH(R4, $D$37:$G$37, 0)), 0)</f>
        <v>0</v>
      </c>
      <c r="S5" s="114">
        <f t="array" ref="S5">IFERROR(INDEX($D$38:$G$67, MATCH($P$4&amp;$O$5, $B$38:$B$67&amp;$C$38:$C$67, 0), MATCH(S4, $D$37:$G$37, 0)), 0)</f>
        <v>49.501282751793596</v>
      </c>
      <c r="T5" s="114">
        <f t="array" ref="T5">IFERROR(INDEX($D$38:$G$67, MATCH($P$4&amp;$O$5, $B$38:$B$67&amp;$C$38:$C$67, 0), MATCH(T4, $D$37:$G$37, 0)), 0)</f>
        <v>0</v>
      </c>
      <c r="U5" s="114">
        <f t="array" ref="U5">IFERROR(INDEX($D$38:$G$67, MATCH($P$4&amp;$O$5, $B$38:$B$67&amp;$C$38:$C$67, 0), MATCH(U4, $D$37:$G$37, 0)), 0)</f>
        <v>0</v>
      </c>
      <c r="V5" s="114">
        <f t="array" ref="V5">IFERROR(INDEX($D$38:$G$67, MATCH($P$4&amp;$O$5, $B$38:$B$67&amp;$C$38:$C$67, 0), MATCH(V4, $D$37:$G$37, 0)), 0)</f>
        <v>0</v>
      </c>
      <c r="X5" s="261">
        <v>1565</v>
      </c>
    </row>
    <row r="6" spans="1:48" ht="15" thickBot="1">
      <c r="A6" s="314">
        <v>21</v>
      </c>
      <c r="B6" s="257">
        <v>1548</v>
      </c>
      <c r="C6" s="194" t="s">
        <v>988</v>
      </c>
      <c r="D6" s="120">
        <v>1.2714212028672001</v>
      </c>
      <c r="E6" s="121">
        <v>0.10595176690559999</v>
      </c>
      <c r="F6" s="128">
        <v>1.0382055313464566E-2</v>
      </c>
      <c r="G6" s="243">
        <v>1565</v>
      </c>
      <c r="H6" s="63">
        <f t="shared" ref="H6:H32" si="0">IFERROR(+(G6-B6)/G6, "")</f>
        <v>1.0862619808306708E-2</v>
      </c>
      <c r="I6" s="145">
        <f t="shared" ref="I6:I32" si="1">IFERROR(H6*E6, "")</f>
        <v>1.1509137619138655E-3</v>
      </c>
      <c r="J6" s="51"/>
      <c r="K6" s="51"/>
      <c r="L6" s="86" t="s">
        <v>1284</v>
      </c>
      <c r="M6" s="83">
        <v>1</v>
      </c>
      <c r="O6" s="414" t="s">
        <v>1263</v>
      </c>
      <c r="P6" s="415"/>
      <c r="Q6" s="87">
        <f>SQRT(IFERROR(R6^2,"")+IFERROR(S6^2,"")+IFERROR(T6^2,"")+IFERROR(U6^2,"")+IFERROR(V6^2,""))</f>
        <v>4.9324314606458</v>
      </c>
      <c r="R6" s="114">
        <f t="array" ref="R6">IFERROR(INDEX($D$38:$G$67, MATCH($P$4&amp;$O$6, $B$38:$B$67&amp;$C$38:$C$67, 0), MATCH(R4, $D$37:$G$37, 0)), 0)</f>
        <v>0.37055205293004295</v>
      </c>
      <c r="S6" s="114">
        <f t="array" ref="S6">IFERROR(INDEX($D$38:$G$67, MATCH($P$4&amp;$O$6, $B$38:$B$67&amp;$C$38:$C$67, 0), MATCH(S4, $D$37:$G$37, 0)), 0)</f>
        <v>4.9184927864171755</v>
      </c>
      <c r="T6" s="114">
        <f t="array" ref="T6">IFERROR(INDEX($D$38:$G$67, MATCH($P$4&amp;$O$6, $B$38:$B$67&amp;$C$38:$C$67, 0), MATCH(T4, $D$37:$G$37, 0)), 0)</f>
        <v>0</v>
      </c>
      <c r="U6" s="114">
        <f t="array" ref="U6">IFERROR(INDEX($D$38:$G$67, MATCH($P$4&amp;$O$6, $B$38:$B$67&amp;$C$38:$C$67, 0), MATCH(U4, $D$37:$G$37, 0)), 0)</f>
        <v>0</v>
      </c>
      <c r="V6" s="114">
        <f t="array" ref="V6">IFERROR(INDEX($D$38:$G$67, MATCH($P$4&amp;$O$6, $B$38:$B$67&amp;$C$38:$C$67, 0), MATCH(V4, $D$37:$G$37, 0)), 0)</f>
        <v>0</v>
      </c>
      <c r="W6" s="200"/>
      <c r="X6" s="264">
        <v>1457</v>
      </c>
    </row>
    <row r="7" spans="1:48" ht="16" thickBot="1">
      <c r="A7" s="314">
        <v>21</v>
      </c>
      <c r="B7" s="260">
        <v>1541</v>
      </c>
      <c r="C7" s="196" t="s">
        <v>988</v>
      </c>
      <c r="D7" s="181">
        <v>1348.4842409327744</v>
      </c>
      <c r="E7" s="161">
        <v>112.37368674439786</v>
      </c>
      <c r="F7" s="182">
        <v>11.165968698930151</v>
      </c>
      <c r="G7" s="254"/>
      <c r="H7" s="54" t="str">
        <f t="shared" si="0"/>
        <v/>
      </c>
      <c r="I7" s="154" t="str">
        <f t="shared" si="1"/>
        <v/>
      </c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84.906842703374309</v>
      </c>
      <c r="R7" s="114">
        <f>IFERROR(R5*SUM($M$5:$M$6)+NORMSINV($M$7)*R6*SQRT(SUM($M$5:$M$6)),"")</f>
        <v>0.74648676121063418</v>
      </c>
      <c r="S7" s="114">
        <f t="shared" ref="S7:V7" si="2">IFERROR(S5*SUM($M$5:$M$6)+NORMSINV($M$7)*S6*SQRT(SUM($M$5:$M$6)),"")</f>
        <v>84.160355942163676</v>
      </c>
      <c r="T7" s="114">
        <f t="shared" si="2"/>
        <v>0</v>
      </c>
      <c r="U7" s="114">
        <f t="shared" si="2"/>
        <v>0</v>
      </c>
      <c r="V7" s="114">
        <f t="shared" si="2"/>
        <v>0</v>
      </c>
      <c r="X7" s="264">
        <v>1310</v>
      </c>
      <c r="Z7" s="111">
        <v>1457</v>
      </c>
      <c r="AA7" s="90"/>
      <c r="AB7" s="91">
        <f>SUM(R5:V5)</f>
        <v>49.501282751793596</v>
      </c>
      <c r="AC7" s="91"/>
      <c r="AD7" s="91">
        <f>+Q7</f>
        <v>84.906842703374309</v>
      </c>
      <c r="AE7" s="91"/>
      <c r="AF7" s="91">
        <f>+Q8</f>
        <v>84.188435764413256</v>
      </c>
      <c r="AG7" s="91"/>
      <c r="AH7" s="91">
        <f>AD7-AF7</f>
        <v>0.71840693896105279</v>
      </c>
      <c r="AI7" s="91"/>
      <c r="AJ7" s="91">
        <f>AH7*$M$8</f>
        <v>5.7472555116884223</v>
      </c>
      <c r="AK7" s="91"/>
      <c r="AL7" s="91">
        <f>-SUMIF(G5:G40, Z7, I5:I40)*M9</f>
        <v>-5.1195710601619755</v>
      </c>
      <c r="AM7" s="91"/>
      <c r="AN7" s="91">
        <f>+AJ7+AL7</f>
        <v>0.62768445152644681</v>
      </c>
      <c r="AO7" s="91"/>
      <c r="AP7" s="91">
        <f>+AH7*$M$10*$M$12</f>
        <v>3.8315036744589483</v>
      </c>
      <c r="AQ7" s="91"/>
      <c r="AR7" s="91">
        <f>+AN7+AP7</f>
        <v>4.4591881259853956</v>
      </c>
      <c r="AS7" s="91"/>
      <c r="AT7" s="91">
        <f>COUNTIF(R5:V5, "&gt;0")</f>
        <v>1</v>
      </c>
      <c r="AU7" s="91"/>
      <c r="AV7" s="92">
        <f>COUNTIF(G5:G40, Z7)</f>
        <v>2</v>
      </c>
    </row>
    <row r="8" spans="1:48">
      <c r="A8" s="314">
        <v>21</v>
      </c>
      <c r="B8" s="260">
        <v>1525</v>
      </c>
      <c r="C8" s="196" t="s">
        <v>988</v>
      </c>
      <c r="D8" s="181">
        <v>418.44268094831995</v>
      </c>
      <c r="E8" s="161">
        <v>34.870223412359998</v>
      </c>
      <c r="F8" s="182">
        <v>3.4647486141398045</v>
      </c>
      <c r="G8" s="212"/>
      <c r="H8" s="192" t="str">
        <f t="shared" si="0"/>
        <v/>
      </c>
      <c r="I8" s="165" t="str">
        <f t="shared" si="1"/>
        <v/>
      </c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84.188435764413256</v>
      </c>
      <c r="R8" s="95"/>
      <c r="S8" s="96"/>
      <c r="T8" s="96"/>
      <c r="U8" s="96"/>
      <c r="V8" s="97"/>
      <c r="X8" s="264">
        <v>1180</v>
      </c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 s="314">
        <v>21</v>
      </c>
      <c r="B9" s="272">
        <v>1479</v>
      </c>
      <c r="C9" s="196" t="s">
        <v>988</v>
      </c>
      <c r="D9" s="181">
        <v>1405.9084838225278</v>
      </c>
      <c r="E9" s="161">
        <v>117.15904031854399</v>
      </c>
      <c r="F9" s="182">
        <v>11.641295171939518</v>
      </c>
      <c r="G9" s="207"/>
      <c r="H9" s="54" t="str">
        <f t="shared" si="0"/>
        <v/>
      </c>
      <c r="I9" s="154" t="str">
        <f t="shared" si="1"/>
        <v/>
      </c>
      <c r="J9" s="51"/>
      <c r="K9" s="51"/>
      <c r="L9" s="88" t="s">
        <v>1289</v>
      </c>
      <c r="M9" s="93">
        <v>400</v>
      </c>
      <c r="X9" s="264">
        <v>1087</v>
      </c>
      <c r="Z9" s="116">
        <v>1565</v>
      </c>
      <c r="AA9" s="99"/>
      <c r="AB9" s="100">
        <v>5.0066900566955992</v>
      </c>
      <c r="AC9" s="100"/>
      <c r="AD9" s="100">
        <v>8.5118840614045137</v>
      </c>
      <c r="AE9" s="100"/>
      <c r="AF9" s="100">
        <v>8.5118840614045137</v>
      </c>
      <c r="AG9" s="100"/>
      <c r="AH9" s="100">
        <v>0</v>
      </c>
      <c r="AI9" s="100"/>
      <c r="AJ9" s="100">
        <v>0</v>
      </c>
      <c r="AK9" s="100"/>
      <c r="AL9" s="100">
        <v>-0.46036550476554622</v>
      </c>
      <c r="AM9" s="100"/>
      <c r="AN9" s="100">
        <v>-0.46036550476554622</v>
      </c>
      <c r="AO9" s="100"/>
      <c r="AP9" s="100">
        <v>0</v>
      </c>
      <c r="AQ9" s="100"/>
      <c r="AR9" s="100">
        <v>-0.46036550476554622</v>
      </c>
      <c r="AS9" s="100"/>
      <c r="AT9" s="100">
        <v>1</v>
      </c>
      <c r="AU9" s="100"/>
      <c r="AV9" s="100">
        <v>2</v>
      </c>
    </row>
    <row r="10" spans="1:48">
      <c r="A10" s="314">
        <v>21</v>
      </c>
      <c r="B10" s="258">
        <v>1457</v>
      </c>
      <c r="C10" s="194" t="s">
        <v>988</v>
      </c>
      <c r="D10" s="120">
        <v>571.63774791755509</v>
      </c>
      <c r="E10" s="121">
        <v>47.636478993129593</v>
      </c>
      <c r="F10" s="128">
        <v>4.7332590291518555</v>
      </c>
      <c r="G10" s="242">
        <v>1457</v>
      </c>
      <c r="H10" s="60">
        <f t="shared" si="0"/>
        <v>0</v>
      </c>
      <c r="I10" s="144">
        <f t="shared" si="1"/>
        <v>0</v>
      </c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264">
        <v>1004</v>
      </c>
      <c r="Z10" s="51"/>
    </row>
    <row r="11" spans="1:48">
      <c r="A11" s="314">
        <v>21</v>
      </c>
      <c r="B11" s="257">
        <v>1447</v>
      </c>
      <c r="C11" s="194" t="s">
        <v>988</v>
      </c>
      <c r="D11" s="120">
        <v>22.377645103967996</v>
      </c>
      <c r="E11" s="121">
        <v>1.8648037586639996</v>
      </c>
      <c r="F11" s="128">
        <v>0.18523375726532015</v>
      </c>
      <c r="G11" s="241">
        <v>1457</v>
      </c>
      <c r="H11" s="57">
        <f t="shared" si="0"/>
        <v>6.8634179821551134E-3</v>
      </c>
      <c r="I11" s="146">
        <f t="shared" si="1"/>
        <v>1.279892765040494E-2</v>
      </c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0.47036929080730006</v>
      </c>
      <c r="Q11" s="221">
        <f>P11*700</f>
        <v>329.25850356511006</v>
      </c>
      <c r="X11" s="264">
        <v>967</v>
      </c>
      <c r="Z11" s="116">
        <v>1457</v>
      </c>
      <c r="AA11" s="99"/>
      <c r="AB11" s="100">
        <v>49.501282751793596</v>
      </c>
      <c r="AC11" s="100"/>
      <c r="AD11" s="100">
        <v>84.906842703374309</v>
      </c>
      <c r="AE11" s="100"/>
      <c r="AF11" s="100">
        <v>84.188435764413256</v>
      </c>
      <c r="AG11" s="100"/>
      <c r="AH11" s="100">
        <v>0.71840693896105279</v>
      </c>
      <c r="AI11" s="100"/>
      <c r="AJ11" s="100">
        <v>5.7472555116884223</v>
      </c>
      <c r="AK11" s="100"/>
      <c r="AL11" s="100">
        <v>-5.1195710601619755</v>
      </c>
      <c r="AM11" s="100"/>
      <c r="AN11" s="100">
        <v>0.62768445152644681</v>
      </c>
      <c r="AO11" s="100"/>
      <c r="AP11" s="100">
        <v>3.8315036744589483</v>
      </c>
      <c r="AQ11" s="100"/>
      <c r="AR11" s="100">
        <v>4.4591881259853956</v>
      </c>
      <c r="AS11" s="100"/>
      <c r="AT11" s="100">
        <v>1</v>
      </c>
      <c r="AU11" s="100"/>
      <c r="AV11" s="100">
        <v>2</v>
      </c>
    </row>
    <row r="12" spans="1:48">
      <c r="A12" s="314">
        <v>21</v>
      </c>
      <c r="B12" s="273">
        <v>1392</v>
      </c>
      <c r="C12" s="196" t="s">
        <v>989</v>
      </c>
      <c r="D12" s="181">
        <v>44.742494460518401</v>
      </c>
      <c r="E12" s="161">
        <v>3.7285412050432005</v>
      </c>
      <c r="F12" s="182">
        <v>0.37055205293004295</v>
      </c>
      <c r="G12" s="212"/>
      <c r="H12" s="192" t="str">
        <f t="shared" si="0"/>
        <v/>
      </c>
      <c r="I12" s="165" t="str">
        <f t="shared" si="1"/>
        <v/>
      </c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3">SUMIF(C:C,$O12,I:I)</f>
        <v>0</v>
      </c>
      <c r="Q12" s="221">
        <f t="shared" ref="Q12:Q14" si="4">P12*700</f>
        <v>0</v>
      </c>
      <c r="X12" s="262">
        <v>925</v>
      </c>
      <c r="Z12" s="51"/>
    </row>
    <row r="13" spans="1:48">
      <c r="A13" s="314">
        <v>21</v>
      </c>
      <c r="B13" s="258">
        <v>1310</v>
      </c>
      <c r="C13" s="194" t="s">
        <v>988</v>
      </c>
      <c r="D13" s="120">
        <v>36.505776308959994</v>
      </c>
      <c r="E13" s="121">
        <v>3.0421480257466658</v>
      </c>
      <c r="F13" s="128">
        <v>0.30208556651398472</v>
      </c>
      <c r="G13" s="242">
        <v>1310</v>
      </c>
      <c r="H13" s="60">
        <f t="shared" si="0"/>
        <v>0</v>
      </c>
      <c r="I13" s="144">
        <f t="shared" si="1"/>
        <v>0</v>
      </c>
      <c r="J13" s="51"/>
      <c r="K13" s="51"/>
      <c r="O13" s="221" t="s">
        <v>992</v>
      </c>
      <c r="P13" s="222">
        <f t="shared" si="3"/>
        <v>0</v>
      </c>
      <c r="Q13" s="221">
        <f t="shared" si="4"/>
        <v>0</v>
      </c>
      <c r="X13" s="201"/>
      <c r="Z13" s="116">
        <v>1310</v>
      </c>
      <c r="AA13" s="99"/>
      <c r="AB13" s="100">
        <v>4.8094334783142658</v>
      </c>
      <c r="AC13" s="100"/>
      <c r="AD13" s="100">
        <v>10.832503676913849</v>
      </c>
      <c r="AE13" s="100"/>
      <c r="AF13" s="100">
        <v>10.039460494506374</v>
      </c>
      <c r="AG13" s="100"/>
      <c r="AH13" s="100">
        <v>0.79304318240747484</v>
      </c>
      <c r="AI13" s="100"/>
      <c r="AJ13" s="100">
        <v>6.3443454592597988</v>
      </c>
      <c r="AK13" s="100"/>
      <c r="AL13" s="100">
        <v>-88.805852284730733</v>
      </c>
      <c r="AM13" s="100"/>
      <c r="AN13" s="100">
        <v>-82.461506825470934</v>
      </c>
      <c r="AO13" s="100"/>
      <c r="AP13" s="100">
        <v>4.2295636395065328</v>
      </c>
      <c r="AQ13" s="100"/>
      <c r="AR13" s="100">
        <v>-78.231943185964397</v>
      </c>
      <c r="AS13" s="100"/>
      <c r="AT13" s="100">
        <v>1</v>
      </c>
      <c r="AU13" s="100"/>
      <c r="AV13" s="100">
        <v>4</v>
      </c>
    </row>
    <row r="14" spans="1:48">
      <c r="A14" s="314">
        <v>21</v>
      </c>
      <c r="B14" s="256">
        <v>1303</v>
      </c>
      <c r="C14" s="194" t="s">
        <v>988</v>
      </c>
      <c r="D14" s="120">
        <v>19.2799977759312</v>
      </c>
      <c r="E14" s="121">
        <v>1.6066664813276001</v>
      </c>
      <c r="F14" s="128">
        <v>0.15947540904648583</v>
      </c>
      <c r="G14" s="241">
        <v>1310</v>
      </c>
      <c r="H14" s="57">
        <f t="shared" si="0"/>
        <v>5.3435114503816794E-3</v>
      </c>
      <c r="I14" s="146">
        <f t="shared" si="1"/>
        <v>8.5852407399184746E-3</v>
      </c>
      <c r="J14" s="51"/>
      <c r="K14" s="51"/>
      <c r="O14" s="221" t="s">
        <v>988</v>
      </c>
      <c r="P14" s="222">
        <f t="shared" si="3"/>
        <v>0.2486325898908987</v>
      </c>
      <c r="Q14" s="221">
        <f t="shared" si="4"/>
        <v>174.0428129236291</v>
      </c>
      <c r="X14" s="201"/>
      <c r="Z14" s="51"/>
    </row>
    <row r="15" spans="1:48">
      <c r="A15" s="314">
        <v>21</v>
      </c>
      <c r="B15" s="255">
        <v>1290</v>
      </c>
      <c r="C15" s="194" t="s">
        <v>989</v>
      </c>
      <c r="D15" s="120">
        <v>159.27481883644799</v>
      </c>
      <c r="E15" s="121">
        <v>13.272901569703997</v>
      </c>
      <c r="F15" s="128">
        <v>1.3187052344781349</v>
      </c>
      <c r="G15" s="241">
        <v>1310</v>
      </c>
      <c r="H15" s="57">
        <f t="shared" si="0"/>
        <v>1.5267175572519083E-2</v>
      </c>
      <c r="I15" s="146">
        <f t="shared" si="1"/>
        <v>0.20263971862143507</v>
      </c>
      <c r="J15" s="51"/>
      <c r="K15" s="51"/>
      <c r="L15" s="408" t="s">
        <v>1293</v>
      </c>
      <c r="M15" s="409"/>
      <c r="X15" s="201"/>
      <c r="Z15" s="116">
        <v>1180</v>
      </c>
      <c r="AA15" s="99"/>
      <c r="AB15" s="100">
        <v>2.1194029855786671</v>
      </c>
      <c r="AC15" s="100"/>
      <c r="AD15" s="100">
        <v>4.1707264528851216</v>
      </c>
      <c r="AE15" s="100"/>
      <c r="AF15" s="100">
        <v>3.887531496261301</v>
      </c>
      <c r="AG15" s="100"/>
      <c r="AH15" s="100">
        <v>0.28319495662382055</v>
      </c>
      <c r="AI15" s="100"/>
      <c r="AJ15" s="100">
        <v>2.2655596529905644</v>
      </c>
      <c r="AK15" s="100"/>
      <c r="AL15" s="100">
        <v>-20.169391029152543</v>
      </c>
      <c r="AM15" s="100"/>
      <c r="AN15" s="100">
        <v>-17.903831376161978</v>
      </c>
      <c r="AO15" s="100"/>
      <c r="AP15" s="100">
        <v>1.5103731019937097</v>
      </c>
      <c r="AQ15" s="100"/>
      <c r="AR15" s="100">
        <v>-16.393458274168268</v>
      </c>
      <c r="AS15" s="100"/>
      <c r="AT15" s="100">
        <v>1</v>
      </c>
      <c r="AU15" s="100"/>
      <c r="AV15" s="100">
        <v>2</v>
      </c>
    </row>
    <row r="16" spans="1:48">
      <c r="A16" s="314">
        <v>21</v>
      </c>
      <c r="B16" s="257">
        <v>1222</v>
      </c>
      <c r="C16" s="194" t="s">
        <v>988</v>
      </c>
      <c r="D16" s="120">
        <v>1.92742765488</v>
      </c>
      <c r="E16" s="121">
        <v>0.16061897123999999</v>
      </c>
      <c r="F16" s="128">
        <v>1.5865178076656251E-2</v>
      </c>
      <c r="G16" s="243">
        <v>1310</v>
      </c>
      <c r="H16" s="63">
        <f t="shared" si="0"/>
        <v>6.7175572519083973E-2</v>
      </c>
      <c r="I16" s="145">
        <f t="shared" si="1"/>
        <v>1.0789671350473283E-2</v>
      </c>
      <c r="J16" s="51"/>
      <c r="K16" s="51"/>
      <c r="L16" s="104" t="s">
        <v>1294</v>
      </c>
      <c r="M16" s="244">
        <f>COUNT(B5:B34)</f>
        <v>28</v>
      </c>
      <c r="X16" s="201"/>
      <c r="Z16" s="51"/>
    </row>
    <row r="17" spans="1:48">
      <c r="A17" s="314">
        <v>21</v>
      </c>
      <c r="B17" s="258">
        <v>1180</v>
      </c>
      <c r="C17" s="194" t="s">
        <v>988</v>
      </c>
      <c r="D17" s="120">
        <v>25.432835826944</v>
      </c>
      <c r="E17" s="121">
        <v>2.1194029855786671</v>
      </c>
      <c r="F17" s="128">
        <v>0.210647816957623</v>
      </c>
      <c r="G17" s="242">
        <v>1180</v>
      </c>
      <c r="H17" s="60">
        <f t="shared" si="0"/>
        <v>0</v>
      </c>
      <c r="I17" s="144">
        <f t="shared" si="1"/>
        <v>0</v>
      </c>
      <c r="J17" s="51"/>
      <c r="K17" s="51"/>
      <c r="L17" s="19" t="s">
        <v>1295</v>
      </c>
      <c r="M17" s="245">
        <f>COUNT(G5:G34)</f>
        <v>23</v>
      </c>
      <c r="X17" s="202"/>
      <c r="Z17" s="116">
        <v>1087</v>
      </c>
      <c r="AA17" s="99"/>
      <c r="AB17" s="100">
        <v>11.440252960043599</v>
      </c>
      <c r="AC17" s="100"/>
      <c r="AD17" s="100">
        <v>19.449603949157002</v>
      </c>
      <c r="AE17" s="100"/>
      <c r="AF17" s="100">
        <v>19.449603949157002</v>
      </c>
      <c r="AG17" s="100"/>
      <c r="AH17" s="100">
        <v>0</v>
      </c>
      <c r="AI17" s="100"/>
      <c r="AJ17" s="100">
        <v>0</v>
      </c>
      <c r="AK17" s="100"/>
      <c r="AL17" s="100">
        <v>-12.629749260717571</v>
      </c>
      <c r="AM17" s="100"/>
      <c r="AN17" s="100">
        <v>-12.629749260717571</v>
      </c>
      <c r="AO17" s="100"/>
      <c r="AP17" s="100">
        <v>0</v>
      </c>
      <c r="AQ17" s="100"/>
      <c r="AR17" s="100">
        <v>-12.629749260717571</v>
      </c>
      <c r="AS17" s="100"/>
      <c r="AT17" s="100">
        <v>1</v>
      </c>
      <c r="AU17" s="100"/>
      <c r="AV17" s="100">
        <v>2</v>
      </c>
    </row>
    <row r="18" spans="1:48">
      <c r="A18" s="314">
        <v>21</v>
      </c>
      <c r="B18" s="257">
        <v>1159</v>
      </c>
      <c r="C18" s="194" t="s">
        <v>989</v>
      </c>
      <c r="D18" s="120">
        <v>33.999830591999995</v>
      </c>
      <c r="E18" s="121">
        <v>2.833319216</v>
      </c>
      <c r="F18" s="128">
        <v>0.28158805041656104</v>
      </c>
      <c r="G18" s="243">
        <v>1180</v>
      </c>
      <c r="H18" s="63">
        <f t="shared" si="0"/>
        <v>1.7796610169491526E-2</v>
      </c>
      <c r="I18" s="145">
        <f t="shared" si="1"/>
        <v>5.0423477572881355E-2</v>
      </c>
      <c r="J18" s="51"/>
      <c r="K18" s="51"/>
      <c r="L18" s="105" t="s">
        <v>1296</v>
      </c>
      <c r="M18" s="246">
        <f>M16-M17</f>
        <v>5</v>
      </c>
      <c r="X18" s="202"/>
      <c r="Z18" s="51"/>
    </row>
    <row r="19" spans="1:48" ht="15" thickBot="1">
      <c r="A19" s="314">
        <v>21</v>
      </c>
      <c r="B19" s="255">
        <v>1087</v>
      </c>
      <c r="C19" s="194" t="s">
        <v>988</v>
      </c>
      <c r="D19" s="120">
        <v>78.446446464523206</v>
      </c>
      <c r="E19" s="121">
        <v>6.5372038720435999</v>
      </c>
      <c r="F19" s="128">
        <v>0.64927836272553952</v>
      </c>
      <c r="G19" s="209">
        <v>1087</v>
      </c>
      <c r="H19" s="60">
        <f t="shared" si="0"/>
        <v>0</v>
      </c>
      <c r="I19" s="144">
        <f t="shared" si="1"/>
        <v>0</v>
      </c>
      <c r="J19" s="51"/>
      <c r="K19" s="51"/>
      <c r="L19" s="106" t="s">
        <v>1297</v>
      </c>
      <c r="M19" s="247">
        <f>COUNT(X5:X28)</f>
        <v>8</v>
      </c>
      <c r="X19" s="202"/>
      <c r="Z19" s="116">
        <v>1004</v>
      </c>
      <c r="AA19" s="99"/>
      <c r="AB19" s="100">
        <v>3.9769235893333335</v>
      </c>
      <c r="AC19" s="100"/>
      <c r="AD19" s="100">
        <v>8.9745565030047185</v>
      </c>
      <c r="AE19" s="100"/>
      <c r="AF19" s="100">
        <v>8.3175469228981029</v>
      </c>
      <c r="AG19" s="100"/>
      <c r="AH19" s="100">
        <v>0.65700958010661559</v>
      </c>
      <c r="AI19" s="100"/>
      <c r="AJ19" s="100">
        <v>5.2560766408529247</v>
      </c>
      <c r="AK19" s="100"/>
      <c r="AL19" s="100">
        <v>-6.7837694385126159</v>
      </c>
      <c r="AM19" s="100"/>
      <c r="AN19" s="100">
        <v>-1.5276927976596912</v>
      </c>
      <c r="AO19" s="100"/>
      <c r="AP19" s="100">
        <v>3.5040510939019502</v>
      </c>
      <c r="AQ19" s="100"/>
      <c r="AR19" s="100">
        <v>1.976358296242259</v>
      </c>
      <c r="AS19" s="100"/>
      <c r="AT19" s="100">
        <v>1</v>
      </c>
      <c r="AU19" s="100"/>
      <c r="AV19" s="100">
        <v>3</v>
      </c>
    </row>
    <row r="20" spans="1:48" ht="15" thickTop="1">
      <c r="A20" s="314">
        <v>21</v>
      </c>
      <c r="B20" s="257">
        <v>1080</v>
      </c>
      <c r="C20" s="194" t="s">
        <v>988</v>
      </c>
      <c r="D20" s="120">
        <v>58.836589056000001</v>
      </c>
      <c r="E20" s="121">
        <v>4.9030490879999995</v>
      </c>
      <c r="F20" s="128">
        <v>0.48708049256875735</v>
      </c>
      <c r="G20" s="210">
        <v>1087</v>
      </c>
      <c r="H20" s="63">
        <f t="shared" si="0"/>
        <v>6.439742410303588E-3</v>
      </c>
      <c r="I20" s="145">
        <f t="shared" si="1"/>
        <v>3.1574373151793927E-2</v>
      </c>
      <c r="J20" s="51"/>
      <c r="K20" s="51"/>
      <c r="L20" s="22" t="s">
        <v>1298</v>
      </c>
      <c r="M20" s="248">
        <f>+M19+M18</f>
        <v>13</v>
      </c>
      <c r="X20" s="201"/>
      <c r="Z20" s="51"/>
    </row>
    <row r="21" spans="1:48">
      <c r="A21" s="314">
        <v>21</v>
      </c>
      <c r="B21" s="258">
        <v>1004</v>
      </c>
      <c r="C21" s="194" t="s">
        <v>989</v>
      </c>
      <c r="D21" s="120">
        <v>129.3659662576064</v>
      </c>
      <c r="E21" s="121">
        <v>10.780497188133868</v>
      </c>
      <c r="F21" s="128">
        <v>1.0709685799111703</v>
      </c>
      <c r="G21" s="242">
        <v>1004</v>
      </c>
      <c r="H21" s="60">
        <f t="shared" si="0"/>
        <v>0</v>
      </c>
      <c r="I21" s="144">
        <f t="shared" si="1"/>
        <v>0</v>
      </c>
      <c r="J21" s="51"/>
      <c r="K21" s="51"/>
      <c r="Z21" s="116">
        <v>967</v>
      </c>
      <c r="AA21" s="99"/>
      <c r="AB21" s="100">
        <v>0.89580563348453324</v>
      </c>
      <c r="AC21" s="100"/>
      <c r="AD21" s="100">
        <v>4.4791595668157456</v>
      </c>
      <c r="AE21" s="100"/>
      <c r="AF21" s="100">
        <v>4.3060157926687097</v>
      </c>
      <c r="AG21" s="100"/>
      <c r="AH21" s="100">
        <v>0.17314377414703586</v>
      </c>
      <c r="AI21" s="100"/>
      <c r="AJ21" s="100">
        <v>1.3851501931762868</v>
      </c>
      <c r="AK21" s="100"/>
      <c r="AL21" s="100">
        <v>-95.369605254114092</v>
      </c>
      <c r="AM21" s="100"/>
      <c r="AN21" s="100">
        <v>-93.984455060937805</v>
      </c>
      <c r="AO21" s="100"/>
      <c r="AP21" s="100">
        <v>0.92343346211752464</v>
      </c>
      <c r="AQ21" s="100"/>
      <c r="AR21" s="100">
        <v>-93.061021598820275</v>
      </c>
      <c r="AS21" s="100"/>
      <c r="AT21" s="100">
        <v>1</v>
      </c>
      <c r="AU21" s="100"/>
      <c r="AV21" s="100">
        <v>4</v>
      </c>
    </row>
    <row r="22" spans="1:48">
      <c r="A22" s="314">
        <v>21</v>
      </c>
      <c r="B22" s="258">
        <v>1000</v>
      </c>
      <c r="C22" s="194" t="s">
        <v>989</v>
      </c>
      <c r="D22" s="120">
        <v>3.3587008000000003</v>
      </c>
      <c r="E22" s="121">
        <v>0.27989173333333334</v>
      </c>
      <c r="F22" s="128">
        <v>2.7799128689201529E-2</v>
      </c>
      <c r="G22" s="241">
        <v>1004</v>
      </c>
      <c r="H22" s="57">
        <f t="shared" si="0"/>
        <v>3.9840637450199202E-3</v>
      </c>
      <c r="I22" s="146">
        <f t="shared" si="1"/>
        <v>1.1151065073041169E-3</v>
      </c>
      <c r="J22" s="51"/>
      <c r="K22" s="51"/>
      <c r="Z22" s="51"/>
    </row>
    <row r="23" spans="1:48">
      <c r="A23" s="314">
        <v>21</v>
      </c>
      <c r="B23" s="257">
        <v>1000</v>
      </c>
      <c r="C23" s="194" t="s">
        <v>988</v>
      </c>
      <c r="D23" s="120">
        <v>47.723083072000001</v>
      </c>
      <c r="E23" s="121">
        <v>3.9769235893333335</v>
      </c>
      <c r="F23" s="128">
        <v>0.39496880985659866</v>
      </c>
      <c r="G23" s="243">
        <v>1004</v>
      </c>
      <c r="H23" s="63">
        <f t="shared" si="0"/>
        <v>3.9840637450199202E-3</v>
      </c>
      <c r="I23" s="145">
        <f t="shared" si="1"/>
        <v>1.5844317088977423E-2</v>
      </c>
      <c r="J23" s="51"/>
      <c r="K23" s="51"/>
      <c r="Z23" s="116">
        <v>925</v>
      </c>
      <c r="AA23" s="99"/>
      <c r="AB23" s="100">
        <v>5.4894703178457336</v>
      </c>
      <c r="AC23" s="100"/>
      <c r="AD23" s="100">
        <v>13.047981467820669</v>
      </c>
      <c r="AE23" s="100"/>
      <c r="AF23" s="100">
        <v>12.108553573601988</v>
      </c>
      <c r="AG23" s="100"/>
      <c r="AH23" s="100">
        <v>0.93942789421868156</v>
      </c>
      <c r="AI23" s="100"/>
      <c r="AJ23" s="100">
        <v>7.5154231537494525</v>
      </c>
      <c r="AK23" s="100"/>
      <c r="AL23" s="100">
        <v>-58.262448447124413</v>
      </c>
      <c r="AM23" s="100"/>
      <c r="AN23" s="100">
        <v>-50.747025293374961</v>
      </c>
      <c r="AO23" s="100"/>
      <c r="AP23" s="100">
        <v>5.0102821024996356</v>
      </c>
      <c r="AQ23" s="100"/>
      <c r="AR23" s="100">
        <v>-45.736743190875323</v>
      </c>
      <c r="AS23" s="100"/>
      <c r="AT23" s="100">
        <v>1</v>
      </c>
      <c r="AU23" s="100"/>
      <c r="AV23" s="100">
        <v>4</v>
      </c>
    </row>
    <row r="24" spans="1:48" ht="15" thickBot="1">
      <c r="A24" s="314">
        <v>21</v>
      </c>
      <c r="B24" s="255">
        <v>967</v>
      </c>
      <c r="C24" s="194" t="s">
        <v>989</v>
      </c>
      <c r="D24" s="120">
        <v>78.347554440601584</v>
      </c>
      <c r="E24" s="121">
        <v>6.5289628700501332</v>
      </c>
      <c r="F24" s="128">
        <v>0.64840082614480543</v>
      </c>
      <c r="G24" s="209">
        <v>967</v>
      </c>
      <c r="H24" s="60">
        <f t="shared" si="0"/>
        <v>0</v>
      </c>
      <c r="I24" s="144">
        <f t="shared" si="1"/>
        <v>0</v>
      </c>
      <c r="J24" s="51"/>
      <c r="K24" s="51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</row>
    <row r="25" spans="1:48" ht="15" thickTop="1">
      <c r="A25" s="314">
        <v>21</v>
      </c>
      <c r="B25" s="255">
        <v>952</v>
      </c>
      <c r="C25" s="194" t="s">
        <v>989</v>
      </c>
      <c r="D25" s="120">
        <v>13.6779534239488</v>
      </c>
      <c r="E25" s="121">
        <v>1.1398294519957333</v>
      </c>
      <c r="F25" s="128">
        <v>0.11320945826991276</v>
      </c>
      <c r="G25" s="211">
        <v>967</v>
      </c>
      <c r="H25" s="57">
        <f t="shared" si="0"/>
        <v>1.5511892450879007E-2</v>
      </c>
      <c r="I25" s="146">
        <f t="shared" si="1"/>
        <v>1.7680911871702169E-2</v>
      </c>
      <c r="J25" s="51"/>
      <c r="K25" s="51"/>
      <c r="Z25" s="108" t="s">
        <v>1299</v>
      </c>
      <c r="AA25" s="109"/>
      <c r="AB25" s="110">
        <f>SUM(AB8:AB23)</f>
        <v>83.239261773089325</v>
      </c>
      <c r="AC25" s="110"/>
      <c r="AD25" s="110">
        <f t="shared" ref="AD25:AR25" si="5">SUM(AD8:AD23)</f>
        <v>154.37325838137593</v>
      </c>
      <c r="AE25" s="110"/>
      <c r="AF25" s="110">
        <f t="shared" si="5"/>
        <v>150.80903205491126</v>
      </c>
      <c r="AG25" s="110"/>
      <c r="AH25" s="110">
        <f t="shared" si="5"/>
        <v>3.5642263264646812</v>
      </c>
      <c r="AI25" s="110"/>
      <c r="AJ25" s="110">
        <f t="shared" si="5"/>
        <v>28.513810611717449</v>
      </c>
      <c r="AK25" s="110"/>
      <c r="AL25" s="110">
        <f t="shared" si="5"/>
        <v>-287.6007522792795</v>
      </c>
      <c r="AM25" s="110"/>
      <c r="AN25" s="110">
        <f t="shared" si="5"/>
        <v>-259.08694166756203</v>
      </c>
      <c r="AO25" s="110"/>
      <c r="AP25" s="110">
        <f t="shared" si="5"/>
        <v>19.009207074478297</v>
      </c>
      <c r="AQ25" s="110"/>
      <c r="AR25" s="110">
        <f t="shared" si="5"/>
        <v>-240.07773459308376</v>
      </c>
      <c r="AS25" s="110"/>
      <c r="AT25" s="110"/>
      <c r="AU25" s="110"/>
      <c r="AV25" s="110"/>
    </row>
    <row r="26" spans="1:48">
      <c r="A26" s="314">
        <v>21</v>
      </c>
      <c r="B26" s="255">
        <v>943</v>
      </c>
      <c r="C26" s="194" t="s">
        <v>988</v>
      </c>
      <c r="D26" s="120">
        <v>10.7496676018144</v>
      </c>
      <c r="E26" s="121">
        <v>0.89580563348453324</v>
      </c>
      <c r="F26" s="128">
        <v>8.8620506863000034E-2</v>
      </c>
      <c r="G26" s="211">
        <v>967</v>
      </c>
      <c r="H26" s="57">
        <f t="shared" si="0"/>
        <v>2.481902792140641E-2</v>
      </c>
      <c r="I26" s="146">
        <f t="shared" si="1"/>
        <v>2.2233025029605787E-2</v>
      </c>
      <c r="J26" s="51"/>
      <c r="K26" s="51"/>
      <c r="AR26" s="98"/>
    </row>
    <row r="27" spans="1:48">
      <c r="A27" s="314">
        <v>21</v>
      </c>
      <c r="B27" s="256">
        <v>940</v>
      </c>
      <c r="C27" s="194" t="s">
        <v>989</v>
      </c>
      <c r="D27" s="120">
        <v>85.315219430336015</v>
      </c>
      <c r="E27" s="121">
        <v>7.1096016191946685</v>
      </c>
      <c r="F27" s="128">
        <v>0.70619044548952548</v>
      </c>
      <c r="G27" s="210">
        <v>967</v>
      </c>
      <c r="H27" s="63">
        <f t="shared" si="0"/>
        <v>2.7921406411582212E-2</v>
      </c>
      <c r="I27" s="145">
        <f t="shared" si="1"/>
        <v>0.19851007623397729</v>
      </c>
      <c r="J27" s="51"/>
      <c r="K27" s="51"/>
      <c r="Z27" s="108" t="s">
        <v>1300</v>
      </c>
      <c r="AA27" s="109"/>
      <c r="AB27" s="110">
        <f>AB25*12</f>
        <v>998.87114127707196</v>
      </c>
      <c r="AC27" s="110"/>
      <c r="AD27" s="110">
        <f t="shared" ref="AD27:AR27" si="6">AD25*12</f>
        <v>1852.4791005765112</v>
      </c>
      <c r="AE27" s="110"/>
      <c r="AF27" s="110">
        <f t="shared" si="6"/>
        <v>1809.7083846589351</v>
      </c>
      <c r="AG27" s="110"/>
      <c r="AH27" s="110">
        <f t="shared" si="6"/>
        <v>42.770715917576176</v>
      </c>
      <c r="AI27" s="110"/>
      <c r="AJ27" s="110">
        <f t="shared" si="6"/>
        <v>342.16572734060941</v>
      </c>
      <c r="AK27" s="110"/>
      <c r="AL27" s="110">
        <f t="shared" si="6"/>
        <v>-3451.2090273513541</v>
      </c>
      <c r="AM27" s="110"/>
      <c r="AN27" s="110">
        <f t="shared" si="6"/>
        <v>-3109.0433000107441</v>
      </c>
      <c r="AO27" s="110"/>
      <c r="AP27" s="110">
        <f t="shared" si="6"/>
        <v>228.11048489373957</v>
      </c>
      <c r="AQ27" s="110"/>
      <c r="AR27" s="110">
        <f t="shared" si="6"/>
        <v>-2880.9328151170052</v>
      </c>
      <c r="AS27" s="110"/>
      <c r="AT27" s="110"/>
      <c r="AU27" s="110"/>
      <c r="AV27" s="110"/>
    </row>
    <row r="28" spans="1:48">
      <c r="A28" s="314">
        <v>21</v>
      </c>
      <c r="B28" s="255">
        <v>925</v>
      </c>
      <c r="C28" s="141" t="s">
        <v>989</v>
      </c>
      <c r="D28" s="124">
        <v>222.74843936995998</v>
      </c>
      <c r="E28" s="59">
        <v>18.562369947496666</v>
      </c>
      <c r="F28" s="131">
        <v>1.8442996714336235</v>
      </c>
      <c r="G28" s="209">
        <v>925</v>
      </c>
      <c r="H28" s="60">
        <f t="shared" si="0"/>
        <v>0</v>
      </c>
      <c r="I28" s="144">
        <f t="shared" si="1"/>
        <v>0</v>
      </c>
      <c r="J28" s="51"/>
      <c r="K28" s="51"/>
      <c r="Z28" s="51"/>
    </row>
    <row r="29" spans="1:48">
      <c r="A29" s="314">
        <v>21</v>
      </c>
      <c r="B29" s="257">
        <v>925</v>
      </c>
      <c r="C29" s="142" t="s">
        <v>988</v>
      </c>
      <c r="D29" s="123">
        <v>44.078251358120006</v>
      </c>
      <c r="E29" s="62">
        <v>3.6731876131766668</v>
      </c>
      <c r="F29" s="130">
        <v>0.36511199084076962</v>
      </c>
      <c r="G29" s="211">
        <v>925</v>
      </c>
      <c r="H29" s="57">
        <f t="shared" si="0"/>
        <v>0</v>
      </c>
      <c r="I29" s="146">
        <f t="shared" si="1"/>
        <v>0</v>
      </c>
      <c r="J29" s="51"/>
      <c r="K29" s="51"/>
      <c r="Z29" s="51"/>
    </row>
    <row r="30" spans="1:48">
      <c r="A30" s="314">
        <v>21</v>
      </c>
      <c r="B30" s="255">
        <v>852</v>
      </c>
      <c r="C30" s="194" t="s">
        <v>988</v>
      </c>
      <c r="D30" s="120">
        <v>8.9357448972288012</v>
      </c>
      <c r="E30" s="121">
        <v>0.74464540810239999</v>
      </c>
      <c r="F30" s="128">
        <v>7.3782396918701032E-2</v>
      </c>
      <c r="G30" s="211">
        <v>925</v>
      </c>
      <c r="H30" s="57">
        <f t="shared" si="0"/>
        <v>7.8918918918918918E-2</v>
      </c>
      <c r="I30" s="146">
        <f t="shared" si="1"/>
        <v>5.876661058537859E-2</v>
      </c>
      <c r="J30" s="51"/>
      <c r="K30" s="51"/>
      <c r="Z30" s="51"/>
    </row>
    <row r="31" spans="1:48">
      <c r="A31" s="314">
        <v>21</v>
      </c>
      <c r="B31" s="257">
        <v>850</v>
      </c>
      <c r="C31" s="194" t="s">
        <v>988</v>
      </c>
      <c r="D31" s="120">
        <v>12.859647558799999</v>
      </c>
      <c r="E31" s="121">
        <v>1.0716372965666667</v>
      </c>
      <c r="F31" s="128">
        <v>0.1063387075191321</v>
      </c>
      <c r="G31" s="210">
        <v>925</v>
      </c>
      <c r="H31" s="63">
        <f t="shared" si="0"/>
        <v>8.1081081081081086E-2</v>
      </c>
      <c r="I31" s="145">
        <f t="shared" si="1"/>
        <v>8.6889510532432448E-2</v>
      </c>
      <c r="Z31" s="51"/>
    </row>
    <row r="32" spans="1:48">
      <c r="A32" s="315">
        <v>21</v>
      </c>
      <c r="B32" s="273">
        <v>800</v>
      </c>
      <c r="C32" s="196" t="s">
        <v>989</v>
      </c>
      <c r="D32" s="181">
        <v>69.288340719359994</v>
      </c>
      <c r="E32" s="161">
        <v>5.7740283932800001</v>
      </c>
      <c r="F32" s="182">
        <v>0.57360769973173331</v>
      </c>
      <c r="G32" s="208"/>
      <c r="H32" s="198" t="str">
        <f t="shared" si="0"/>
        <v/>
      </c>
      <c r="I32" s="187" t="str">
        <f t="shared" si="1"/>
        <v/>
      </c>
    </row>
    <row r="33" spans="1:9">
      <c r="A33" s="195" t="s">
        <v>1040</v>
      </c>
      <c r="B33" s="67"/>
      <c r="C33" s="126"/>
      <c r="D33" s="136">
        <v>5011.8258653114735</v>
      </c>
      <c r="E33" s="68">
        <v>417.65215544262276</v>
      </c>
      <c r="F33" s="137">
        <v>41.496394153435368</v>
      </c>
      <c r="G33" s="199"/>
      <c r="H33" s="199"/>
      <c r="I33" s="147">
        <f>SUM(I5:I32)</f>
        <v>0.71900188069819881</v>
      </c>
    </row>
    <row r="34" spans="1:9">
      <c r="A34"/>
      <c r="C34"/>
      <c r="D34"/>
      <c r="E34"/>
    </row>
    <row r="35" spans="1:9">
      <c r="G35" s="51"/>
      <c r="H35" s="51"/>
      <c r="I35" s="51"/>
    </row>
    <row r="36" spans="1:9">
      <c r="C36"/>
      <c r="D36" s="17" t="s">
        <v>1264</v>
      </c>
      <c r="E36"/>
      <c r="F36"/>
      <c r="G36"/>
      <c r="H36"/>
      <c r="I36"/>
    </row>
    <row r="37" spans="1:9">
      <c r="B37" s="259" t="s">
        <v>1192</v>
      </c>
      <c r="C37" s="17" t="s">
        <v>1267</v>
      </c>
      <c r="D37" s="119" t="s">
        <v>989</v>
      </c>
      <c r="E37" s="119" t="s">
        <v>988</v>
      </c>
      <c r="F37" s="119" t="s">
        <v>1191</v>
      </c>
      <c r="G37"/>
      <c r="H37"/>
      <c r="I37"/>
    </row>
    <row r="38" spans="1:9">
      <c r="B38" s="253">
        <v>1565</v>
      </c>
      <c r="C38" s="44" t="s">
        <v>1262</v>
      </c>
      <c r="D38" s="47"/>
      <c r="E38" s="47">
        <v>5.0066900566955992</v>
      </c>
      <c r="F38" s="47">
        <v>5.0066900566955992</v>
      </c>
      <c r="G38"/>
      <c r="H38"/>
      <c r="I38"/>
    </row>
    <row r="39" spans="1:9">
      <c r="B39" s="253">
        <v>1565</v>
      </c>
      <c r="C39" s="44" t="s">
        <v>1263</v>
      </c>
      <c r="D39" s="47"/>
      <c r="E39" s="47">
        <v>0.49731249662674537</v>
      </c>
      <c r="F39" s="47">
        <v>0.49731249662674537</v>
      </c>
      <c r="G39"/>
      <c r="H39"/>
      <c r="I39"/>
    </row>
    <row r="40" spans="1:9">
      <c r="B40" s="253">
        <v>1457</v>
      </c>
      <c r="C40" s="44" t="s">
        <v>1262</v>
      </c>
      <c r="D40" s="47">
        <v>3.7285412050432005</v>
      </c>
      <c r="E40" s="47">
        <v>49.501282751793596</v>
      </c>
      <c r="F40" s="47">
        <v>53.229823956836796</v>
      </c>
      <c r="G40"/>
      <c r="H40"/>
      <c r="I40"/>
    </row>
    <row r="41" spans="1:9">
      <c r="B41" s="253">
        <v>1457</v>
      </c>
      <c r="C41" s="44" t="s">
        <v>1263</v>
      </c>
      <c r="D41" s="47">
        <v>0.37055205293004295</v>
      </c>
      <c r="E41" s="47">
        <v>4.9184927864171755</v>
      </c>
      <c r="F41" s="47">
        <v>5.289044839347218</v>
      </c>
      <c r="G41"/>
      <c r="H41"/>
      <c r="I41"/>
    </row>
    <row r="42" spans="1:9">
      <c r="B42" s="253">
        <v>1310</v>
      </c>
      <c r="C42" s="44" t="s">
        <v>1262</v>
      </c>
      <c r="D42" s="47">
        <v>13.272901569703997</v>
      </c>
      <c r="E42" s="47">
        <v>4.8094334783142658</v>
      </c>
      <c r="F42" s="47">
        <v>18.082335048018262</v>
      </c>
      <c r="G42"/>
      <c r="H42"/>
    </row>
    <row r="43" spans="1:9">
      <c r="B43" s="253">
        <v>1310</v>
      </c>
      <c r="C43" s="44" t="s">
        <v>1263</v>
      </c>
      <c r="D43" s="47">
        <v>1.3187052344781349</v>
      </c>
      <c r="E43" s="47">
        <v>0.47742615363712682</v>
      </c>
      <c r="F43" s="47">
        <v>1.7961313881152616</v>
      </c>
      <c r="G43"/>
      <c r="H43"/>
    </row>
    <row r="44" spans="1:9">
      <c r="B44" s="253">
        <v>1180</v>
      </c>
      <c r="C44" s="44" t="s">
        <v>1262</v>
      </c>
      <c r="D44" s="47">
        <v>2.833319216</v>
      </c>
      <c r="E44" s="47">
        <v>2.1194029855786671</v>
      </c>
      <c r="F44" s="47">
        <v>4.9527222015786672</v>
      </c>
      <c r="G44"/>
      <c r="H44"/>
    </row>
    <row r="45" spans="1:9">
      <c r="B45" s="253">
        <v>1180</v>
      </c>
      <c r="C45" s="44" t="s">
        <v>1263</v>
      </c>
      <c r="D45" s="47">
        <v>0.28158805041656104</v>
      </c>
      <c r="E45" s="47">
        <v>0.210647816957623</v>
      </c>
      <c r="F45" s="47">
        <v>0.49223586737418401</v>
      </c>
      <c r="G45"/>
      <c r="H45"/>
    </row>
    <row r="46" spans="1:9">
      <c r="B46" s="253">
        <v>1087</v>
      </c>
      <c r="C46" s="44" t="s">
        <v>1262</v>
      </c>
      <c r="D46" s="47"/>
      <c r="E46" s="47">
        <v>11.440252960043599</v>
      </c>
      <c r="F46" s="47">
        <v>11.440252960043599</v>
      </c>
      <c r="G46"/>
      <c r="H46"/>
    </row>
    <row r="47" spans="1:9">
      <c r="B47" s="253">
        <v>1087</v>
      </c>
      <c r="C47" s="44" t="s">
        <v>1263</v>
      </c>
      <c r="D47" s="47"/>
      <c r="E47" s="47">
        <v>1.1363588552942969</v>
      </c>
      <c r="F47" s="47">
        <v>1.1363588552942969</v>
      </c>
      <c r="G47"/>
      <c r="H47"/>
    </row>
    <row r="48" spans="1:9">
      <c r="B48" s="253">
        <v>1004</v>
      </c>
      <c r="C48" s="44" t="s">
        <v>1262</v>
      </c>
      <c r="D48" s="47">
        <v>11.060388921467201</v>
      </c>
      <c r="E48" s="47">
        <v>3.9769235893333335</v>
      </c>
      <c r="F48" s="47">
        <v>15.037312510800534</v>
      </c>
      <c r="G48"/>
      <c r="H48"/>
    </row>
    <row r="49" spans="2:8">
      <c r="B49" s="253">
        <v>1004</v>
      </c>
      <c r="C49" s="44" t="s">
        <v>1263</v>
      </c>
      <c r="D49" s="47">
        <v>1.0987677086003718</v>
      </c>
      <c r="E49" s="47">
        <v>0.39496880985659866</v>
      </c>
      <c r="F49" s="47">
        <v>1.4937365184569704</v>
      </c>
      <c r="G49"/>
      <c r="H49"/>
    </row>
    <row r="50" spans="2:8">
      <c r="B50" s="253">
        <v>967</v>
      </c>
      <c r="C50" s="44" t="s">
        <v>1262</v>
      </c>
      <c r="D50" s="47">
        <v>14.778393941240534</v>
      </c>
      <c r="E50" s="47">
        <v>0.89580563348453324</v>
      </c>
      <c r="F50" s="47">
        <v>15.674199574725067</v>
      </c>
      <c r="G50"/>
      <c r="H50"/>
    </row>
    <row r="51" spans="2:8">
      <c r="B51" s="253">
        <v>967</v>
      </c>
      <c r="C51" s="44" t="s">
        <v>1263</v>
      </c>
      <c r="D51" s="47">
        <v>1.4678007299042437</v>
      </c>
      <c r="E51" s="47">
        <v>8.8620506863000034E-2</v>
      </c>
      <c r="F51" s="47">
        <v>1.5564212367672436</v>
      </c>
      <c r="G51"/>
      <c r="H51"/>
    </row>
    <row r="52" spans="2:8">
      <c r="B52" s="253">
        <v>925</v>
      </c>
      <c r="C52" s="44" t="s">
        <v>1262</v>
      </c>
      <c r="D52" s="47">
        <v>18.562369947496666</v>
      </c>
      <c r="E52" s="47">
        <v>5.4894703178457336</v>
      </c>
      <c r="F52" s="47">
        <v>24.051840265342399</v>
      </c>
      <c r="G52"/>
      <c r="H52"/>
    </row>
    <row r="53" spans="2:8">
      <c r="B53" s="253">
        <v>925</v>
      </c>
      <c r="C53" s="44" t="s">
        <v>1263</v>
      </c>
      <c r="D53" s="47">
        <v>1.8442996714336235</v>
      </c>
      <c r="E53" s="47">
        <v>0.54523309527860275</v>
      </c>
      <c r="F53" s="47">
        <v>2.3895327667122261</v>
      </c>
      <c r="G53"/>
      <c r="H53"/>
    </row>
    <row r="54" spans="2:8">
      <c r="B54" s="252" t="s">
        <v>1265</v>
      </c>
      <c r="C54"/>
      <c r="D54" s="47">
        <v>64.235914800951591</v>
      </c>
      <c r="E54" s="47">
        <v>83.239261773089325</v>
      </c>
      <c r="F54" s="47">
        <v>147.47517657404092</v>
      </c>
      <c r="G54"/>
      <c r="H54"/>
    </row>
    <row r="55" spans="2:8">
      <c r="B55" s="252" t="s">
        <v>1266</v>
      </c>
      <c r="C55"/>
      <c r="D55" s="47">
        <v>6.3817134477629782</v>
      </c>
      <c r="E55" s="47">
        <v>8.2690605209311681</v>
      </c>
      <c r="F55" s="47">
        <v>14.650773968694146</v>
      </c>
      <c r="G55"/>
      <c r="H55"/>
    </row>
    <row r="56" spans="2:8">
      <c r="C56"/>
      <c r="D56"/>
      <c r="E56"/>
      <c r="F56"/>
      <c r="G56"/>
      <c r="H56"/>
    </row>
    <row r="57" spans="2:8">
      <c r="C57"/>
      <c r="D57"/>
      <c r="E57"/>
      <c r="F57"/>
      <c r="G57"/>
      <c r="H57"/>
    </row>
    <row r="58" spans="2:8">
      <c r="C58"/>
      <c r="D58"/>
      <c r="E58"/>
      <c r="F58"/>
      <c r="G58"/>
      <c r="H58"/>
    </row>
    <row r="59" spans="2:8">
      <c r="C59"/>
      <c r="D59"/>
      <c r="E59"/>
      <c r="F59"/>
      <c r="G59"/>
      <c r="H59"/>
    </row>
    <row r="60" spans="2:8">
      <c r="C60"/>
      <c r="D60"/>
      <c r="E60"/>
      <c r="F60"/>
      <c r="G60"/>
      <c r="H60"/>
    </row>
    <row r="61" spans="2:8">
      <c r="C61"/>
      <c r="D61"/>
      <c r="E61"/>
      <c r="F61"/>
      <c r="G61"/>
      <c r="H61"/>
    </row>
    <row r="62" spans="2:8">
      <c r="C62"/>
      <c r="D62"/>
      <c r="E62"/>
      <c r="F62"/>
      <c r="G62"/>
      <c r="H62"/>
    </row>
    <row r="63" spans="2:8">
      <c r="C63"/>
      <c r="D63"/>
      <c r="E63"/>
      <c r="F63"/>
      <c r="G63"/>
      <c r="H63"/>
    </row>
    <row r="64" spans="2:8">
      <c r="C64"/>
      <c r="D64"/>
      <c r="E64"/>
      <c r="F64"/>
      <c r="G64"/>
      <c r="H64"/>
    </row>
    <row r="65" spans="3:8">
      <c r="C65"/>
      <c r="D65"/>
      <c r="E65"/>
      <c r="F65"/>
      <c r="G65"/>
      <c r="H65"/>
    </row>
    <row r="66" spans="3:8">
      <c r="C66"/>
      <c r="D66"/>
      <c r="E66"/>
      <c r="F66"/>
      <c r="G66"/>
      <c r="H66"/>
    </row>
    <row r="67" spans="3:8">
      <c r="C67"/>
      <c r="D67"/>
      <c r="E67"/>
      <c r="F67"/>
      <c r="G67"/>
      <c r="H67"/>
    </row>
    <row r="68" spans="3:8">
      <c r="C68"/>
      <c r="D68"/>
      <c r="E68"/>
      <c r="F68"/>
      <c r="G68"/>
      <c r="H68"/>
    </row>
    <row r="69" spans="3:8">
      <c r="C69"/>
      <c r="D69"/>
      <c r="E69"/>
      <c r="F69"/>
      <c r="G69"/>
      <c r="H69"/>
    </row>
    <row r="70" spans="3:8">
      <c r="C70"/>
      <c r="D70"/>
      <c r="E70"/>
      <c r="F70"/>
      <c r="G70"/>
      <c r="H70"/>
    </row>
    <row r="71" spans="3:8">
      <c r="C71"/>
      <c r="D71"/>
      <c r="E71"/>
      <c r="F71"/>
      <c r="G71"/>
      <c r="H71"/>
    </row>
    <row r="72" spans="3:8">
      <c r="C72"/>
      <c r="D72"/>
      <c r="E72"/>
      <c r="F72"/>
      <c r="G72"/>
      <c r="H72"/>
    </row>
    <row r="73" spans="3:8">
      <c r="C73"/>
      <c r="D73"/>
      <c r="E73"/>
      <c r="F73"/>
      <c r="G73"/>
      <c r="H73"/>
    </row>
    <row r="74" spans="3:8">
      <c r="C74"/>
      <c r="D74"/>
      <c r="E74"/>
      <c r="F74"/>
      <c r="G74"/>
      <c r="H74"/>
    </row>
    <row r="75" spans="3:8">
      <c r="C75"/>
      <c r="D75"/>
      <c r="E75"/>
      <c r="F75"/>
      <c r="G75"/>
      <c r="H75"/>
    </row>
    <row r="76" spans="3:8">
      <c r="C76"/>
      <c r="D76"/>
      <c r="E76"/>
      <c r="F76"/>
      <c r="G76"/>
      <c r="H76"/>
    </row>
    <row r="77" spans="3:8">
      <c r="C77"/>
      <c r="D77"/>
      <c r="E77"/>
      <c r="F77"/>
      <c r="G77"/>
      <c r="H77"/>
    </row>
    <row r="78" spans="3:8">
      <c r="C78"/>
      <c r="D78"/>
      <c r="E78"/>
      <c r="F78"/>
      <c r="G78"/>
      <c r="H78"/>
    </row>
    <row r="79" spans="3:8">
      <c r="C79"/>
      <c r="D79"/>
      <c r="E79"/>
      <c r="F79"/>
      <c r="G79"/>
      <c r="H79"/>
    </row>
    <row r="80" spans="3:8">
      <c r="C80"/>
      <c r="D80"/>
      <c r="E80"/>
      <c r="F80"/>
      <c r="G80"/>
      <c r="H80"/>
    </row>
    <row r="81" spans="3:8">
      <c r="C81"/>
      <c r="D81"/>
      <c r="E81"/>
      <c r="F81"/>
      <c r="G81"/>
      <c r="H81"/>
    </row>
    <row r="82" spans="3:8">
      <c r="C82"/>
      <c r="D82"/>
      <c r="E82"/>
      <c r="F82"/>
      <c r="G82"/>
      <c r="H82"/>
    </row>
    <row r="83" spans="3:8">
      <c r="C83"/>
      <c r="D83"/>
      <c r="E83"/>
      <c r="F83"/>
      <c r="G83"/>
      <c r="H83"/>
    </row>
    <row r="84" spans="3:8">
      <c r="C84"/>
      <c r="D84"/>
      <c r="E84"/>
      <c r="F84"/>
      <c r="G84"/>
      <c r="H84"/>
    </row>
    <row r="85" spans="3:8">
      <c r="C85"/>
      <c r="D85"/>
      <c r="E85"/>
      <c r="F85"/>
      <c r="G85"/>
      <c r="H85"/>
    </row>
    <row r="86" spans="3:8">
      <c r="C86"/>
      <c r="D86"/>
      <c r="E86"/>
      <c r="F86"/>
      <c r="G86"/>
      <c r="H86"/>
    </row>
    <row r="87" spans="3:8">
      <c r="C87"/>
      <c r="D87"/>
      <c r="E87"/>
      <c r="F87"/>
      <c r="G87"/>
      <c r="H87"/>
    </row>
    <row r="88" spans="3:8">
      <c r="C88"/>
      <c r="D88"/>
      <c r="E88"/>
      <c r="F88"/>
      <c r="G88"/>
      <c r="H88"/>
    </row>
    <row r="89" spans="3:8">
      <c r="C89"/>
      <c r="D89"/>
      <c r="E89"/>
      <c r="F89"/>
      <c r="G89"/>
      <c r="H89"/>
    </row>
    <row r="90" spans="3:8">
      <c r="C90"/>
      <c r="D90"/>
      <c r="E90"/>
      <c r="F90"/>
      <c r="G90"/>
      <c r="H90"/>
    </row>
    <row r="91" spans="3:8">
      <c r="C91"/>
      <c r="D91"/>
      <c r="E91"/>
      <c r="F91"/>
      <c r="G91"/>
      <c r="H91"/>
    </row>
    <row r="92" spans="3:8">
      <c r="C92"/>
      <c r="D92"/>
      <c r="E92"/>
      <c r="F92"/>
      <c r="G92"/>
      <c r="H92"/>
    </row>
    <row r="93" spans="3:8">
      <c r="C93"/>
      <c r="D93"/>
      <c r="E93"/>
      <c r="F93"/>
      <c r="G93"/>
      <c r="H93"/>
    </row>
  </sheetData>
  <mergeCells count="6">
    <mergeCell ref="L15:M15"/>
    <mergeCell ref="L4:M4"/>
    <mergeCell ref="O5:P5"/>
    <mergeCell ref="O6:P6"/>
    <mergeCell ref="O7:P7"/>
    <mergeCell ref="O8:P8"/>
  </mergeCells>
  <conditionalFormatting sqref="AV17:AV23 AV7:AV10 AV12:AV14 AV28:AV31">
    <cfRule type="cellIs" dxfId="4918" priority="16" operator="greaterThan">
      <formula>1</formula>
    </cfRule>
  </conditionalFormatting>
  <conditionalFormatting sqref="AV15">
    <cfRule type="cellIs" dxfId="4917" priority="15" operator="greaterThan">
      <formula>1</formula>
    </cfRule>
  </conditionalFormatting>
  <conditionalFormatting sqref="AV11">
    <cfRule type="cellIs" dxfId="4916" priority="11" operator="greaterThan">
      <formula>1</formula>
    </cfRule>
  </conditionalFormatting>
  <conditionalFormatting sqref="AV27">
    <cfRule type="cellIs" dxfId="4915" priority="1" operator="greaterThan">
      <formula>1</formula>
    </cfRule>
  </conditionalFormatting>
  <conditionalFormatting sqref="AV25">
    <cfRule type="cellIs" dxfId="4914" priority="2" operator="greaterThan">
      <formula>1</formula>
    </cfRule>
  </conditionalFormatting>
  <dataValidations count="1">
    <dataValidation type="list" allowBlank="1" showInputMessage="1" showErrorMessage="1" sqref="Z7">
      <formula1>$X$5:$X$22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105"/>
  <sheetViews>
    <sheetView topLeftCell="A40" workbookViewId="0">
      <selection activeCell="P28" sqref="P28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7" width="8.5" style="15" bestFit="1" customWidth="1"/>
    <col min="8" max="9" width="17.1640625" style="15" bestFit="1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1026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188" t="s">
        <v>1039</v>
      </c>
      <c r="H4" s="191" t="s">
        <v>1041</v>
      </c>
      <c r="I4" s="191" t="s">
        <v>1261</v>
      </c>
      <c r="L4" s="410" t="s">
        <v>1268</v>
      </c>
      <c r="M4" s="411"/>
      <c r="O4" s="73" t="s">
        <v>1269</v>
      </c>
      <c r="P4" s="112">
        <f>+Z7</f>
        <v>872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20</v>
      </c>
      <c r="B5" s="273">
        <v>1765</v>
      </c>
      <c r="C5" s="180" t="s">
        <v>990</v>
      </c>
      <c r="D5" s="177">
        <v>1215.8389968419319</v>
      </c>
      <c r="E5" s="178">
        <v>101.31991640349432</v>
      </c>
      <c r="F5" s="179">
        <v>10.067440126037397</v>
      </c>
      <c r="G5" s="184"/>
      <c r="H5" s="192" t="str">
        <f>IFERROR(+(G5-B5)/G5, "")</f>
        <v/>
      </c>
      <c r="I5" s="335" t="str">
        <f>IFERROR(H5*E5, "")</f>
        <v/>
      </c>
      <c r="L5" s="82" t="s">
        <v>1283</v>
      </c>
      <c r="M5" s="83">
        <v>0.5</v>
      </c>
      <c r="O5" s="412" t="s">
        <v>1262</v>
      </c>
      <c r="P5" s="413"/>
      <c r="Q5" s="84">
        <f>SUM(R5:V5)</f>
        <v>0</v>
      </c>
      <c r="R5" s="114">
        <f t="array" ref="R5">IFERROR(INDEX($D$70:$G$101, MATCH($P$4&amp;$O$5, $B$70:$B$101&amp;$C$70:$C$101, 0), MATCH(R4, $D$69:$G$69, 0)), 0)</f>
        <v>0</v>
      </c>
      <c r="S5" s="114">
        <f t="array" ref="S5">IFERROR(INDEX($D$70:$G$101, MATCH($P$4&amp;$O$5, $B$70:$B$101&amp;$C$70:$C$101, 0), MATCH(S4, $D$69:$G$69, 0)), 0)</f>
        <v>0</v>
      </c>
      <c r="T5" s="114">
        <f t="array" ref="T5">IFERROR(INDEX($D$70:$G$101, MATCH($P$4&amp;$O$5, $B$70:$B$101&amp;$C$70:$C$101, 0), MATCH(T4, $D$69:$G$69, 0)), 0)</f>
        <v>0</v>
      </c>
      <c r="U5" s="114">
        <f t="array" ref="U5">IFERROR(INDEX($D$70:$G$101, MATCH($P$4&amp;$O$5, $B$70:$B$101&amp;$C$70:$C$101, 0), MATCH(U4, $D$69:$G$69, 0)), 0)</f>
        <v>0</v>
      </c>
      <c r="V5" s="114">
        <f t="array" ref="V5">IFERROR(INDEX($D$70:$G$101, MATCH($P$4&amp;$O$5, $B$70:$B$101&amp;$C$70:$C$101, 0), MATCH(V4, $D$69:$G$69, 0)), 0)</f>
        <v>0</v>
      </c>
      <c r="X5" s="359">
        <v>1594</v>
      </c>
    </row>
    <row r="6" spans="1:48" ht="15" thickBot="1">
      <c r="A6" s="314">
        <v>20</v>
      </c>
      <c r="B6" s="272">
        <v>1630</v>
      </c>
      <c r="C6" s="171" t="s">
        <v>992</v>
      </c>
      <c r="D6" s="331">
        <v>12.279976113510001</v>
      </c>
      <c r="E6" s="172">
        <v>1.0233313427925002</v>
      </c>
      <c r="F6" s="332">
        <v>0.10166838696402004</v>
      </c>
      <c r="G6" s="53"/>
      <c r="H6" s="54" t="str">
        <f t="shared" ref="H6:H12" si="0">IFERROR(+(G6-B6)/G6, "")</f>
        <v/>
      </c>
      <c r="I6" s="52" t="str">
        <f t="shared" ref="I6:I12" si="1">IFERROR(H6*E6, "")</f>
        <v/>
      </c>
      <c r="J6" s="51"/>
      <c r="K6" s="51"/>
      <c r="L6" s="86" t="s">
        <v>1284</v>
      </c>
      <c r="M6" s="83">
        <v>1</v>
      </c>
      <c r="O6" s="414" t="s">
        <v>1263</v>
      </c>
      <c r="P6" s="415"/>
      <c r="Q6" s="87">
        <f>SQRT(IFERROR(R6^2,"")+IFERROR(S6^2,"")+IFERROR(T6^2,"")+IFERROR(U6^2,"")+IFERROR(V6^2,""))</f>
        <v>0</v>
      </c>
      <c r="R6" s="114">
        <f t="array" ref="R6">IFERROR(INDEX($D$70:$G$101, MATCH($P$4&amp;$O$6, $B$70:$B$101&amp;$C$70:$C$101, 0), MATCH(R4, $D$69:$G$69, 0)), 0)</f>
        <v>0</v>
      </c>
      <c r="S6" s="114">
        <f t="array" ref="S6">IFERROR(INDEX($D$70:$G$101, MATCH($P$4&amp;$O$6, $B$70:$B$101&amp;$C$70:$C$101, 0), MATCH(S4, $D$69:$G$69, 0)), 0)</f>
        <v>0</v>
      </c>
      <c r="T6" s="114">
        <f t="array" ref="T6">IFERROR(INDEX($D$70:$G$101, MATCH($P$4&amp;$O$6, $B$70:$B$101&amp;$C$70:$C$101, 0), MATCH(T4, $D$69:$G$69, 0)), 0)</f>
        <v>0</v>
      </c>
      <c r="U6" s="114">
        <f t="array" ref="U6">IFERROR(INDEX($D$70:$G$101, MATCH($P$4&amp;$O$6, $B$70:$B$101&amp;$C$70:$C$101, 0), MATCH(U4, $D$69:$G$69, 0)), 0)</f>
        <v>0</v>
      </c>
      <c r="V6" s="114">
        <f t="array" ref="V6">IFERROR(INDEX($D$70:$G$101, MATCH($P$4&amp;$O$6, $B$70:$B$101&amp;$C$70:$C$101, 0), MATCH(V4, $D$69:$G$69, 0)), 0)</f>
        <v>0</v>
      </c>
      <c r="W6" s="200"/>
      <c r="X6" s="360">
        <v>1466</v>
      </c>
    </row>
    <row r="7" spans="1:48" ht="16" thickBot="1">
      <c r="A7" s="314">
        <v>20</v>
      </c>
      <c r="B7" s="336">
        <v>1594</v>
      </c>
      <c r="C7" s="380" t="s">
        <v>988</v>
      </c>
      <c r="D7" s="378">
        <v>178.3495591636181</v>
      </c>
      <c r="E7" s="362">
        <v>14.862463263634842</v>
      </c>
      <c r="F7" s="379">
        <v>1.4768191315988615</v>
      </c>
      <c r="G7" s="340">
        <v>1594</v>
      </c>
      <c r="H7" s="341">
        <f t="shared" si="0"/>
        <v>0</v>
      </c>
      <c r="I7" s="342">
        <f t="shared" si="1"/>
        <v>0</v>
      </c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0</v>
      </c>
      <c r="R7" s="114">
        <f>IFERROR(R5*SUM($M$5:$M$6)+NORMSINV($M$7)*R6*SQRT(SUM($M$5:$M$6)),"")</f>
        <v>0</v>
      </c>
      <c r="S7" s="114">
        <f t="shared" ref="S7:V7" si="2">IFERROR(S5*SUM($M$5:$M$6)+NORMSINV($M$7)*S6*SQRT(SUM($M$5:$M$6)),"")</f>
        <v>0</v>
      </c>
      <c r="T7" s="114">
        <f t="shared" si="2"/>
        <v>0</v>
      </c>
      <c r="U7" s="114">
        <f t="shared" si="2"/>
        <v>0</v>
      </c>
      <c r="V7" s="114">
        <f t="shared" si="2"/>
        <v>0</v>
      </c>
      <c r="X7" s="360">
        <v>1401</v>
      </c>
      <c r="Z7" s="111">
        <v>872</v>
      </c>
      <c r="AA7" s="90"/>
      <c r="AB7" s="91">
        <f>SUM(R5:V5)</f>
        <v>0</v>
      </c>
      <c r="AC7" s="91"/>
      <c r="AD7" s="91">
        <f>+Q7</f>
        <v>0</v>
      </c>
      <c r="AE7" s="91"/>
      <c r="AF7" s="91">
        <f>+Q8</f>
        <v>0</v>
      </c>
      <c r="AG7" s="91"/>
      <c r="AH7" s="91">
        <f>AD7-AF7</f>
        <v>0</v>
      </c>
      <c r="AI7" s="91"/>
      <c r="AJ7" s="91">
        <f>AH7*$M$8</f>
        <v>0</v>
      </c>
      <c r="AK7" s="91"/>
      <c r="AL7" s="91">
        <f>-SUMIF(G5:G72, Z7, I5:I72)*M9</f>
        <v>-14.018898464113732</v>
      </c>
      <c r="AM7" s="91"/>
      <c r="AN7" s="91">
        <f>+AJ7+AL7</f>
        <v>-14.018898464113732</v>
      </c>
      <c r="AO7" s="91"/>
      <c r="AP7" s="91">
        <f>+AH7*$M$10*$M$12</f>
        <v>0</v>
      </c>
      <c r="AQ7" s="91"/>
      <c r="AR7" s="91">
        <f>+AN7+AP7</f>
        <v>-14.018898464113732</v>
      </c>
      <c r="AS7" s="91"/>
      <c r="AT7" s="91">
        <f>COUNTIF(R5:V5, "&gt;0")</f>
        <v>0</v>
      </c>
      <c r="AU7" s="91"/>
      <c r="AV7" s="92">
        <f>COUNTIF(G5:G72, Z7)</f>
        <v>2</v>
      </c>
    </row>
    <row r="8" spans="1:48">
      <c r="A8" s="314">
        <v>20</v>
      </c>
      <c r="B8" s="343">
        <v>1559</v>
      </c>
      <c r="C8" s="380" t="s">
        <v>988</v>
      </c>
      <c r="D8" s="378">
        <v>148.6380705160546</v>
      </c>
      <c r="E8" s="362">
        <v>12.386505876337882</v>
      </c>
      <c r="F8" s="379">
        <v>1.2305111239162154</v>
      </c>
      <c r="G8" s="347">
        <v>1594</v>
      </c>
      <c r="H8" s="348">
        <f t="shared" si="0"/>
        <v>2.1957340025094103E-2</v>
      </c>
      <c r="I8" s="349">
        <f t="shared" si="1"/>
        <v>0.27197472124957706</v>
      </c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0</v>
      </c>
      <c r="R8" s="95"/>
      <c r="S8" s="96"/>
      <c r="T8" s="96"/>
      <c r="U8" s="96"/>
      <c r="V8" s="97"/>
      <c r="X8" s="360">
        <v>1330</v>
      </c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 s="314">
        <v>20</v>
      </c>
      <c r="B9" s="272">
        <v>1493</v>
      </c>
      <c r="C9" s="171" t="s">
        <v>988</v>
      </c>
      <c r="D9" s="331">
        <v>70.646182017550728</v>
      </c>
      <c r="E9" s="172">
        <v>5.8871818347958946</v>
      </c>
      <c r="F9" s="332">
        <v>0.58482026361884021</v>
      </c>
      <c r="G9" s="53"/>
      <c r="H9" s="54" t="str">
        <f t="shared" si="0"/>
        <v/>
      </c>
      <c r="I9" s="52" t="str">
        <f t="shared" si="1"/>
        <v/>
      </c>
      <c r="J9" s="51"/>
      <c r="K9" s="51"/>
      <c r="L9" s="88" t="s">
        <v>1289</v>
      </c>
      <c r="M9" s="93">
        <v>400</v>
      </c>
      <c r="X9" s="360">
        <v>1270</v>
      </c>
      <c r="Z9" s="116">
        <v>1594</v>
      </c>
      <c r="AA9" s="99"/>
      <c r="AB9" s="100">
        <v>27.248969139972722</v>
      </c>
      <c r="AC9" s="100"/>
      <c r="AD9" s="100">
        <v>46.327441018858309</v>
      </c>
      <c r="AE9" s="100"/>
      <c r="AF9" s="100">
        <v>46.327441018858309</v>
      </c>
      <c r="AG9" s="100"/>
      <c r="AH9" s="100">
        <v>0</v>
      </c>
      <c r="AI9" s="100"/>
      <c r="AJ9" s="100">
        <v>0</v>
      </c>
      <c r="AK9" s="100"/>
      <c r="AL9" s="100">
        <v>-108.78988849983082</v>
      </c>
      <c r="AM9" s="100"/>
      <c r="AN9" s="100">
        <v>-108.78988849983082</v>
      </c>
      <c r="AO9" s="100"/>
      <c r="AP9" s="100">
        <v>0</v>
      </c>
      <c r="AQ9" s="100"/>
      <c r="AR9" s="100">
        <v>-108.78988849983082</v>
      </c>
      <c r="AS9" s="100"/>
      <c r="AT9" s="100">
        <v>1</v>
      </c>
      <c r="AU9" s="100"/>
      <c r="AV9" s="100">
        <v>2</v>
      </c>
    </row>
    <row r="10" spans="1:48">
      <c r="A10" s="314">
        <v>20</v>
      </c>
      <c r="B10" s="336">
        <v>1466</v>
      </c>
      <c r="C10" s="380" t="s">
        <v>988</v>
      </c>
      <c r="D10" s="378">
        <v>918.62556709521482</v>
      </c>
      <c r="E10" s="362">
        <v>76.552130591267897</v>
      </c>
      <c r="F10" s="379">
        <v>7.6063311474427824</v>
      </c>
      <c r="G10" s="340">
        <v>1466</v>
      </c>
      <c r="H10" s="341">
        <f t="shared" si="0"/>
        <v>0</v>
      </c>
      <c r="I10" s="342">
        <f t="shared" si="1"/>
        <v>0</v>
      </c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360">
        <v>1143</v>
      </c>
      <c r="Z10" s="51"/>
    </row>
    <row r="11" spans="1:48">
      <c r="A11" s="314">
        <v>20</v>
      </c>
      <c r="B11" s="350">
        <v>1440</v>
      </c>
      <c r="C11" s="380" t="s">
        <v>992</v>
      </c>
      <c r="D11" s="378">
        <v>19.450132595712002</v>
      </c>
      <c r="E11" s="362">
        <v>1.6208443829760004</v>
      </c>
      <c r="F11" s="379">
        <v>0.16106709068978012</v>
      </c>
      <c r="G11" s="354">
        <v>1466</v>
      </c>
      <c r="H11" s="355">
        <f t="shared" si="0"/>
        <v>1.7735334242837655E-2</v>
      </c>
      <c r="I11" s="356">
        <f t="shared" si="1"/>
        <v>2.8746216887705331E-2</v>
      </c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0.4226949854155036</v>
      </c>
      <c r="Q11" s="221">
        <f>P11*700</f>
        <v>295.88648979085252</v>
      </c>
      <c r="X11" s="360">
        <v>1110</v>
      </c>
      <c r="Z11" s="116">
        <v>1466</v>
      </c>
      <c r="AA11" s="99"/>
      <c r="AB11" s="100">
        <v>81.56674344494256</v>
      </c>
      <c r="AC11" s="100"/>
      <c r="AD11" s="100">
        <v>138.67704796764184</v>
      </c>
      <c r="AE11" s="100"/>
      <c r="AF11" s="100">
        <v>137.70610971918285</v>
      </c>
      <c r="AG11" s="100"/>
      <c r="AH11" s="100">
        <v>0.97093824845899235</v>
      </c>
      <c r="AI11" s="100"/>
      <c r="AJ11" s="100">
        <v>7.7675059876719388</v>
      </c>
      <c r="AK11" s="100"/>
      <c r="AL11" s="100">
        <v>-54.094216537384632</v>
      </c>
      <c r="AM11" s="100"/>
      <c r="AN11" s="100">
        <v>-46.326710549712693</v>
      </c>
      <c r="AO11" s="100"/>
      <c r="AP11" s="100">
        <v>5.1783373251146259</v>
      </c>
      <c r="AQ11" s="100"/>
      <c r="AR11" s="100">
        <v>-41.148373224598068</v>
      </c>
      <c r="AS11" s="100"/>
      <c r="AT11" s="100">
        <v>2</v>
      </c>
      <c r="AU11" s="100"/>
      <c r="AV11" s="100">
        <v>3</v>
      </c>
    </row>
    <row r="12" spans="1:48">
      <c r="A12" s="314">
        <v>20</v>
      </c>
      <c r="B12" s="343">
        <v>1420</v>
      </c>
      <c r="C12" s="380" t="s">
        <v>992</v>
      </c>
      <c r="D12" s="378">
        <v>40.725221648383993</v>
      </c>
      <c r="E12" s="362">
        <v>3.3937684706986659</v>
      </c>
      <c r="F12" s="379">
        <v>0.33720425657695768</v>
      </c>
      <c r="G12" s="347">
        <v>1466</v>
      </c>
      <c r="H12" s="348">
        <f t="shared" si="0"/>
        <v>3.1377899045020467E-2</v>
      </c>
      <c r="I12" s="349">
        <f t="shared" si="1"/>
        <v>0.10648932445575625</v>
      </c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3">SUMIF(C:C,$O12,I:I)</f>
        <v>6.5970738083577979E-2</v>
      </c>
      <c r="Q12" s="221">
        <f t="shared" ref="Q12:Q14" si="4">P12*700</f>
        <v>46.179516658504582</v>
      </c>
      <c r="X12" s="360">
        <v>1035</v>
      </c>
      <c r="Z12" s="51"/>
    </row>
    <row r="13" spans="1:48">
      <c r="A13" s="314">
        <v>20</v>
      </c>
      <c r="B13" s="350">
        <v>1401</v>
      </c>
      <c r="C13" s="373" t="s">
        <v>988</v>
      </c>
      <c r="D13" s="374">
        <v>292.37979727556205</v>
      </c>
      <c r="E13" s="345">
        <v>24.364983106296837</v>
      </c>
      <c r="F13" s="375">
        <v>2.4209385880155381</v>
      </c>
      <c r="G13" s="340">
        <v>1401</v>
      </c>
      <c r="H13" s="341">
        <f>IFERROR(+(G13-B13)/G13, "")</f>
        <v>0</v>
      </c>
      <c r="I13" s="342">
        <f>IFERROR(H13*E13, "")</f>
        <v>0</v>
      </c>
      <c r="J13" s="51"/>
      <c r="K13" s="51"/>
      <c r="O13" s="221" t="s">
        <v>992</v>
      </c>
      <c r="P13" s="222">
        <f t="shared" si="3"/>
        <v>0.2661083762556129</v>
      </c>
      <c r="Q13" s="221">
        <f t="shared" si="4"/>
        <v>186.27586337892902</v>
      </c>
      <c r="X13" s="360">
        <v>1015</v>
      </c>
      <c r="Z13" s="116">
        <v>1401</v>
      </c>
      <c r="AA13" s="99"/>
      <c r="AB13" s="100">
        <v>38.266279977456904</v>
      </c>
      <c r="AC13" s="100"/>
      <c r="AD13" s="100">
        <v>65.058127055091347</v>
      </c>
      <c r="AE13" s="100"/>
      <c r="AF13" s="100">
        <v>62.708038544884054</v>
      </c>
      <c r="AG13" s="100"/>
      <c r="AH13" s="100">
        <v>2.3500885102072928</v>
      </c>
      <c r="AI13" s="100"/>
      <c r="AJ13" s="100">
        <v>18.800708081658343</v>
      </c>
      <c r="AK13" s="100"/>
      <c r="AL13" s="100">
        <v>-17.555146137549489</v>
      </c>
      <c r="AM13" s="100"/>
      <c r="AN13" s="100">
        <v>1.2455619441088537</v>
      </c>
      <c r="AO13" s="100"/>
      <c r="AP13" s="100">
        <v>12.53380538777223</v>
      </c>
      <c r="AQ13" s="100"/>
      <c r="AR13" s="100">
        <v>13.779367331881083</v>
      </c>
      <c r="AS13" s="100"/>
      <c r="AT13" s="100">
        <v>3</v>
      </c>
      <c r="AU13" s="100"/>
      <c r="AV13" s="100">
        <v>3</v>
      </c>
    </row>
    <row r="14" spans="1:48">
      <c r="A14" s="314">
        <v>20</v>
      </c>
      <c r="B14" s="350">
        <v>1400</v>
      </c>
      <c r="C14" s="373" t="s">
        <v>992</v>
      </c>
      <c r="D14" s="374">
        <v>52.610116512464003</v>
      </c>
      <c r="E14" s="345">
        <v>4.3841763760386669</v>
      </c>
      <c r="F14" s="375">
        <v>0.43557890720307663</v>
      </c>
      <c r="G14" s="354">
        <v>1401</v>
      </c>
      <c r="H14" s="355">
        <f t="shared" ref="H14:H64" si="5">IFERROR(+(G14-B14)/G14, "")</f>
        <v>7.1377587437544611E-4</v>
      </c>
      <c r="I14" s="356">
        <f t="shared" ref="I14:I64" si="6">IFERROR(H14*E14, "")</f>
        <v>3.1293193262231741E-3</v>
      </c>
      <c r="J14" s="51"/>
      <c r="K14" s="51"/>
      <c r="O14" s="221" t="s">
        <v>988</v>
      </c>
      <c r="P14" s="222">
        <f t="shared" si="3"/>
        <v>0.75678036361960743</v>
      </c>
      <c r="Q14" s="221">
        <f t="shared" si="4"/>
        <v>529.74625453372516</v>
      </c>
      <c r="X14" s="360">
        <v>1000</v>
      </c>
      <c r="Z14" s="51"/>
    </row>
    <row r="15" spans="1:48">
      <c r="A15" s="314">
        <v>20</v>
      </c>
      <c r="B15" s="343">
        <v>1395</v>
      </c>
      <c r="C15" s="373" t="s">
        <v>989</v>
      </c>
      <c r="D15" s="374">
        <v>114.2054459414568</v>
      </c>
      <c r="E15" s="345">
        <v>9.5171204951214019</v>
      </c>
      <c r="F15" s="375">
        <v>0.94522391809388606</v>
      </c>
      <c r="G15" s="347">
        <v>1401</v>
      </c>
      <c r="H15" s="348">
        <f t="shared" si="5"/>
        <v>4.2826552462526769E-3</v>
      </c>
      <c r="I15" s="349">
        <f t="shared" si="6"/>
        <v>4.0758546017650547E-2</v>
      </c>
      <c r="J15" s="51"/>
      <c r="K15" s="51"/>
      <c r="L15" s="408" t="s">
        <v>1293</v>
      </c>
      <c r="M15" s="409"/>
      <c r="X15" s="360">
        <v>965</v>
      </c>
      <c r="Z15" s="116">
        <v>1330</v>
      </c>
      <c r="AA15" s="99"/>
      <c r="AB15" s="100">
        <v>40.408441760735954</v>
      </c>
      <c r="AC15" s="100"/>
      <c r="AD15" s="100">
        <v>68.699732679392923</v>
      </c>
      <c r="AE15" s="100"/>
      <c r="AF15" s="100">
        <v>67.306058572591894</v>
      </c>
      <c r="AG15" s="100"/>
      <c r="AH15" s="100">
        <v>1.3936741068010292</v>
      </c>
      <c r="AI15" s="100"/>
      <c r="AJ15" s="100">
        <v>11.149392854408234</v>
      </c>
      <c r="AK15" s="100"/>
      <c r="AL15" s="100">
        <v>-56.901606803516813</v>
      </c>
      <c r="AM15" s="100"/>
      <c r="AN15" s="100">
        <v>-45.75221394910858</v>
      </c>
      <c r="AO15" s="100"/>
      <c r="AP15" s="100">
        <v>7.4329285696054894</v>
      </c>
      <c r="AQ15" s="100"/>
      <c r="AR15" s="100">
        <v>-38.319285379503093</v>
      </c>
      <c r="AS15" s="100"/>
      <c r="AT15" s="100">
        <v>2</v>
      </c>
      <c r="AU15" s="100"/>
      <c r="AV15" s="100">
        <v>3</v>
      </c>
    </row>
    <row r="16" spans="1:48">
      <c r="A16" s="314">
        <v>20</v>
      </c>
      <c r="B16" s="350">
        <v>1330</v>
      </c>
      <c r="C16" s="373" t="s">
        <v>992</v>
      </c>
      <c r="D16" s="374">
        <v>94.960026356342013</v>
      </c>
      <c r="E16" s="345">
        <v>7.9133355296951668</v>
      </c>
      <c r="F16" s="375">
        <v>0.78615933908903812</v>
      </c>
      <c r="G16" s="340">
        <v>1330</v>
      </c>
      <c r="H16" s="341">
        <f t="shared" si="5"/>
        <v>0</v>
      </c>
      <c r="I16" s="342">
        <f t="shared" si="6"/>
        <v>0</v>
      </c>
      <c r="J16" s="51"/>
      <c r="K16" s="51"/>
      <c r="L16" s="104" t="s">
        <v>1294</v>
      </c>
      <c r="M16" s="244">
        <f>COUNT(B5:B65)</f>
        <v>61</v>
      </c>
      <c r="X16" s="360">
        <v>950</v>
      </c>
      <c r="Z16" s="51"/>
    </row>
    <row r="17" spans="1:48">
      <c r="A17" s="314">
        <v>20</v>
      </c>
      <c r="B17" s="350">
        <v>1326</v>
      </c>
      <c r="C17" s="373" t="s">
        <v>988</v>
      </c>
      <c r="D17" s="374">
        <v>359.04523075638679</v>
      </c>
      <c r="E17" s="345">
        <v>29.920435896365561</v>
      </c>
      <c r="F17" s="375">
        <v>2.972442541501005</v>
      </c>
      <c r="G17" s="354">
        <v>1330</v>
      </c>
      <c r="H17" s="355">
        <f t="shared" si="5"/>
        <v>3.0075187969924814E-3</v>
      </c>
      <c r="I17" s="356">
        <f t="shared" si="6"/>
        <v>8.9986273372528014E-2</v>
      </c>
      <c r="J17" s="51"/>
      <c r="K17" s="51"/>
      <c r="L17" s="19" t="s">
        <v>1295</v>
      </c>
      <c r="M17" s="245">
        <f>COUNT(G5:G65)</f>
        <v>50</v>
      </c>
      <c r="X17" s="360">
        <v>940</v>
      </c>
      <c r="Z17" s="116">
        <v>1270</v>
      </c>
      <c r="AA17" s="99"/>
      <c r="AB17" s="100">
        <v>134.4249263886116</v>
      </c>
      <c r="AC17" s="100"/>
      <c r="AD17" s="100">
        <v>228.54476085629287</v>
      </c>
      <c r="AE17" s="100"/>
      <c r="AF17" s="100">
        <v>224.71796629454346</v>
      </c>
      <c r="AG17" s="100"/>
      <c r="AH17" s="100">
        <v>3.8267945617494092</v>
      </c>
      <c r="AI17" s="100"/>
      <c r="AJ17" s="100">
        <v>30.614356493995274</v>
      </c>
      <c r="AK17" s="100"/>
      <c r="AL17" s="100">
        <v>-51.974281605946146</v>
      </c>
      <c r="AM17" s="100"/>
      <c r="AN17" s="100">
        <v>-21.359925111950872</v>
      </c>
      <c r="AO17" s="100"/>
      <c r="AP17" s="100">
        <v>20.409570995996852</v>
      </c>
      <c r="AQ17" s="100"/>
      <c r="AR17" s="100">
        <v>-0.95035411595402053</v>
      </c>
      <c r="AS17" s="100"/>
      <c r="AT17" s="100">
        <v>3</v>
      </c>
      <c r="AU17" s="100"/>
      <c r="AV17" s="100">
        <v>3</v>
      </c>
    </row>
    <row r="18" spans="1:48">
      <c r="A18" s="314">
        <v>20</v>
      </c>
      <c r="B18" s="343">
        <v>1303</v>
      </c>
      <c r="C18" s="373" t="s">
        <v>988</v>
      </c>
      <c r="D18" s="374">
        <v>30.896044016102724</v>
      </c>
      <c r="E18" s="345">
        <v>2.5746703346752269</v>
      </c>
      <c r="F18" s="375">
        <v>0.25577661959539111</v>
      </c>
      <c r="G18" s="347">
        <v>1330</v>
      </c>
      <c r="H18" s="348">
        <f t="shared" si="5"/>
        <v>2.030075187969925E-2</v>
      </c>
      <c r="I18" s="349">
        <f t="shared" si="6"/>
        <v>5.2267743636264005E-2</v>
      </c>
      <c r="J18" s="51"/>
      <c r="K18" s="51"/>
      <c r="L18" s="105" t="s">
        <v>1296</v>
      </c>
      <c r="M18" s="246">
        <f>M16-M17</f>
        <v>11</v>
      </c>
      <c r="X18" s="360">
        <v>935</v>
      </c>
      <c r="Z18" s="51"/>
    </row>
    <row r="19" spans="1:48" ht="15" thickBot="1">
      <c r="A19" s="314">
        <v>20</v>
      </c>
      <c r="B19" s="272">
        <v>1287</v>
      </c>
      <c r="C19" s="171" t="s">
        <v>988</v>
      </c>
      <c r="D19" s="331">
        <v>290.02727085964625</v>
      </c>
      <c r="E19" s="172">
        <v>24.168939238303857</v>
      </c>
      <c r="F19" s="332">
        <v>2.4012257493155653</v>
      </c>
      <c r="G19" s="53"/>
      <c r="H19" s="54" t="str">
        <f t="shared" si="5"/>
        <v/>
      </c>
      <c r="I19" s="52" t="str">
        <f t="shared" si="6"/>
        <v/>
      </c>
      <c r="J19" s="51"/>
      <c r="K19" s="51"/>
      <c r="L19" s="106" t="s">
        <v>1297</v>
      </c>
      <c r="M19" s="247">
        <f>COUNT(X5:X28)</f>
        <v>17</v>
      </c>
      <c r="X19" s="360">
        <v>914</v>
      </c>
      <c r="Z19" s="116">
        <v>1143</v>
      </c>
      <c r="AA19" s="99"/>
      <c r="AB19" s="100">
        <v>212.44134559848828</v>
      </c>
      <c r="AC19" s="100"/>
      <c r="AD19" s="100">
        <v>361.18697991826571</v>
      </c>
      <c r="AE19" s="100"/>
      <c r="AF19" s="100">
        <v>360.60211072428899</v>
      </c>
      <c r="AG19" s="100"/>
      <c r="AH19" s="100">
        <v>0.584869193976715</v>
      </c>
      <c r="AI19" s="100"/>
      <c r="AJ19" s="100">
        <v>4.67895355181372</v>
      </c>
      <c r="AK19" s="100"/>
      <c r="AL19" s="100">
        <v>-5.6455607473275551</v>
      </c>
      <c r="AM19" s="100"/>
      <c r="AN19" s="100">
        <v>-0.96660719551383512</v>
      </c>
      <c r="AO19" s="100"/>
      <c r="AP19" s="100">
        <v>3.1193023678758136</v>
      </c>
      <c r="AQ19" s="100"/>
      <c r="AR19" s="100">
        <v>2.1526951723619785</v>
      </c>
      <c r="AS19" s="100"/>
      <c r="AT19" s="100">
        <v>3</v>
      </c>
      <c r="AU19" s="100"/>
      <c r="AV19" s="100">
        <v>3</v>
      </c>
    </row>
    <row r="20" spans="1:48" ht="15" thickTop="1">
      <c r="A20" s="314">
        <v>20</v>
      </c>
      <c r="B20" s="336">
        <v>1270</v>
      </c>
      <c r="C20" s="380" t="s">
        <v>992</v>
      </c>
      <c r="D20" s="378">
        <v>1372.4508842996001</v>
      </c>
      <c r="E20" s="362">
        <v>114.37090702496666</v>
      </c>
      <c r="F20" s="379">
        <v>11.364361376039758</v>
      </c>
      <c r="G20" s="340">
        <v>1270</v>
      </c>
      <c r="H20" s="341">
        <f t="shared" si="5"/>
        <v>0</v>
      </c>
      <c r="I20" s="342">
        <f t="shared" si="6"/>
        <v>0</v>
      </c>
      <c r="J20" s="51"/>
      <c r="K20" s="51"/>
      <c r="L20" s="22" t="s">
        <v>1298</v>
      </c>
      <c r="M20" s="248">
        <f>+M19+M18</f>
        <v>28</v>
      </c>
      <c r="X20" s="360">
        <v>880</v>
      </c>
      <c r="Z20" s="51"/>
    </row>
    <row r="21" spans="1:48">
      <c r="A21" s="314">
        <v>20</v>
      </c>
      <c r="B21" s="350">
        <v>1264</v>
      </c>
      <c r="C21" s="380" t="s">
        <v>989</v>
      </c>
      <c r="D21" s="378">
        <v>151.25977652972034</v>
      </c>
      <c r="E21" s="362">
        <v>12.604981377476694</v>
      </c>
      <c r="F21" s="379">
        <v>1.2522900637230778</v>
      </c>
      <c r="G21" s="354">
        <v>1270</v>
      </c>
      <c r="H21" s="355">
        <f t="shared" si="5"/>
        <v>4.7244094488188976E-3</v>
      </c>
      <c r="I21" s="356">
        <f t="shared" si="6"/>
        <v>5.9551093121937133E-2</v>
      </c>
      <c r="J21" s="51"/>
      <c r="K21" s="51"/>
      <c r="X21" s="361">
        <v>872</v>
      </c>
      <c r="Z21" s="116">
        <v>1110</v>
      </c>
      <c r="AA21" s="99"/>
      <c r="AB21" s="100">
        <v>79.243415881063839</v>
      </c>
      <c r="AC21" s="100"/>
      <c r="AD21" s="100">
        <v>134.72637028209564</v>
      </c>
      <c r="AE21" s="100"/>
      <c r="AF21" s="100">
        <v>130.66591294777049</v>
      </c>
      <c r="AG21" s="100"/>
      <c r="AH21" s="100">
        <v>4.0604573343251502</v>
      </c>
      <c r="AI21" s="100"/>
      <c r="AJ21" s="100">
        <v>32.483658674601202</v>
      </c>
      <c r="AK21" s="100"/>
      <c r="AL21" s="100">
        <v>-77.353050282295484</v>
      </c>
      <c r="AM21" s="100"/>
      <c r="AN21" s="100">
        <v>-44.869391607694283</v>
      </c>
      <c r="AO21" s="100"/>
      <c r="AP21" s="100">
        <v>21.655772449734137</v>
      </c>
      <c r="AQ21" s="100"/>
      <c r="AR21" s="100">
        <v>-23.213619157960146</v>
      </c>
      <c r="AS21" s="100"/>
      <c r="AT21" s="100">
        <v>2</v>
      </c>
      <c r="AU21" s="100"/>
      <c r="AV21" s="100">
        <v>3</v>
      </c>
    </row>
    <row r="22" spans="1:48">
      <c r="A22" s="314">
        <v>20</v>
      </c>
      <c r="B22" s="343">
        <v>1258</v>
      </c>
      <c r="C22" s="380" t="s">
        <v>988</v>
      </c>
      <c r="D22" s="378">
        <v>89.388455834018885</v>
      </c>
      <c r="E22" s="362">
        <v>7.4490379861682401</v>
      </c>
      <c r="F22" s="379">
        <v>0.74002436803059224</v>
      </c>
      <c r="G22" s="347">
        <v>1270</v>
      </c>
      <c r="H22" s="348">
        <f t="shared" si="5"/>
        <v>9.4488188976377951E-3</v>
      </c>
      <c r="I22" s="349">
        <f t="shared" si="6"/>
        <v>7.0384610892928245E-2</v>
      </c>
      <c r="J22" s="51"/>
      <c r="K22" s="51"/>
      <c r="X22"/>
      <c r="Z22" s="51"/>
    </row>
    <row r="23" spans="1:48">
      <c r="A23" s="314">
        <v>20</v>
      </c>
      <c r="B23" s="272">
        <v>1230</v>
      </c>
      <c r="C23" s="171" t="s">
        <v>992</v>
      </c>
      <c r="D23" s="331">
        <v>341.86828902953999</v>
      </c>
      <c r="E23" s="172">
        <v>28.489024085794998</v>
      </c>
      <c r="F23" s="332">
        <v>2.8306960458852921</v>
      </c>
      <c r="G23" s="53"/>
      <c r="H23" s="54" t="str">
        <f t="shared" si="5"/>
        <v/>
      </c>
      <c r="I23" s="52" t="str">
        <f t="shared" si="6"/>
        <v/>
      </c>
      <c r="J23" s="51"/>
      <c r="K23" s="51"/>
      <c r="X23"/>
      <c r="Z23" s="116">
        <v>1035</v>
      </c>
      <c r="AA23" s="99"/>
      <c r="AB23" s="100">
        <v>15.308798583683501</v>
      </c>
      <c r="AC23" s="100"/>
      <c r="AD23" s="100">
        <v>26.027023398400789</v>
      </c>
      <c r="AE23" s="100"/>
      <c r="AF23" s="100">
        <v>25.381635153016333</v>
      </c>
      <c r="AG23" s="100"/>
      <c r="AH23" s="100">
        <v>0.64538824538445638</v>
      </c>
      <c r="AI23" s="100"/>
      <c r="AJ23" s="100">
        <v>5.1631059630756511</v>
      </c>
      <c r="AK23" s="100"/>
      <c r="AL23" s="100">
        <v>-20.211714858736233</v>
      </c>
      <c r="AM23" s="100"/>
      <c r="AN23" s="100">
        <v>-15.048608895660582</v>
      </c>
      <c r="AO23" s="100"/>
      <c r="AP23" s="100">
        <v>3.4420706420504343</v>
      </c>
      <c r="AQ23" s="100"/>
      <c r="AR23" s="100">
        <v>-11.606538253610147</v>
      </c>
      <c r="AS23" s="100"/>
      <c r="AT23" s="100">
        <v>3</v>
      </c>
      <c r="AU23" s="100"/>
      <c r="AV23" s="100">
        <v>3</v>
      </c>
    </row>
    <row r="24" spans="1:48">
      <c r="A24" s="314">
        <v>20</v>
      </c>
      <c r="B24" s="260">
        <v>1178</v>
      </c>
      <c r="C24" s="175" t="s">
        <v>988</v>
      </c>
      <c r="D24" s="181">
        <v>122.5580692348376</v>
      </c>
      <c r="E24" s="161">
        <v>10.213172436236468</v>
      </c>
      <c r="F24" s="182">
        <v>1.0148057488911948</v>
      </c>
      <c r="G24" s="184"/>
      <c r="H24" s="192" t="str">
        <f t="shared" si="5"/>
        <v/>
      </c>
      <c r="I24" s="335" t="str">
        <f t="shared" si="6"/>
        <v/>
      </c>
      <c r="J24" s="51"/>
      <c r="K24" s="51"/>
      <c r="X24"/>
      <c r="Z24" s="51"/>
    </row>
    <row r="25" spans="1:48">
      <c r="A25" s="314">
        <v>20</v>
      </c>
      <c r="B25" s="350">
        <v>1143</v>
      </c>
      <c r="C25" s="373" t="s">
        <v>992</v>
      </c>
      <c r="D25" s="374">
        <v>2514.0971694160894</v>
      </c>
      <c r="E25" s="345">
        <v>209.50809745134083</v>
      </c>
      <c r="F25" s="375">
        <v>20.817819163982751</v>
      </c>
      <c r="G25" s="340">
        <v>1143</v>
      </c>
      <c r="H25" s="341">
        <f t="shared" si="5"/>
        <v>0</v>
      </c>
      <c r="I25" s="342">
        <f t="shared" si="6"/>
        <v>0</v>
      </c>
      <c r="J25" s="51"/>
      <c r="K25" s="51"/>
      <c r="X25"/>
      <c r="Z25" s="116">
        <v>1015</v>
      </c>
      <c r="AA25" s="99"/>
      <c r="AB25" s="100">
        <v>196.49383127900697</v>
      </c>
      <c r="AC25" s="100"/>
      <c r="AD25" s="100">
        <v>334.07298031936625</v>
      </c>
      <c r="AE25" s="100"/>
      <c r="AF25" s="100">
        <v>333.42616575714129</v>
      </c>
      <c r="AG25" s="100"/>
      <c r="AH25" s="100">
        <v>0.64681456222496081</v>
      </c>
      <c r="AI25" s="100"/>
      <c r="AJ25" s="100">
        <v>5.1745164977996865</v>
      </c>
      <c r="AK25" s="100"/>
      <c r="AL25" s="100">
        <v>-2.5693679287858027</v>
      </c>
      <c r="AM25" s="100"/>
      <c r="AN25" s="100">
        <v>2.6051485690138838</v>
      </c>
      <c r="AO25" s="100"/>
      <c r="AP25" s="100">
        <v>3.4496776651997911</v>
      </c>
      <c r="AQ25" s="100"/>
      <c r="AR25" s="100">
        <v>6.0548262342136745</v>
      </c>
      <c r="AS25" s="100"/>
      <c r="AT25" s="100">
        <v>2</v>
      </c>
      <c r="AU25" s="100"/>
      <c r="AV25" s="100">
        <v>2</v>
      </c>
    </row>
    <row r="26" spans="1:48">
      <c r="A26" s="314">
        <v>20</v>
      </c>
      <c r="B26" s="350">
        <v>1138</v>
      </c>
      <c r="C26" s="373" t="s">
        <v>990</v>
      </c>
      <c r="D26" s="374">
        <v>17.607588568754803</v>
      </c>
      <c r="E26" s="345">
        <v>1.4672990473962335</v>
      </c>
      <c r="F26" s="375">
        <v>0.14577729069935633</v>
      </c>
      <c r="G26" s="354">
        <v>1143</v>
      </c>
      <c r="H26" s="355">
        <f t="shared" si="5"/>
        <v>4.3744531933508314E-3</v>
      </c>
      <c r="I26" s="356">
        <f t="shared" si="6"/>
        <v>6.4186310034830864E-3</v>
      </c>
      <c r="J26" s="51"/>
      <c r="K26" s="51"/>
      <c r="X26"/>
      <c r="Z26" s="51"/>
    </row>
    <row r="27" spans="1:48">
      <c r="A27" s="314">
        <v>20</v>
      </c>
      <c r="B27" s="343">
        <v>1137</v>
      </c>
      <c r="C27" s="373" t="s">
        <v>988</v>
      </c>
      <c r="D27" s="374">
        <v>17.591389197014642</v>
      </c>
      <c r="E27" s="345">
        <v>1.4659490997512201</v>
      </c>
      <c r="F27" s="375">
        <v>0.14556798200420537</v>
      </c>
      <c r="G27" s="347">
        <v>1143</v>
      </c>
      <c r="H27" s="348">
        <f t="shared" si="5"/>
        <v>5.2493438320209973E-3</v>
      </c>
      <c r="I27" s="349">
        <f t="shared" si="6"/>
        <v>7.6952708648358008E-3</v>
      </c>
      <c r="J27" s="51"/>
      <c r="K27" s="51"/>
      <c r="X27"/>
      <c r="Z27" s="116">
        <v>1000</v>
      </c>
      <c r="AA27" s="99"/>
      <c r="AB27" s="100">
        <v>111.03424194715069</v>
      </c>
      <c r="AC27" s="100"/>
      <c r="AD27" s="100">
        <v>188.77579831172736</v>
      </c>
      <c r="AE27" s="100"/>
      <c r="AF27" s="100">
        <v>184.59679231496366</v>
      </c>
      <c r="AG27" s="100"/>
      <c r="AH27" s="100">
        <v>4.1790059967636921</v>
      </c>
      <c r="AI27" s="100"/>
      <c r="AJ27" s="100">
        <v>33.432047974109537</v>
      </c>
      <c r="AK27" s="100"/>
      <c r="AL27" s="100">
        <v>-94.573240422141595</v>
      </c>
      <c r="AM27" s="100"/>
      <c r="AN27" s="100">
        <v>-61.141192448032058</v>
      </c>
      <c r="AO27" s="100"/>
      <c r="AP27" s="100">
        <v>22.288031982739692</v>
      </c>
      <c r="AQ27" s="100"/>
      <c r="AR27" s="100">
        <v>-38.853160465292362</v>
      </c>
      <c r="AS27" s="100"/>
      <c r="AT27" s="100">
        <v>4</v>
      </c>
      <c r="AU27" s="100"/>
      <c r="AV27" s="100">
        <v>5</v>
      </c>
    </row>
    <row r="28" spans="1:48">
      <c r="A28" s="314">
        <v>20</v>
      </c>
      <c r="B28" s="272">
        <v>1115</v>
      </c>
      <c r="C28" s="171" t="s">
        <v>988</v>
      </c>
      <c r="D28" s="331">
        <v>368.47380807372235</v>
      </c>
      <c r="E28" s="172">
        <v>30.706150672810196</v>
      </c>
      <c r="F28" s="332">
        <v>3.0510341050055922</v>
      </c>
      <c r="G28" s="53"/>
      <c r="H28" s="54" t="str">
        <f t="shared" si="5"/>
        <v/>
      </c>
      <c r="I28" s="52" t="str">
        <f t="shared" si="6"/>
        <v/>
      </c>
      <c r="J28" s="51"/>
      <c r="K28" s="51"/>
      <c r="X28"/>
      <c r="Z28" s="51"/>
    </row>
    <row r="29" spans="1:48">
      <c r="A29" s="314">
        <v>20</v>
      </c>
      <c r="B29" s="336">
        <v>1110</v>
      </c>
      <c r="C29" s="380" t="s">
        <v>989</v>
      </c>
      <c r="D29" s="378">
        <v>294.04769516661838</v>
      </c>
      <c r="E29" s="362">
        <v>24.5039745972182</v>
      </c>
      <c r="F29" s="379">
        <v>2.43468646811561</v>
      </c>
      <c r="G29" s="340">
        <v>1110</v>
      </c>
      <c r="H29" s="341">
        <f t="shared" si="5"/>
        <v>0</v>
      </c>
      <c r="I29" s="342">
        <f t="shared" si="6"/>
        <v>0</v>
      </c>
      <c r="J29" s="51"/>
      <c r="K29" s="51"/>
      <c r="X29"/>
      <c r="Z29" s="116">
        <v>965</v>
      </c>
      <c r="AA29" s="99"/>
      <c r="AB29" s="100">
        <v>55.386267859730509</v>
      </c>
      <c r="AC29" s="100"/>
      <c r="AD29" s="100">
        <v>94.165327007710488</v>
      </c>
      <c r="AE29" s="100"/>
      <c r="AF29" s="100">
        <v>92.367278011682728</v>
      </c>
      <c r="AG29" s="100"/>
      <c r="AH29" s="100">
        <v>1.7980489960277595</v>
      </c>
      <c r="AI29" s="100"/>
      <c r="AJ29" s="100">
        <v>14.384391968222076</v>
      </c>
      <c r="AK29" s="100"/>
      <c r="AL29" s="100">
        <v>0</v>
      </c>
      <c r="AM29" s="100"/>
      <c r="AN29" s="100">
        <v>14.384391968222076</v>
      </c>
      <c r="AO29" s="100"/>
      <c r="AP29" s="100">
        <v>9.5895946454813838</v>
      </c>
      <c r="AQ29" s="100"/>
      <c r="AR29" s="100">
        <v>23.97398661370346</v>
      </c>
      <c r="AS29" s="100"/>
      <c r="AT29" s="100">
        <v>2</v>
      </c>
      <c r="AU29" s="100"/>
      <c r="AV29" s="100">
        <v>2</v>
      </c>
    </row>
    <row r="30" spans="1:48">
      <c r="A30" s="314">
        <v>20</v>
      </c>
      <c r="B30" s="350">
        <v>1108</v>
      </c>
      <c r="C30" s="380" t="s">
        <v>989</v>
      </c>
      <c r="D30" s="378">
        <v>25.818303612075518</v>
      </c>
      <c r="E30" s="362">
        <v>2.1515253010062931</v>
      </c>
      <c r="F30" s="379">
        <v>0.21384045925665535</v>
      </c>
      <c r="G30" s="354">
        <v>1110</v>
      </c>
      <c r="H30" s="355">
        <f t="shared" si="5"/>
        <v>1.8018018018018018E-3</v>
      </c>
      <c r="I30" s="356">
        <f t="shared" si="6"/>
        <v>3.8766221639753031E-3</v>
      </c>
      <c r="J30" s="51"/>
      <c r="K30" s="51"/>
      <c r="X30"/>
      <c r="Z30" s="51"/>
    </row>
    <row r="31" spans="1:48">
      <c r="A31" s="314">
        <v>20</v>
      </c>
      <c r="B31" s="343">
        <v>1106</v>
      </c>
      <c r="C31" s="380" t="s">
        <v>988</v>
      </c>
      <c r="D31" s="378">
        <v>631.05499179407218</v>
      </c>
      <c r="E31" s="362">
        <v>52.587915982839348</v>
      </c>
      <c r="F31" s="379">
        <v>5.2249113482587131</v>
      </c>
      <c r="G31" s="347">
        <v>1110</v>
      </c>
      <c r="H31" s="348">
        <f t="shared" si="5"/>
        <v>3.6036036036036037E-3</v>
      </c>
      <c r="I31" s="349">
        <f t="shared" si="6"/>
        <v>0.18950600354176342</v>
      </c>
      <c r="X31"/>
      <c r="Z31" s="116">
        <v>950</v>
      </c>
      <c r="AA31" s="99"/>
      <c r="AB31" s="100">
        <v>134.41746264599567</v>
      </c>
      <c r="AC31" s="100"/>
      <c r="AD31" s="100">
        <v>228.53156238818406</v>
      </c>
      <c r="AE31" s="100"/>
      <c r="AF31" s="100">
        <v>218.2297433214369</v>
      </c>
      <c r="AG31" s="100"/>
      <c r="AH31" s="100">
        <v>10.301819066747157</v>
      </c>
      <c r="AI31" s="100"/>
      <c r="AJ31" s="100">
        <v>82.414552533977258</v>
      </c>
      <c r="AK31" s="100"/>
      <c r="AL31" s="100">
        <v>0</v>
      </c>
      <c r="AM31" s="100"/>
      <c r="AN31" s="100">
        <v>82.414552533977258</v>
      </c>
      <c r="AO31" s="100"/>
      <c r="AP31" s="100">
        <v>54.943035022651507</v>
      </c>
      <c r="AQ31" s="100"/>
      <c r="AR31" s="100">
        <v>137.35758755662877</v>
      </c>
      <c r="AS31" s="100"/>
      <c r="AT31" s="100">
        <v>3</v>
      </c>
      <c r="AU31" s="100"/>
      <c r="AV31" s="100">
        <v>3</v>
      </c>
    </row>
    <row r="32" spans="1:48">
      <c r="A32" s="314">
        <v>20</v>
      </c>
      <c r="B32" s="272">
        <v>1085</v>
      </c>
      <c r="C32" s="171" t="s">
        <v>992</v>
      </c>
      <c r="D32" s="331">
        <v>315.45874705911996</v>
      </c>
      <c r="E32" s="172">
        <v>26.288228921593337</v>
      </c>
      <c r="F32" s="332">
        <v>2.6121717451187885</v>
      </c>
      <c r="G32" s="53"/>
      <c r="H32" s="54" t="str">
        <f t="shared" si="5"/>
        <v/>
      </c>
      <c r="I32" s="52" t="str">
        <f t="shared" si="6"/>
        <v/>
      </c>
      <c r="X32"/>
      <c r="Z32" s="51"/>
    </row>
    <row r="33" spans="1:48">
      <c r="A33" s="314">
        <v>20</v>
      </c>
      <c r="B33" s="336">
        <v>1035</v>
      </c>
      <c r="C33" s="380" t="s">
        <v>992</v>
      </c>
      <c r="D33" s="378">
        <v>61.392403200618006</v>
      </c>
      <c r="E33" s="362">
        <v>5.1160336000515008</v>
      </c>
      <c r="F33" s="379">
        <v>0.5084212528066403</v>
      </c>
      <c r="G33" s="340">
        <v>1035</v>
      </c>
      <c r="H33" s="341">
        <f t="shared" si="5"/>
        <v>0</v>
      </c>
      <c r="I33" s="342">
        <f t="shared" si="6"/>
        <v>0</v>
      </c>
      <c r="X33"/>
      <c r="Z33" s="116">
        <v>940</v>
      </c>
      <c r="AA33" s="99"/>
      <c r="AB33" s="100">
        <v>22.191142518133869</v>
      </c>
      <c r="AC33" s="100"/>
      <c r="AD33" s="100">
        <v>37.728617171013816</v>
      </c>
      <c r="AE33" s="100"/>
      <c r="AF33" s="100">
        <v>36.998893053993193</v>
      </c>
      <c r="AG33" s="100"/>
      <c r="AH33" s="100">
        <v>0.72972411702062345</v>
      </c>
      <c r="AI33" s="100"/>
      <c r="AJ33" s="100">
        <v>5.8377929361649876</v>
      </c>
      <c r="AK33" s="100"/>
      <c r="AL33" s="100">
        <v>0</v>
      </c>
      <c r="AM33" s="100"/>
      <c r="AN33" s="100">
        <v>5.8377929361649876</v>
      </c>
      <c r="AO33" s="100"/>
      <c r="AP33" s="100">
        <v>3.8918619574433255</v>
      </c>
      <c r="AQ33" s="100"/>
      <c r="AR33" s="100">
        <v>9.7296548936083127</v>
      </c>
      <c r="AS33" s="100"/>
      <c r="AT33" s="100">
        <v>2</v>
      </c>
      <c r="AU33" s="100"/>
      <c r="AV33" s="100">
        <v>2</v>
      </c>
    </row>
    <row r="34" spans="1:48">
      <c r="A34" s="314">
        <v>20</v>
      </c>
      <c r="B34" s="350">
        <v>1020</v>
      </c>
      <c r="C34" s="370" t="s">
        <v>989</v>
      </c>
      <c r="D34" s="371">
        <v>17.850469273929598</v>
      </c>
      <c r="E34" s="338">
        <v>1.4875391061607999</v>
      </c>
      <c r="F34" s="372">
        <v>0.14774316260479831</v>
      </c>
      <c r="G34" s="354">
        <v>1035</v>
      </c>
      <c r="H34" s="355">
        <f t="shared" si="5"/>
        <v>1.4492753623188406E-2</v>
      </c>
      <c r="I34" s="356">
        <f t="shared" si="6"/>
        <v>2.1558537770446376E-2</v>
      </c>
      <c r="X34"/>
      <c r="Z34" s="51"/>
    </row>
    <row r="35" spans="1:48">
      <c r="A35" s="314">
        <v>20</v>
      </c>
      <c r="B35" s="343">
        <v>1020</v>
      </c>
      <c r="C35" s="373" t="s">
        <v>988</v>
      </c>
      <c r="D35" s="374">
        <v>11.475282096096</v>
      </c>
      <c r="E35" s="345">
        <v>0.95627350800800004</v>
      </c>
      <c r="F35" s="375">
        <v>9.4942927994079163E-2</v>
      </c>
      <c r="G35" s="347">
        <v>1035</v>
      </c>
      <c r="H35" s="348">
        <f t="shared" si="5"/>
        <v>1.4492753623188406E-2</v>
      </c>
      <c r="I35" s="349">
        <f t="shared" si="6"/>
        <v>1.3859036347942029E-2</v>
      </c>
      <c r="X35"/>
      <c r="Z35" s="116">
        <v>935</v>
      </c>
      <c r="AA35" s="99"/>
      <c r="AB35" s="100">
        <v>65.628230729922009</v>
      </c>
      <c r="AC35" s="100"/>
      <c r="AD35" s="100">
        <v>111.57885156163655</v>
      </c>
      <c r="AE35" s="100"/>
      <c r="AF35" s="100">
        <v>111.57885156163655</v>
      </c>
      <c r="AG35" s="100"/>
      <c r="AH35" s="100">
        <v>0</v>
      </c>
      <c r="AI35" s="100"/>
      <c r="AJ35" s="100">
        <v>0</v>
      </c>
      <c r="AK35" s="100"/>
      <c r="AL35" s="100">
        <v>-3.9298998638417113</v>
      </c>
      <c r="AM35" s="100"/>
      <c r="AN35" s="100">
        <v>-3.9298998638417113</v>
      </c>
      <c r="AO35" s="100"/>
      <c r="AP35" s="100">
        <v>0</v>
      </c>
      <c r="AQ35" s="100"/>
      <c r="AR35" s="100">
        <v>-3.9298998638417113</v>
      </c>
      <c r="AS35" s="100"/>
      <c r="AT35" s="100">
        <v>1</v>
      </c>
      <c r="AU35" s="100"/>
      <c r="AV35" s="100">
        <v>2</v>
      </c>
    </row>
    <row r="36" spans="1:48">
      <c r="A36" s="314">
        <v>20</v>
      </c>
      <c r="B36" s="350">
        <v>1015</v>
      </c>
      <c r="C36" s="373" t="s">
        <v>992</v>
      </c>
      <c r="D36" s="374">
        <v>2399.2822786783199</v>
      </c>
      <c r="E36" s="345">
        <v>199.94018988985999</v>
      </c>
      <c r="F36" s="375">
        <v>19.866824772252784</v>
      </c>
      <c r="G36" s="340">
        <v>1015</v>
      </c>
      <c r="H36" s="341">
        <f t="shared" si="5"/>
        <v>0</v>
      </c>
      <c r="I36" s="342">
        <f t="shared" si="6"/>
        <v>0</v>
      </c>
      <c r="X36"/>
      <c r="Z36" s="51"/>
    </row>
    <row r="37" spans="1:48">
      <c r="A37" s="314">
        <v>20</v>
      </c>
      <c r="B37" s="343">
        <v>1013</v>
      </c>
      <c r="C37" s="373" t="s">
        <v>988</v>
      </c>
      <c r="D37" s="374">
        <v>39.118626715763838</v>
      </c>
      <c r="E37" s="345">
        <v>3.2598855596469871</v>
      </c>
      <c r="F37" s="375">
        <v>0.32380550704011629</v>
      </c>
      <c r="G37" s="347">
        <v>1015</v>
      </c>
      <c r="H37" s="348">
        <f t="shared" si="5"/>
        <v>1.9704433497536944E-3</v>
      </c>
      <c r="I37" s="349">
        <f t="shared" si="6"/>
        <v>6.4234198219645065E-3</v>
      </c>
      <c r="X37"/>
      <c r="Z37" s="116">
        <v>914</v>
      </c>
      <c r="AA37" s="99"/>
      <c r="AB37" s="100">
        <v>41.896936573412113</v>
      </c>
      <c r="AC37" s="100"/>
      <c r="AD37" s="100">
        <v>71.231538929874773</v>
      </c>
      <c r="AE37" s="100"/>
      <c r="AF37" s="100">
        <v>68.952725324281573</v>
      </c>
      <c r="AG37" s="100"/>
      <c r="AH37" s="100">
        <v>2.2788136055932</v>
      </c>
      <c r="AI37" s="100"/>
      <c r="AJ37" s="100">
        <v>18.2305088447456</v>
      </c>
      <c r="AK37" s="100"/>
      <c r="AL37" s="100">
        <v>-94.672796190298257</v>
      </c>
      <c r="AM37" s="100"/>
      <c r="AN37" s="100">
        <v>-76.442287345552657</v>
      </c>
      <c r="AO37" s="100"/>
      <c r="AP37" s="100">
        <v>12.153672563163735</v>
      </c>
      <c r="AQ37" s="100"/>
      <c r="AR37" s="100">
        <v>-64.288614782388919</v>
      </c>
      <c r="AS37" s="100"/>
      <c r="AT37" s="100">
        <v>4</v>
      </c>
      <c r="AU37" s="100"/>
      <c r="AV37" s="100">
        <v>7</v>
      </c>
    </row>
    <row r="38" spans="1:48">
      <c r="A38" s="314">
        <v>20</v>
      </c>
      <c r="B38" s="350">
        <v>1000</v>
      </c>
      <c r="C38" s="367" t="s">
        <v>992</v>
      </c>
      <c r="D38" s="368">
        <v>1070.9508721743998</v>
      </c>
      <c r="E38" s="352">
        <v>89.245906014533347</v>
      </c>
      <c r="F38" s="369">
        <v>8.8673347648663174</v>
      </c>
      <c r="G38" s="340">
        <v>1000</v>
      </c>
      <c r="H38" s="341">
        <f t="shared" si="5"/>
        <v>0</v>
      </c>
      <c r="I38" s="342">
        <f t="shared" si="6"/>
        <v>0</v>
      </c>
      <c r="X38"/>
      <c r="Z38" s="51"/>
    </row>
    <row r="39" spans="1:48">
      <c r="A39" s="314">
        <v>20</v>
      </c>
      <c r="B39" s="350">
        <v>1000</v>
      </c>
      <c r="C39" s="373" t="s">
        <v>988</v>
      </c>
      <c r="D39" s="374">
        <v>78.303789267558415</v>
      </c>
      <c r="E39" s="345">
        <v>6.5253157722965334</v>
      </c>
      <c r="F39" s="375">
        <v>0.64817784883900254</v>
      </c>
      <c r="G39" s="354">
        <v>1000</v>
      </c>
      <c r="H39" s="355">
        <f t="shared" si="5"/>
        <v>0</v>
      </c>
      <c r="I39" s="356">
        <f t="shared" si="6"/>
        <v>0</v>
      </c>
      <c r="Z39" s="116">
        <v>880</v>
      </c>
      <c r="AA39" s="99"/>
      <c r="AB39" s="100">
        <v>9.9615445790373336</v>
      </c>
      <c r="AC39" s="100"/>
      <c r="AD39" s="100">
        <v>16.936096584939236</v>
      </c>
      <c r="AE39" s="100"/>
      <c r="AF39" s="100">
        <v>16.399049879238234</v>
      </c>
      <c r="AG39" s="100"/>
      <c r="AH39" s="100">
        <v>0.53704670570100177</v>
      </c>
      <c r="AI39" s="100"/>
      <c r="AJ39" s="100">
        <v>4.2963736456080142</v>
      </c>
      <c r="AK39" s="100"/>
      <c r="AL39" s="100">
        <v>-8.3768022193333334</v>
      </c>
      <c r="AM39" s="100"/>
      <c r="AN39" s="100">
        <v>-4.0804285737253192</v>
      </c>
      <c r="AO39" s="100"/>
      <c r="AP39" s="100">
        <v>2.8642490970720096</v>
      </c>
      <c r="AQ39" s="100"/>
      <c r="AR39" s="100">
        <v>-1.2161794766533096</v>
      </c>
      <c r="AS39" s="100"/>
      <c r="AT39" s="100">
        <v>2</v>
      </c>
      <c r="AU39" s="100"/>
      <c r="AV39" s="100">
        <v>2</v>
      </c>
    </row>
    <row r="40" spans="1:48">
      <c r="A40" s="314">
        <v>20</v>
      </c>
      <c r="B40" s="350">
        <v>996</v>
      </c>
      <c r="C40" s="373" t="s">
        <v>990</v>
      </c>
      <c r="D40" s="374">
        <v>91.100951775791998</v>
      </c>
      <c r="E40" s="345">
        <v>7.5917459813160004</v>
      </c>
      <c r="F40" s="375">
        <v>0.75414153601066758</v>
      </c>
      <c r="G40" s="354">
        <v>1000</v>
      </c>
      <c r="H40" s="355">
        <f t="shared" si="5"/>
        <v>4.0000000000000001E-3</v>
      </c>
      <c r="I40" s="356">
        <f t="shared" si="6"/>
        <v>3.0366983925264001E-2</v>
      </c>
      <c r="Z40" s="51"/>
    </row>
    <row r="41" spans="1:48">
      <c r="A41" s="314">
        <v>20</v>
      </c>
      <c r="B41" s="350">
        <v>990</v>
      </c>
      <c r="C41" s="373" t="s">
        <v>990</v>
      </c>
      <c r="D41" s="374">
        <v>9.4267538552880019</v>
      </c>
      <c r="E41" s="345">
        <v>0.78556282127400001</v>
      </c>
      <c r="F41" s="375">
        <v>7.8098065789253351E-2</v>
      </c>
      <c r="G41" s="354">
        <v>1000</v>
      </c>
      <c r="H41" s="355">
        <f t="shared" si="5"/>
        <v>0.01</v>
      </c>
      <c r="I41" s="356">
        <f t="shared" si="6"/>
        <v>7.8556282127400009E-3</v>
      </c>
      <c r="Z41" s="116">
        <v>872</v>
      </c>
      <c r="AA41" s="99"/>
      <c r="AB41" s="100">
        <v>0</v>
      </c>
      <c r="AC41" s="100"/>
      <c r="AD41" s="100">
        <v>0</v>
      </c>
      <c r="AE41" s="100"/>
      <c r="AF41" s="100">
        <v>0</v>
      </c>
      <c r="AG41" s="100"/>
      <c r="AH41" s="100">
        <v>0</v>
      </c>
      <c r="AI41" s="100"/>
      <c r="AJ41" s="100">
        <v>0</v>
      </c>
      <c r="AK41" s="100"/>
      <c r="AL41" s="100">
        <v>-14.018898464113732</v>
      </c>
      <c r="AM41" s="100"/>
      <c r="AN41" s="100">
        <v>-14.018898464113732</v>
      </c>
      <c r="AO41" s="100"/>
      <c r="AP41" s="100">
        <v>0</v>
      </c>
      <c r="AQ41" s="100"/>
      <c r="AR41" s="100">
        <v>-14.018898464113732</v>
      </c>
      <c r="AS41" s="100"/>
      <c r="AT41" s="100">
        <v>0</v>
      </c>
      <c r="AU41" s="100"/>
      <c r="AV41" s="100">
        <v>2</v>
      </c>
    </row>
    <row r="42" spans="1:48" ht="15" thickBot="1">
      <c r="A42" s="314">
        <v>20</v>
      </c>
      <c r="B42" s="343">
        <v>975</v>
      </c>
      <c r="C42" s="373" t="s">
        <v>989</v>
      </c>
      <c r="D42" s="374">
        <v>95.141034680327991</v>
      </c>
      <c r="E42" s="345">
        <v>7.9284195566939992</v>
      </c>
      <c r="F42" s="375">
        <v>0.78777941014113584</v>
      </c>
      <c r="G42" s="347">
        <v>1000</v>
      </c>
      <c r="H42" s="348">
        <f t="shared" si="5"/>
        <v>2.5000000000000001E-2</v>
      </c>
      <c r="I42" s="349">
        <f t="shared" si="6"/>
        <v>0.19821048891734999</v>
      </c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</row>
    <row r="43" spans="1:48" ht="15" thickTop="1">
      <c r="A43" s="314">
        <v>20</v>
      </c>
      <c r="B43" s="350">
        <v>965</v>
      </c>
      <c r="C43" s="367" t="s">
        <v>990</v>
      </c>
      <c r="D43" s="368">
        <v>543.50274538180599</v>
      </c>
      <c r="E43" s="352">
        <v>45.291895448483842</v>
      </c>
      <c r="F43" s="369">
        <v>4.500039021060136</v>
      </c>
      <c r="G43" s="340">
        <v>965</v>
      </c>
      <c r="H43" s="341">
        <f t="shared" si="5"/>
        <v>0</v>
      </c>
      <c r="I43" s="342">
        <f t="shared" si="6"/>
        <v>0</v>
      </c>
      <c r="Z43" s="108" t="s">
        <v>1299</v>
      </c>
      <c r="AA43" s="109"/>
      <c r="AB43" s="110">
        <f>SUM(AB9:AB39)</f>
        <v>1265.9185789073445</v>
      </c>
      <c r="AC43" s="110"/>
      <c r="AD43" s="110">
        <f>SUM(AD9:AD39)</f>
        <v>2152.2682554504918</v>
      </c>
      <c r="AE43" s="110"/>
      <c r="AF43" s="110">
        <f>SUM(AF9:AF39)</f>
        <v>2117.9647721995107</v>
      </c>
      <c r="AG43" s="110"/>
      <c r="AH43" s="110">
        <f>SUM(AH9:AH39)</f>
        <v>34.303483250981444</v>
      </c>
      <c r="AI43" s="110"/>
      <c r="AJ43" s="110">
        <f>SUM(AJ9:AJ39)</f>
        <v>274.42786600785155</v>
      </c>
      <c r="AK43" s="110"/>
      <c r="AL43" s="110">
        <f>SUM(AL9:AL39)</f>
        <v>-596.64757209698791</v>
      </c>
      <c r="AM43" s="110"/>
      <c r="AN43" s="110">
        <f>SUM(AN9:AN39)</f>
        <v>-322.21970608913642</v>
      </c>
      <c r="AO43" s="110"/>
      <c r="AP43" s="110">
        <f>SUM(AP9:AP39)</f>
        <v>182.95191067190103</v>
      </c>
      <c r="AQ43" s="110"/>
      <c r="AR43" s="110">
        <f>SUM(AR9:AR39)</f>
        <v>-139.26779541723533</v>
      </c>
      <c r="AS43" s="110"/>
      <c r="AT43" s="110"/>
      <c r="AU43" s="110"/>
      <c r="AV43" s="110"/>
    </row>
    <row r="44" spans="1:48">
      <c r="A44" s="314">
        <v>20</v>
      </c>
      <c r="B44" s="343">
        <v>965</v>
      </c>
      <c r="C44" s="373" t="s">
        <v>992</v>
      </c>
      <c r="D44" s="374">
        <v>121.13246893495999</v>
      </c>
      <c r="E44" s="345">
        <v>10.094372411246667</v>
      </c>
      <c r="F44" s="375">
        <v>1.0029552203102381</v>
      </c>
      <c r="G44" s="347">
        <v>965</v>
      </c>
      <c r="H44" s="348">
        <f t="shared" si="5"/>
        <v>0</v>
      </c>
      <c r="I44" s="349">
        <f t="shared" si="6"/>
        <v>0</v>
      </c>
      <c r="AR44" s="98"/>
    </row>
    <row r="45" spans="1:48">
      <c r="A45" s="314">
        <v>20</v>
      </c>
      <c r="B45" s="350">
        <v>950</v>
      </c>
      <c r="C45" s="367" t="s">
        <v>992</v>
      </c>
      <c r="D45" s="368">
        <v>491.17884516007996</v>
      </c>
      <c r="E45" s="352">
        <v>40.931570430006666</v>
      </c>
      <c r="F45" s="369">
        <v>4.0670119268414719</v>
      </c>
      <c r="G45" s="340">
        <v>950</v>
      </c>
      <c r="H45" s="341">
        <f t="shared" si="5"/>
        <v>0</v>
      </c>
      <c r="I45" s="342">
        <f t="shared" si="6"/>
        <v>0</v>
      </c>
      <c r="Z45" s="108" t="s">
        <v>1300</v>
      </c>
      <c r="AA45" s="109"/>
      <c r="AB45" s="110">
        <f>AB43*12</f>
        <v>15191.022946888133</v>
      </c>
      <c r="AC45" s="110"/>
      <c r="AD45" s="110">
        <f>AD43*12</f>
        <v>25827.219065405901</v>
      </c>
      <c r="AE45" s="110"/>
      <c r="AF45" s="110">
        <f t="shared" ref="AF45:AR45" si="7">AF43*12</f>
        <v>25415.577266394128</v>
      </c>
      <c r="AG45" s="110"/>
      <c r="AH45" s="110">
        <f t="shared" si="7"/>
        <v>411.64179901177732</v>
      </c>
      <c r="AI45" s="110"/>
      <c r="AJ45" s="110">
        <f t="shared" si="7"/>
        <v>3293.1343920942186</v>
      </c>
      <c r="AK45" s="110"/>
      <c r="AL45" s="110">
        <f t="shared" si="7"/>
        <v>-7159.770865163855</v>
      </c>
      <c r="AM45" s="110"/>
      <c r="AN45" s="110">
        <f t="shared" si="7"/>
        <v>-3866.6364730696368</v>
      </c>
      <c r="AO45" s="110"/>
      <c r="AP45" s="110">
        <f t="shared" si="7"/>
        <v>2195.4229280628124</v>
      </c>
      <c r="AQ45" s="110"/>
      <c r="AR45" s="110">
        <f t="shared" si="7"/>
        <v>-1671.213545006824</v>
      </c>
      <c r="AS45" s="110"/>
      <c r="AT45" s="110"/>
      <c r="AU45" s="110"/>
      <c r="AV45" s="110"/>
    </row>
    <row r="46" spans="1:48">
      <c r="A46" s="314">
        <v>20</v>
      </c>
      <c r="B46" s="350">
        <v>950</v>
      </c>
      <c r="C46" s="367" t="s">
        <v>989</v>
      </c>
      <c r="D46" s="368">
        <v>806.18861877685595</v>
      </c>
      <c r="E46" s="352">
        <v>67.182384898071334</v>
      </c>
      <c r="F46" s="369">
        <v>6.6752040606954619</v>
      </c>
      <c r="G46" s="354">
        <v>950</v>
      </c>
      <c r="H46" s="355">
        <f t="shared" si="5"/>
        <v>0</v>
      </c>
      <c r="I46" s="356">
        <f t="shared" si="6"/>
        <v>0</v>
      </c>
      <c r="Z46" s="51"/>
    </row>
    <row r="47" spans="1:48">
      <c r="A47" s="314">
        <v>20</v>
      </c>
      <c r="B47" s="343">
        <v>950</v>
      </c>
      <c r="C47" s="373" t="s">
        <v>988</v>
      </c>
      <c r="D47" s="374">
        <v>315.64208781501202</v>
      </c>
      <c r="E47" s="345">
        <v>26.303507317917667</v>
      </c>
      <c r="F47" s="375">
        <v>2.6134656141050909</v>
      </c>
      <c r="G47" s="347">
        <v>950</v>
      </c>
      <c r="H47" s="348">
        <f t="shared" si="5"/>
        <v>0</v>
      </c>
      <c r="I47" s="349">
        <f t="shared" si="6"/>
        <v>0</v>
      </c>
      <c r="Z47" s="51"/>
    </row>
    <row r="48" spans="1:48">
      <c r="A48" s="314">
        <v>20</v>
      </c>
      <c r="B48" s="350">
        <v>940</v>
      </c>
      <c r="C48" s="367" t="s">
        <v>992</v>
      </c>
      <c r="D48" s="368">
        <v>217.016267048</v>
      </c>
      <c r="E48" s="352">
        <v>18.084688920666668</v>
      </c>
      <c r="F48" s="369">
        <v>1.7969797489107135</v>
      </c>
      <c r="G48" s="340">
        <v>940</v>
      </c>
      <c r="H48" s="341">
        <f t="shared" si="5"/>
        <v>0</v>
      </c>
      <c r="I48" s="342">
        <f t="shared" si="6"/>
        <v>0</v>
      </c>
      <c r="Z48" s="51"/>
    </row>
    <row r="49" spans="1:26">
      <c r="A49" s="314">
        <v>20</v>
      </c>
      <c r="B49" s="343">
        <v>940</v>
      </c>
      <c r="C49" s="373" t="s">
        <v>989</v>
      </c>
      <c r="D49" s="374">
        <v>49.2774431696064</v>
      </c>
      <c r="E49" s="345">
        <v>4.1064535974672003</v>
      </c>
      <c r="F49" s="375">
        <v>0.40795744089954544</v>
      </c>
      <c r="G49" s="347">
        <v>940</v>
      </c>
      <c r="H49" s="348">
        <f t="shared" si="5"/>
        <v>0</v>
      </c>
      <c r="I49" s="349">
        <f t="shared" si="6"/>
        <v>0</v>
      </c>
      <c r="Z49" s="51"/>
    </row>
    <row r="50" spans="1:26">
      <c r="A50" s="314">
        <v>20</v>
      </c>
      <c r="B50" s="350">
        <v>935</v>
      </c>
      <c r="C50" s="373" t="s">
        <v>992</v>
      </c>
      <c r="D50" s="374">
        <v>765.49203052291205</v>
      </c>
      <c r="E50" s="345">
        <v>63.791002543576006</v>
      </c>
      <c r="F50" s="375">
        <v>6.3384284222220417</v>
      </c>
      <c r="G50" s="340">
        <v>935</v>
      </c>
      <c r="H50" s="341">
        <f t="shared" si="5"/>
        <v>0</v>
      </c>
      <c r="I50" s="342">
        <f t="shared" si="6"/>
        <v>0</v>
      </c>
      <c r="Z50" s="51"/>
    </row>
    <row r="51" spans="1:26">
      <c r="A51" s="314">
        <v>20</v>
      </c>
      <c r="B51" s="343">
        <v>930</v>
      </c>
      <c r="C51" s="373" t="s">
        <v>992</v>
      </c>
      <c r="D51" s="374">
        <v>22.046738236152002</v>
      </c>
      <c r="E51" s="345">
        <v>1.837228186346</v>
      </c>
      <c r="F51" s="375">
        <v>0.18246293442819719</v>
      </c>
      <c r="G51" s="347">
        <v>935</v>
      </c>
      <c r="H51" s="348">
        <f t="shared" si="5"/>
        <v>5.3475935828877002E-3</v>
      </c>
      <c r="I51" s="349">
        <f t="shared" si="6"/>
        <v>9.8247496596042781E-3</v>
      </c>
      <c r="Z51" s="51"/>
    </row>
    <row r="52" spans="1:26">
      <c r="A52" s="314">
        <v>20</v>
      </c>
      <c r="B52" s="350">
        <v>914</v>
      </c>
      <c r="C52" s="373" t="s">
        <v>988</v>
      </c>
      <c r="D52" s="374">
        <v>330.06431402790719</v>
      </c>
      <c r="E52" s="345">
        <v>27.5053595023256</v>
      </c>
      <c r="F52" s="375">
        <v>2.7330178954707813</v>
      </c>
      <c r="G52" s="340">
        <v>914</v>
      </c>
      <c r="H52" s="341">
        <f t="shared" si="5"/>
        <v>0</v>
      </c>
      <c r="I52" s="342">
        <f t="shared" si="6"/>
        <v>0</v>
      </c>
      <c r="Z52" s="51"/>
    </row>
    <row r="53" spans="1:26">
      <c r="A53" s="314">
        <v>20</v>
      </c>
      <c r="B53" s="350">
        <v>910</v>
      </c>
      <c r="C53" s="367" t="s">
        <v>990</v>
      </c>
      <c r="D53" s="368">
        <v>1.0624959176831998</v>
      </c>
      <c r="E53" s="352">
        <v>8.8541326473599982E-2</v>
      </c>
      <c r="F53" s="369">
        <v>8.8505215067086803E-3</v>
      </c>
      <c r="G53" s="354">
        <v>914</v>
      </c>
      <c r="H53" s="355">
        <f t="shared" si="5"/>
        <v>4.3763676148796497E-3</v>
      </c>
      <c r="I53" s="356">
        <f t="shared" si="6"/>
        <v>3.8748939375754917E-4</v>
      </c>
      <c r="Z53" s="51"/>
    </row>
    <row r="54" spans="1:26">
      <c r="A54" s="314">
        <v>20</v>
      </c>
      <c r="B54" s="350">
        <v>910</v>
      </c>
      <c r="C54" s="373" t="s">
        <v>988</v>
      </c>
      <c r="D54" s="374">
        <v>9.6074167058688005</v>
      </c>
      <c r="E54" s="345">
        <v>0.80061805882239989</v>
      </c>
      <c r="F54" s="375">
        <v>7.9528725636249548E-2</v>
      </c>
      <c r="G54" s="354">
        <v>914</v>
      </c>
      <c r="H54" s="355">
        <f t="shared" si="5"/>
        <v>4.3763676148796497E-3</v>
      </c>
      <c r="I54" s="356">
        <f t="shared" si="6"/>
        <v>3.5037989445181614E-3</v>
      </c>
      <c r="Z54" s="51"/>
    </row>
    <row r="55" spans="1:26">
      <c r="A55" s="314">
        <v>20</v>
      </c>
      <c r="B55" s="350">
        <v>900</v>
      </c>
      <c r="C55" s="373" t="s">
        <v>992</v>
      </c>
      <c r="D55" s="374">
        <v>92.380930334279995</v>
      </c>
      <c r="E55" s="345">
        <v>7.6984108611899993</v>
      </c>
      <c r="F55" s="375">
        <v>0.7648739118227037</v>
      </c>
      <c r="G55" s="354">
        <v>914</v>
      </c>
      <c r="H55" s="355">
        <f t="shared" si="5"/>
        <v>1.5317286652078774E-2</v>
      </c>
      <c r="I55" s="356">
        <f t="shared" si="6"/>
        <v>0.11791876592632383</v>
      </c>
      <c r="Z55" s="51"/>
    </row>
    <row r="56" spans="1:26">
      <c r="A56" s="314">
        <v>20</v>
      </c>
      <c r="B56" s="350">
        <v>896</v>
      </c>
      <c r="C56" s="367" t="s">
        <v>989</v>
      </c>
      <c r="D56" s="368">
        <v>60.165388963778561</v>
      </c>
      <c r="E56" s="352">
        <v>5.0137824136482134</v>
      </c>
      <c r="F56" s="369">
        <v>0.49816084458494481</v>
      </c>
      <c r="G56" s="354">
        <v>914</v>
      </c>
      <c r="H56" s="355">
        <f t="shared" si="5"/>
        <v>1.9693654266958426E-2</v>
      </c>
      <c r="I56" s="356">
        <f t="shared" si="6"/>
        <v>9.8739697424144249E-2</v>
      </c>
      <c r="Z56" s="51"/>
    </row>
    <row r="57" spans="1:26">
      <c r="A57" s="314">
        <v>20</v>
      </c>
      <c r="B57" s="350">
        <v>896</v>
      </c>
      <c r="C57" s="373" t="s">
        <v>988</v>
      </c>
      <c r="D57" s="374">
        <v>8.441039223070721</v>
      </c>
      <c r="E57" s="345">
        <v>0.70341993525589341</v>
      </c>
      <c r="F57" s="375">
        <v>6.9894552891234168E-2</v>
      </c>
      <c r="G57" s="354">
        <v>914</v>
      </c>
      <c r="H57" s="355">
        <f t="shared" si="5"/>
        <v>1.9693654266958426E-2</v>
      </c>
      <c r="I57" s="356">
        <f t="shared" si="6"/>
        <v>1.3852909009415845E-2</v>
      </c>
      <c r="Z57" s="51"/>
    </row>
    <row r="58" spans="1:26">
      <c r="A58" s="314">
        <v>20</v>
      </c>
      <c r="B58" s="343">
        <v>890</v>
      </c>
      <c r="C58" s="373" t="s">
        <v>988</v>
      </c>
      <c r="D58" s="374">
        <v>1.0416537083568</v>
      </c>
      <c r="E58" s="345">
        <v>8.6804475696399985E-2</v>
      </c>
      <c r="F58" s="375">
        <v>8.5058408600138403E-3</v>
      </c>
      <c r="G58" s="347">
        <v>914</v>
      </c>
      <c r="H58" s="348">
        <f t="shared" si="5"/>
        <v>2.6258205689277898E-2</v>
      </c>
      <c r="I58" s="349">
        <f t="shared" si="6"/>
        <v>2.2793297775859952E-3</v>
      </c>
      <c r="Z58" s="51"/>
    </row>
    <row r="59" spans="1:26">
      <c r="A59" s="314">
        <v>20</v>
      </c>
      <c r="B59" s="350">
        <v>880</v>
      </c>
      <c r="C59" s="373" t="s">
        <v>992</v>
      </c>
      <c r="D59" s="374">
        <v>75.309019230367994</v>
      </c>
      <c r="E59" s="345">
        <v>6.2757516025306668</v>
      </c>
      <c r="F59" s="375">
        <v>0.62357519509751713</v>
      </c>
      <c r="G59" s="340">
        <v>880</v>
      </c>
      <c r="H59" s="341">
        <f t="shared" si="5"/>
        <v>0</v>
      </c>
      <c r="I59" s="342">
        <f t="shared" si="6"/>
        <v>0</v>
      </c>
      <c r="Z59" s="51"/>
    </row>
    <row r="60" spans="1:26">
      <c r="A60" s="314">
        <v>20</v>
      </c>
      <c r="B60" s="343">
        <v>875</v>
      </c>
      <c r="C60" s="373" t="s">
        <v>990</v>
      </c>
      <c r="D60" s="374">
        <v>44.229515718080002</v>
      </c>
      <c r="E60" s="345">
        <v>3.6857929765066668</v>
      </c>
      <c r="F60" s="375">
        <v>0.36612643845579551</v>
      </c>
      <c r="G60" s="354">
        <v>880</v>
      </c>
      <c r="H60" s="355">
        <f t="shared" si="5"/>
        <v>5.681818181818182E-3</v>
      </c>
      <c r="I60" s="356">
        <f t="shared" si="6"/>
        <v>2.0942005548333333E-2</v>
      </c>
      <c r="Z60" s="51"/>
    </row>
    <row r="61" spans="1:26">
      <c r="A61" s="314">
        <v>20</v>
      </c>
      <c r="B61" s="336">
        <v>872</v>
      </c>
      <c r="C61" s="381" t="s">
        <v>988</v>
      </c>
      <c r="D61" s="378">
        <v>1644.0356153204259</v>
      </c>
      <c r="E61" s="362">
        <v>137.00296794336884</v>
      </c>
      <c r="F61" s="379">
        <v>13.613148671953089</v>
      </c>
      <c r="G61" s="340">
        <v>872</v>
      </c>
      <c r="H61" s="341">
        <f t="shared" si="5"/>
        <v>0</v>
      </c>
      <c r="I61" s="342">
        <f t="shared" si="6"/>
        <v>0</v>
      </c>
      <c r="Z61" s="51"/>
    </row>
    <row r="62" spans="1:26">
      <c r="A62" s="314">
        <v>20</v>
      </c>
      <c r="B62" s="343">
        <v>865</v>
      </c>
      <c r="C62" s="381" t="s">
        <v>988</v>
      </c>
      <c r="D62" s="378">
        <v>52.390626260173605</v>
      </c>
      <c r="E62" s="362">
        <v>4.3658855216811334</v>
      </c>
      <c r="F62" s="379">
        <v>0.43375899356958109</v>
      </c>
      <c r="G62" s="347">
        <v>872</v>
      </c>
      <c r="H62" s="348">
        <f t="shared" si="5"/>
        <v>8.027522935779817E-3</v>
      </c>
      <c r="I62" s="349">
        <f t="shared" si="6"/>
        <v>3.5047246160284332E-2</v>
      </c>
      <c r="Z62" s="51"/>
    </row>
    <row r="63" spans="1:26">
      <c r="A63" s="314">
        <v>20</v>
      </c>
      <c r="B63" s="272">
        <v>785</v>
      </c>
      <c r="C63" s="171" t="s">
        <v>989</v>
      </c>
      <c r="D63" s="331">
        <v>252.32019183211679</v>
      </c>
      <c r="E63" s="172">
        <v>21.026682652676399</v>
      </c>
      <c r="F63" s="332">
        <v>2.089289104312706</v>
      </c>
      <c r="G63" s="53"/>
      <c r="H63" s="54" t="str">
        <f t="shared" si="5"/>
        <v/>
      </c>
      <c r="I63" s="52" t="str">
        <f t="shared" si="6"/>
        <v/>
      </c>
      <c r="Z63" s="51"/>
    </row>
    <row r="64" spans="1:26">
      <c r="A64" s="314">
        <v>20</v>
      </c>
      <c r="B64" s="272">
        <v>0</v>
      </c>
      <c r="C64" s="171" t="s">
        <v>990</v>
      </c>
      <c r="D64" s="331">
        <v>602.35179704000018</v>
      </c>
      <c r="E64" s="172">
        <v>50.195983086666679</v>
      </c>
      <c r="F64" s="332">
        <v>4.9876016751483006</v>
      </c>
      <c r="G64" s="53"/>
      <c r="H64" s="54" t="str">
        <f t="shared" si="5"/>
        <v/>
      </c>
      <c r="I64" s="52" t="str">
        <f t="shared" si="6"/>
        <v/>
      </c>
      <c r="Z64" s="51"/>
    </row>
    <row r="65" spans="1:26">
      <c r="A65" s="315">
        <v>20</v>
      </c>
      <c r="B65" s="273">
        <v>0</v>
      </c>
      <c r="C65" s="171" t="s">
        <v>988</v>
      </c>
      <c r="D65" s="331">
        <v>90.670409199999995</v>
      </c>
      <c r="E65" s="172">
        <v>7.5558674333333347</v>
      </c>
      <c r="F65" s="332">
        <v>0.75071714640001552</v>
      </c>
      <c r="G65" s="365"/>
      <c r="H65" s="365"/>
      <c r="I65" s="366"/>
      <c r="Z65" s="51"/>
    </row>
    <row r="66" spans="1:26">
      <c r="A66" s="376" t="s">
        <v>1040</v>
      </c>
      <c r="B66" s="67"/>
      <c r="C66" s="126"/>
      <c r="D66" s="136">
        <v>20569.942925770712</v>
      </c>
      <c r="E66" s="68">
        <v>1714.1619104808926</v>
      </c>
      <c r="F66" s="137">
        <v>170.32001651019729</v>
      </c>
      <c r="G66" s="221"/>
      <c r="H66" s="221"/>
      <c r="I66" s="221"/>
      <c r="Z66" s="51"/>
    </row>
    <row r="67" spans="1:26">
      <c r="A67"/>
      <c r="G67" s="51"/>
      <c r="H67" s="51"/>
      <c r="I67" s="51"/>
      <c r="Z67" s="51"/>
    </row>
    <row r="68" spans="1:26">
      <c r="A68"/>
      <c r="B68"/>
      <c r="C68"/>
      <c r="D68" s="17" t="s">
        <v>1264</v>
      </c>
      <c r="E68"/>
      <c r="F68"/>
      <c r="G68"/>
      <c r="H68"/>
      <c r="I68"/>
      <c r="Z68" s="51"/>
    </row>
    <row r="69" spans="1:26">
      <c r="A69"/>
      <c r="B69" s="17" t="s">
        <v>1192</v>
      </c>
      <c r="C69" s="17" t="s">
        <v>1267</v>
      </c>
      <c r="D69" s="119" t="s">
        <v>989</v>
      </c>
      <c r="E69" s="119" t="s">
        <v>990</v>
      </c>
      <c r="F69" s="119" t="s">
        <v>988</v>
      </c>
      <c r="G69" s="119" t="s">
        <v>992</v>
      </c>
      <c r="H69" s="119" t="s">
        <v>1191</v>
      </c>
      <c r="I69"/>
      <c r="Z69" s="51"/>
    </row>
    <row r="70" spans="1:26">
      <c r="B70" s="253">
        <v>1594</v>
      </c>
      <c r="C70" s="44" t="s">
        <v>1262</v>
      </c>
      <c r="D70" s="47"/>
      <c r="E70" s="47"/>
      <c r="F70" s="47">
        <v>27.248969139972722</v>
      </c>
      <c r="G70" s="47"/>
      <c r="H70" s="47">
        <v>27.248969139972722</v>
      </c>
      <c r="I70"/>
      <c r="Z70" s="51"/>
    </row>
    <row r="71" spans="1:26">
      <c r="B71" s="253">
        <v>1594</v>
      </c>
      <c r="C71" s="44" t="s">
        <v>1263</v>
      </c>
      <c r="D71" s="47"/>
      <c r="E71" s="47"/>
      <c r="F71" s="47">
        <v>2.7073302555150769</v>
      </c>
      <c r="G71" s="47"/>
      <c r="H71" s="47">
        <v>2.7073302555150769</v>
      </c>
      <c r="I71"/>
      <c r="Z71" s="51"/>
    </row>
    <row r="72" spans="1:26">
      <c r="B72" s="253">
        <v>1466</v>
      </c>
      <c r="C72" s="44" t="s">
        <v>1262</v>
      </c>
      <c r="D72" s="47"/>
      <c r="E72" s="47"/>
      <c r="F72" s="47">
        <v>76.552130591267897</v>
      </c>
      <c r="G72" s="47">
        <v>5.0146128536746666</v>
      </c>
      <c r="H72" s="47">
        <v>81.56674344494256</v>
      </c>
      <c r="I72"/>
      <c r="J72" s="15">
        <v>1594</v>
      </c>
      <c r="Z72" s="51"/>
    </row>
    <row r="73" spans="1:26">
      <c r="B73" s="253">
        <v>1466</v>
      </c>
      <c r="C73" s="44" t="s">
        <v>1263</v>
      </c>
      <c r="D73" s="47"/>
      <c r="E73" s="47"/>
      <c r="F73" s="47">
        <v>7.6063311474427824</v>
      </c>
      <c r="G73" s="47">
        <v>0.49827134726673783</v>
      </c>
      <c r="H73" s="47">
        <v>8.1046024947095194</v>
      </c>
      <c r="I73"/>
      <c r="J73" s="15">
        <v>1466</v>
      </c>
      <c r="Z73" s="51"/>
    </row>
    <row r="74" spans="1:26">
      <c r="B74" s="253">
        <v>1401</v>
      </c>
      <c r="C74" s="44" t="s">
        <v>1262</v>
      </c>
      <c r="D74" s="47">
        <v>9.5171204951214019</v>
      </c>
      <c r="E74" s="47"/>
      <c r="F74" s="47">
        <v>24.364983106296837</v>
      </c>
      <c r="G74" s="47">
        <v>4.3841763760386669</v>
      </c>
      <c r="H74" s="47">
        <v>38.266279977456904</v>
      </c>
      <c r="I74"/>
      <c r="J74" s="15">
        <v>1401</v>
      </c>
      <c r="Z74" s="51"/>
    </row>
    <row r="75" spans="1:26">
      <c r="B75" s="253">
        <v>1401</v>
      </c>
      <c r="C75" s="44" t="s">
        <v>1263</v>
      </c>
      <c r="D75" s="47">
        <v>0.94522391809388606</v>
      </c>
      <c r="E75" s="47"/>
      <c r="F75" s="47">
        <v>2.4209385880155381</v>
      </c>
      <c r="G75" s="47">
        <v>0.43557890720307663</v>
      </c>
      <c r="H75" s="47">
        <v>3.8017414133125009</v>
      </c>
      <c r="I75"/>
      <c r="J75" s="15">
        <v>1330</v>
      </c>
      <c r="Z75" s="51"/>
    </row>
    <row r="76" spans="1:26">
      <c r="B76" s="253">
        <v>1330</v>
      </c>
      <c r="C76" s="44" t="s">
        <v>1262</v>
      </c>
      <c r="D76" s="47"/>
      <c r="E76" s="47"/>
      <c r="F76" s="47">
        <v>32.495106231040786</v>
      </c>
      <c r="G76" s="47">
        <v>7.9133355296951668</v>
      </c>
      <c r="H76" s="47">
        <v>40.408441760735954</v>
      </c>
      <c r="I76"/>
      <c r="J76" s="15">
        <v>1264</v>
      </c>
    </row>
    <row r="77" spans="1:26">
      <c r="B77" s="253">
        <v>1330</v>
      </c>
      <c r="C77" s="44" t="s">
        <v>1263</v>
      </c>
      <c r="D77" s="47"/>
      <c r="E77" s="47"/>
      <c r="F77" s="47">
        <v>3.228219161096396</v>
      </c>
      <c r="G77" s="47">
        <v>0.78615933908903812</v>
      </c>
      <c r="H77" s="47">
        <v>4.0143785001854342</v>
      </c>
      <c r="I77"/>
      <c r="J77" s="15">
        <v>1168</v>
      </c>
    </row>
    <row r="78" spans="1:26">
      <c r="B78" s="253">
        <v>1270</v>
      </c>
      <c r="C78" s="44" t="s">
        <v>1262</v>
      </c>
      <c r="D78" s="47">
        <v>12.604981377476694</v>
      </c>
      <c r="E78" s="47"/>
      <c r="F78" s="47">
        <v>7.4490379861682401</v>
      </c>
      <c r="G78" s="47">
        <v>114.37090702496666</v>
      </c>
      <c r="H78" s="47">
        <v>134.4249263886116</v>
      </c>
      <c r="I78"/>
      <c r="J78" s="15">
        <v>1110</v>
      </c>
    </row>
    <row r="79" spans="1:26">
      <c r="B79" s="253">
        <v>1270</v>
      </c>
      <c r="C79" s="44" t="s">
        <v>1263</v>
      </c>
      <c r="D79" s="47">
        <v>1.2522900637230778</v>
      </c>
      <c r="E79" s="47"/>
      <c r="F79" s="47">
        <v>0.74002436803059224</v>
      </c>
      <c r="G79" s="47">
        <v>11.364361376039758</v>
      </c>
      <c r="H79" s="47">
        <v>13.356675807793428</v>
      </c>
      <c r="I79"/>
      <c r="J79" s="15">
        <v>1035</v>
      </c>
    </row>
    <row r="80" spans="1:26">
      <c r="B80" s="253">
        <v>1143</v>
      </c>
      <c r="C80" s="44" t="s">
        <v>1262</v>
      </c>
      <c r="D80" s="47"/>
      <c r="E80" s="47">
        <v>1.4672990473962335</v>
      </c>
      <c r="F80" s="47">
        <v>1.4659490997512201</v>
      </c>
      <c r="G80" s="47">
        <v>209.50809745134083</v>
      </c>
      <c r="H80" s="47">
        <v>212.44134559848828</v>
      </c>
      <c r="I80"/>
      <c r="J80" s="15">
        <v>1000</v>
      </c>
    </row>
    <row r="81" spans="2:10">
      <c r="B81" s="253">
        <v>1143</v>
      </c>
      <c r="C81" s="44" t="s">
        <v>1263</v>
      </c>
      <c r="D81" s="47"/>
      <c r="E81" s="47">
        <v>0.14577729069935633</v>
      </c>
      <c r="F81" s="47">
        <v>0.14556798200420537</v>
      </c>
      <c r="G81" s="47">
        <v>20.817819163982751</v>
      </c>
      <c r="H81" s="47">
        <v>21.109164436686314</v>
      </c>
      <c r="I81"/>
      <c r="J81" s="15">
        <v>965</v>
      </c>
    </row>
    <row r="82" spans="2:10">
      <c r="B82" s="253">
        <v>1110</v>
      </c>
      <c r="C82" s="44" t="s">
        <v>1262</v>
      </c>
      <c r="D82" s="47">
        <v>26.655499898224491</v>
      </c>
      <c r="E82" s="47"/>
      <c r="F82" s="47">
        <v>52.587915982839348</v>
      </c>
      <c r="G82" s="47"/>
      <c r="H82" s="47">
        <v>79.243415881063839</v>
      </c>
      <c r="I82"/>
      <c r="J82" s="15">
        <v>950</v>
      </c>
    </row>
    <row r="83" spans="2:10">
      <c r="B83" s="253">
        <v>1110</v>
      </c>
      <c r="C83" s="44" t="s">
        <v>1263</v>
      </c>
      <c r="D83" s="47">
        <v>2.6485269273722651</v>
      </c>
      <c r="E83" s="47"/>
      <c r="F83" s="47">
        <v>5.2249113482587131</v>
      </c>
      <c r="G83" s="47"/>
      <c r="H83" s="47">
        <v>7.8734382756309778</v>
      </c>
      <c r="I83"/>
      <c r="J83" s="15">
        <v>940</v>
      </c>
    </row>
    <row r="84" spans="2:10">
      <c r="B84" s="253">
        <v>1035</v>
      </c>
      <c r="C84" s="44" t="s">
        <v>1262</v>
      </c>
      <c r="D84" s="47">
        <v>1.4875391061607999</v>
      </c>
      <c r="E84" s="47"/>
      <c r="F84" s="47">
        <v>1.9989817069712001</v>
      </c>
      <c r="G84" s="47">
        <v>11.822277770551501</v>
      </c>
      <c r="H84" s="47">
        <v>15.308798583683501</v>
      </c>
      <c r="I84"/>
      <c r="J84" s="15">
        <v>935</v>
      </c>
    </row>
    <row r="85" spans="2:10">
      <c r="B85" s="253">
        <v>1035</v>
      </c>
      <c r="C85" s="44" t="s">
        <v>1263</v>
      </c>
      <c r="D85" s="47">
        <v>0.14774316260479831</v>
      </c>
      <c r="E85" s="47"/>
      <c r="F85" s="47">
        <v>0.19838317938645</v>
      </c>
      <c r="G85" s="47">
        <v>1.1747403314910496</v>
      </c>
      <c r="H85" s="47">
        <v>1.520866673482298</v>
      </c>
      <c r="I85"/>
      <c r="J85" s="15">
        <v>914</v>
      </c>
    </row>
    <row r="86" spans="2:10">
      <c r="B86" s="253">
        <v>1015</v>
      </c>
      <c r="C86" s="44" t="s">
        <v>1262</v>
      </c>
      <c r="D86" s="47"/>
      <c r="E86" s="47"/>
      <c r="F86" s="47">
        <v>3.2598855596469871</v>
      </c>
      <c r="G86" s="47">
        <v>193.23394571935998</v>
      </c>
      <c r="H86" s="47">
        <v>196.49383127900697</v>
      </c>
      <c r="I86"/>
      <c r="J86" s="15">
        <v>880</v>
      </c>
    </row>
    <row r="87" spans="2:10">
      <c r="B87" s="253">
        <v>1015</v>
      </c>
      <c r="C87" s="44" t="s">
        <v>1263</v>
      </c>
      <c r="D87" s="47"/>
      <c r="E87" s="47"/>
      <c r="F87" s="47">
        <v>0.32380550704011629</v>
      </c>
      <c r="G87" s="47">
        <v>19.200505693568374</v>
      </c>
      <c r="H87" s="47">
        <v>19.524311200608491</v>
      </c>
      <c r="I87"/>
      <c r="J87" s="15">
        <v>872</v>
      </c>
    </row>
    <row r="88" spans="2:10">
      <c r="B88" s="253">
        <v>1000</v>
      </c>
      <c r="C88" s="44" t="s">
        <v>1262</v>
      </c>
      <c r="D88" s="47">
        <v>7.9284195566939992</v>
      </c>
      <c r="E88" s="47">
        <v>8.3773088025900009</v>
      </c>
      <c r="F88" s="47">
        <v>5.4826075733333335</v>
      </c>
      <c r="G88" s="47">
        <v>89.245906014533347</v>
      </c>
      <c r="H88" s="47">
        <v>111.03424194715068</v>
      </c>
      <c r="I88"/>
    </row>
    <row r="89" spans="2:10">
      <c r="B89" s="253">
        <v>1000</v>
      </c>
      <c r="C89" s="44" t="s">
        <v>1263</v>
      </c>
      <c r="D89" s="47">
        <v>0.78777941014113584</v>
      </c>
      <c r="E89" s="47">
        <v>0.83223960179992096</v>
      </c>
      <c r="F89" s="47">
        <v>0.54473759744663164</v>
      </c>
      <c r="G89" s="47">
        <v>8.8673347648663174</v>
      </c>
      <c r="H89" s="47">
        <v>11.032091374254005</v>
      </c>
      <c r="I89"/>
    </row>
    <row r="90" spans="2:10">
      <c r="B90" s="253">
        <v>965</v>
      </c>
      <c r="C90" s="44" t="s">
        <v>1262</v>
      </c>
      <c r="D90" s="47"/>
      <c r="E90" s="47">
        <v>45.291895448483842</v>
      </c>
      <c r="F90" s="47"/>
      <c r="G90" s="47">
        <v>10.094372411246667</v>
      </c>
      <c r="H90" s="47">
        <v>55.386267859730509</v>
      </c>
      <c r="I90"/>
    </row>
    <row r="91" spans="2:10">
      <c r="B91" s="253">
        <v>965</v>
      </c>
      <c r="C91" s="44" t="s">
        <v>1263</v>
      </c>
      <c r="D91" s="47"/>
      <c r="E91" s="47">
        <v>4.500039021060136</v>
      </c>
      <c r="F91" s="47"/>
      <c r="G91" s="47">
        <v>1.0029552203102381</v>
      </c>
      <c r="H91" s="47">
        <v>5.5029942413703736</v>
      </c>
      <c r="I91"/>
    </row>
    <row r="92" spans="2:10">
      <c r="B92" s="253">
        <v>950</v>
      </c>
      <c r="C92" s="44" t="s">
        <v>1262</v>
      </c>
      <c r="D92" s="47">
        <v>67.182384898071334</v>
      </c>
      <c r="E92" s="47"/>
      <c r="F92" s="47">
        <v>26.303507317917667</v>
      </c>
      <c r="G92" s="47">
        <v>40.931570430006666</v>
      </c>
      <c r="H92" s="47">
        <v>134.41746264599567</v>
      </c>
      <c r="I92"/>
    </row>
    <row r="93" spans="2:10">
      <c r="B93" s="253">
        <v>950</v>
      </c>
      <c r="C93" s="44" t="s">
        <v>1263</v>
      </c>
      <c r="D93" s="47">
        <v>6.6752040606954619</v>
      </c>
      <c r="E93" s="47"/>
      <c r="F93" s="47">
        <v>2.6134656141050909</v>
      </c>
      <c r="G93" s="47">
        <v>4.0670119268414719</v>
      </c>
      <c r="H93" s="47">
        <v>13.355681601642024</v>
      </c>
      <c r="I93"/>
    </row>
    <row r="94" spans="2:10">
      <c r="B94" s="253">
        <v>940</v>
      </c>
      <c r="C94" s="44" t="s">
        <v>1262</v>
      </c>
      <c r="D94" s="47">
        <v>4.1064535974672003</v>
      </c>
      <c r="E94" s="47"/>
      <c r="F94" s="47"/>
      <c r="G94" s="47">
        <v>18.084688920666668</v>
      </c>
      <c r="H94" s="47">
        <v>22.191142518133869</v>
      </c>
      <c r="I94"/>
    </row>
    <row r="95" spans="2:10">
      <c r="B95" s="253">
        <v>940</v>
      </c>
      <c r="C95" s="44" t="s">
        <v>1263</v>
      </c>
      <c r="D95" s="47">
        <v>0.40795744089954544</v>
      </c>
      <c r="E95" s="47"/>
      <c r="F95" s="47"/>
      <c r="G95" s="47">
        <v>1.7969797489107135</v>
      </c>
      <c r="H95" s="47">
        <v>2.2049371898102592</v>
      </c>
      <c r="I95"/>
    </row>
    <row r="96" spans="2:10">
      <c r="B96" s="253">
        <v>935</v>
      </c>
      <c r="C96" s="44" t="s">
        <v>1262</v>
      </c>
      <c r="D96" s="47"/>
      <c r="E96" s="47"/>
      <c r="F96" s="47"/>
      <c r="G96" s="47">
        <v>65.628230729922009</v>
      </c>
      <c r="H96" s="47">
        <v>65.628230729922009</v>
      </c>
      <c r="I96"/>
    </row>
    <row r="97" spans="2:9">
      <c r="B97" s="253">
        <v>935</v>
      </c>
      <c r="C97" s="44" t="s">
        <v>1263</v>
      </c>
      <c r="D97" s="47"/>
      <c r="E97" s="47"/>
      <c r="F97" s="47"/>
      <c r="G97" s="47">
        <v>6.5208913566502389</v>
      </c>
      <c r="H97" s="47">
        <v>6.5208913566502389</v>
      </c>
      <c r="I97"/>
    </row>
    <row r="98" spans="2:9">
      <c r="B98" s="253">
        <v>914</v>
      </c>
      <c r="C98" s="44" t="s">
        <v>1262</v>
      </c>
      <c r="D98" s="47">
        <v>5.0137824136482134</v>
      </c>
      <c r="E98" s="47">
        <v>8.8541326473599982E-2</v>
      </c>
      <c r="F98" s="47">
        <v>29.096201972100296</v>
      </c>
      <c r="G98" s="47">
        <v>7.6984108611899993</v>
      </c>
      <c r="H98" s="47">
        <v>41.896936573412106</v>
      </c>
      <c r="I98"/>
    </row>
    <row r="99" spans="2:9">
      <c r="B99" s="253">
        <v>914</v>
      </c>
      <c r="C99" s="44" t="s">
        <v>1263</v>
      </c>
      <c r="D99" s="47">
        <v>0.49816084458494481</v>
      </c>
      <c r="E99" s="47">
        <v>8.8505215067086803E-3</v>
      </c>
      <c r="F99" s="47">
        <v>2.8909470148582788</v>
      </c>
      <c r="G99" s="47">
        <v>0.7648739118227037</v>
      </c>
      <c r="H99" s="47">
        <v>4.1628322927726362</v>
      </c>
      <c r="I99"/>
    </row>
    <row r="100" spans="2:9">
      <c r="B100" s="253">
        <v>880</v>
      </c>
      <c r="C100" s="44" t="s">
        <v>1262</v>
      </c>
      <c r="D100" s="47"/>
      <c r="E100" s="47">
        <v>3.6857929765066668</v>
      </c>
      <c r="F100" s="47"/>
      <c r="G100" s="47">
        <v>6.2757516025306668</v>
      </c>
      <c r="H100" s="47">
        <v>9.9615445790373336</v>
      </c>
    </row>
    <row r="101" spans="2:9">
      <c r="B101" s="253">
        <v>880</v>
      </c>
      <c r="C101" s="44" t="s">
        <v>1263</v>
      </c>
      <c r="D101" s="47"/>
      <c r="E101" s="47">
        <v>0.36612643845579551</v>
      </c>
      <c r="F101" s="47"/>
      <c r="G101" s="47">
        <v>0.62357519509751713</v>
      </c>
      <c r="H101" s="47">
        <v>0.98970163355331264</v>
      </c>
    </row>
    <row r="102" spans="2:9">
      <c r="B102" s="253">
        <v>872</v>
      </c>
      <c r="C102" s="44" t="s">
        <v>1262</v>
      </c>
      <c r="D102" s="47"/>
      <c r="E102" s="47"/>
      <c r="F102" s="47">
        <v>141.36885346504997</v>
      </c>
      <c r="G102" s="47"/>
      <c r="H102" s="47">
        <v>141.36885346504997</v>
      </c>
    </row>
    <row r="103" spans="2:9">
      <c r="B103" s="253">
        <v>872</v>
      </c>
      <c r="C103" s="44" t="s">
        <v>1263</v>
      </c>
      <c r="D103" s="47"/>
      <c r="E103" s="47"/>
      <c r="F103" s="47">
        <v>14.046907665522671</v>
      </c>
      <c r="G103" s="47"/>
      <c r="H103" s="47">
        <v>14.046907665522671</v>
      </c>
    </row>
    <row r="104" spans="2:9">
      <c r="B104" s="118" t="s">
        <v>1265</v>
      </c>
      <c r="C104"/>
      <c r="D104" s="47">
        <v>134.49618134286413</v>
      </c>
      <c r="E104" s="47">
        <v>58.910837601450346</v>
      </c>
      <c r="F104" s="47">
        <v>429.6741297323565</v>
      </c>
      <c r="G104" s="47">
        <v>784.20628369572364</v>
      </c>
      <c r="H104" s="47">
        <v>1407.2874323723945</v>
      </c>
    </row>
    <row r="105" spans="2:9">
      <c r="B105" s="118" t="s">
        <v>1266</v>
      </c>
      <c r="C105"/>
      <c r="D105" s="47">
        <v>13.362885828115116</v>
      </c>
      <c r="E105" s="47">
        <v>5.8530328735219177</v>
      </c>
      <c r="F105" s="47">
        <v>42.691569428722545</v>
      </c>
      <c r="G105" s="47">
        <v>77.921058283139999</v>
      </c>
      <c r="H105" s="47">
        <v>139.82854641349954</v>
      </c>
    </row>
  </sheetData>
  <mergeCells count="6">
    <mergeCell ref="L15:M15"/>
    <mergeCell ref="L4:M4"/>
    <mergeCell ref="O5:P5"/>
    <mergeCell ref="O6:P6"/>
    <mergeCell ref="O7:P7"/>
    <mergeCell ref="O8:P8"/>
  </mergeCells>
  <conditionalFormatting sqref="AV17:AV26 AV28 AV30 AV32 AV7:AV10 AV12:AV14 AV34 AV46:AV75 AV41 AV38">
    <cfRule type="cellIs" dxfId="3489" priority="17" operator="greaterThan">
      <formula>1</formula>
    </cfRule>
  </conditionalFormatting>
  <conditionalFormatting sqref="AV27">
    <cfRule type="cellIs" dxfId="3488" priority="15" operator="greaterThan">
      <formula>1</formula>
    </cfRule>
  </conditionalFormatting>
  <conditionalFormatting sqref="AV29">
    <cfRule type="cellIs" dxfId="3487" priority="14" operator="greaterThan">
      <formula>1</formula>
    </cfRule>
  </conditionalFormatting>
  <conditionalFormatting sqref="AV15">
    <cfRule type="cellIs" dxfId="3486" priority="16" operator="greaterThan">
      <formula>1</formula>
    </cfRule>
  </conditionalFormatting>
  <conditionalFormatting sqref="AV31">
    <cfRule type="cellIs" dxfId="3485" priority="13" operator="greaterThan">
      <formula>1</formula>
    </cfRule>
  </conditionalFormatting>
  <conditionalFormatting sqref="AV11">
    <cfRule type="cellIs" dxfId="3484" priority="12" operator="greaterThan">
      <formula>1</formula>
    </cfRule>
  </conditionalFormatting>
  <conditionalFormatting sqref="AV33">
    <cfRule type="cellIs" dxfId="3483" priority="11" operator="greaterThan">
      <formula>1</formula>
    </cfRule>
  </conditionalFormatting>
  <conditionalFormatting sqref="AV35">
    <cfRule type="cellIs" dxfId="3482" priority="10" operator="greaterThan">
      <formula>1</formula>
    </cfRule>
  </conditionalFormatting>
  <conditionalFormatting sqref="AV39">
    <cfRule type="cellIs" dxfId="3481" priority="9" operator="greaterThan">
      <formula>1</formula>
    </cfRule>
  </conditionalFormatting>
  <conditionalFormatting sqref="AV43">
    <cfRule type="cellIs" dxfId="3480" priority="8" operator="greaterThan">
      <formula>1</formula>
    </cfRule>
  </conditionalFormatting>
  <conditionalFormatting sqref="AV45">
    <cfRule type="cellIs" dxfId="3479" priority="7" operator="greaterThan">
      <formula>1</formula>
    </cfRule>
  </conditionalFormatting>
  <conditionalFormatting sqref="AV40">
    <cfRule type="cellIs" dxfId="3478" priority="6" operator="greaterThan">
      <formula>1</formula>
    </cfRule>
  </conditionalFormatting>
  <conditionalFormatting sqref="AV36">
    <cfRule type="cellIs" dxfId="3477" priority="2" operator="greaterThan">
      <formula>1</formula>
    </cfRule>
  </conditionalFormatting>
  <conditionalFormatting sqref="AV37">
    <cfRule type="cellIs" dxfId="3476" priority="1" operator="greaterThan">
      <formula>1</formula>
    </cfRule>
  </conditionalFormatting>
  <dataValidations count="1">
    <dataValidation type="list" allowBlank="1" showInputMessage="1" showErrorMessage="1" sqref="Z7">
      <formula1>$X$5:$X$22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101"/>
  <sheetViews>
    <sheetView topLeftCell="A34" workbookViewId="0">
      <selection activeCell="P25" sqref="P25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6" width="8.5" style="15" bestFit="1" customWidth="1"/>
    <col min="7" max="7" width="8.1640625" style="15" bestFit="1" customWidth="1"/>
    <col min="8" max="8" width="11.5" style="15" bestFit="1" customWidth="1"/>
    <col min="9" max="9" width="17.1640625" style="15" bestFit="1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1026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188" t="s">
        <v>1039</v>
      </c>
      <c r="H4" s="191" t="s">
        <v>1041</v>
      </c>
      <c r="I4" s="117" t="s">
        <v>1261</v>
      </c>
      <c r="L4" s="410" t="s">
        <v>1268</v>
      </c>
      <c r="M4" s="411"/>
      <c r="O4" s="73" t="s">
        <v>1269</v>
      </c>
      <c r="P4" s="112">
        <f>+Z7</f>
        <v>1398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18</v>
      </c>
      <c r="B5" s="270">
        <v>1786</v>
      </c>
      <c r="C5" s="180" t="s">
        <v>990</v>
      </c>
      <c r="D5" s="181">
        <v>2439.2390145995087</v>
      </c>
      <c r="E5" s="161">
        <v>203.26991788329235</v>
      </c>
      <c r="F5" s="182">
        <v>20.197241548345307</v>
      </c>
      <c r="G5" s="384"/>
      <c r="H5" s="192" t="str">
        <f>IFERROR(+(G5-B5)/G5, "")</f>
        <v/>
      </c>
      <c r="I5" s="335" t="str">
        <f>IFERROR(H5*E5, "")</f>
        <v/>
      </c>
      <c r="L5" s="82" t="s">
        <v>1283</v>
      </c>
      <c r="M5" s="83">
        <v>0.5</v>
      </c>
      <c r="O5" s="412" t="s">
        <v>1262</v>
      </c>
      <c r="P5" s="413"/>
      <c r="Q5" s="84">
        <f>SUM(R5:V5)</f>
        <v>69.581532132163332</v>
      </c>
      <c r="R5" s="114">
        <f t="array" ref="R5">IFERROR(INDEX($D$70:$H$99, MATCH($P$4&amp;$O$5, $B$70:$B$99&amp;$C$70:$C$99, 0), MATCH(R4, $D$69:$H$69, 0)), 0)</f>
        <v>0</v>
      </c>
      <c r="S5" s="114">
        <f t="array" ref="S5">IFERROR(INDEX($D$70:$H$99, MATCH($P$4&amp;$O$5, $B$70:$B$99&amp;$C$70:$C$99, 0), MATCH(S4, $D$69:$H$69, 0)), 0)</f>
        <v>0</v>
      </c>
      <c r="T5" s="114">
        <f t="array" ref="T5">IFERROR(INDEX($D$70:$H$99, MATCH($P$4&amp;$O$5, $B$70:$B$99&amp;$C$70:$C$99, 0), MATCH(T4, $D$69:$H$69, 0)), 0)</f>
        <v>0</v>
      </c>
      <c r="U5" s="114">
        <f t="array" ref="U5">IFERROR(INDEX($D$70:$H$99, MATCH($P$4&amp;$O$5, $B$70:$B$99&amp;$C$70:$C$99, 0), MATCH(U4, $D$69:$H$69, 0)), 0)</f>
        <v>67.741016342014404</v>
      </c>
      <c r="V5" s="114">
        <f t="array" ref="V5">IFERROR(INDEX($D$70:$H$99, MATCH($P$4&amp;$O$5, $B$70:$B$99&amp;$C$70:$C$99, 0), MATCH(V4, $D$69:$H$69, 0)), 0)</f>
        <v>1.8405157901489335</v>
      </c>
      <c r="X5" s="266">
        <v>1512</v>
      </c>
    </row>
    <row r="6" spans="1:48" ht="15" thickBot="1">
      <c r="A6" s="314">
        <v>18</v>
      </c>
      <c r="B6" s="260">
        <v>1660</v>
      </c>
      <c r="C6" s="196" t="s">
        <v>990</v>
      </c>
      <c r="D6" s="181">
        <v>177.36713082717998</v>
      </c>
      <c r="E6" s="161">
        <v>14.780594235598331</v>
      </c>
      <c r="F6" s="182">
        <v>1.4688805792736654</v>
      </c>
      <c r="G6" s="384"/>
      <c r="H6" s="192" t="str">
        <f t="shared" ref="H6:H12" si="0">IFERROR(+(G6-B6)/G6, "")</f>
        <v/>
      </c>
      <c r="I6" s="335" t="str">
        <f t="shared" ref="I6:I12" si="1">IFERROR(H6*E6, "")</f>
        <v/>
      </c>
      <c r="J6" s="51"/>
      <c r="K6" s="51"/>
      <c r="L6" s="86" t="s">
        <v>1284</v>
      </c>
      <c r="M6" s="83">
        <v>1</v>
      </c>
      <c r="O6" s="414" t="s">
        <v>1263</v>
      </c>
      <c r="P6" s="415"/>
      <c r="Q6" s="87">
        <f>SQRT(IFERROR(R6^2,"")+IFERROR(S6^2,"")+IFERROR(T6^2,"")+IFERROR(U6^2,"")+IFERROR(V6^2,""))</f>
        <v>6.7333825654457158</v>
      </c>
      <c r="R6" s="114">
        <f t="array" ref="R6">IFERROR(INDEX($D$70:$H$99, MATCH($P$4&amp;$O$6, $B$70:$B$99&amp;$C$70:$C$99, 0), MATCH(R4, $D$69:$H$69, 0)), 0)</f>
        <v>0</v>
      </c>
      <c r="S6" s="114">
        <f t="array" ref="S6">IFERROR(INDEX($D$70:$H$99, MATCH($P$4&amp;$O$6, $B$70:$B$99&amp;$C$70:$C$99, 0), MATCH(S4, $D$69:$H$69, 0)), 0)</f>
        <v>0</v>
      </c>
      <c r="T6" s="114">
        <f t="array" ref="T6">IFERROR(INDEX($D$70:$H$99, MATCH($P$4&amp;$O$6, $B$70:$B$99&amp;$C$70:$C$99, 0), MATCH(T4, $D$69:$H$69, 0)), 0)</f>
        <v>0</v>
      </c>
      <c r="U6" s="114">
        <f t="array" ref="U6">IFERROR(INDEX($D$70:$H$99, MATCH($P$4&amp;$O$6, $B$70:$B$99&amp;$C$70:$C$99, 0), MATCH(U4, $D$69:$H$69, 0)), 0)</f>
        <v>6.7309005534709705</v>
      </c>
      <c r="V6" s="114">
        <f t="array" ref="V6">IFERROR(INDEX($D$70:$H$99, MATCH($P$4&amp;$O$6, $B$70:$B$99&amp;$C$70:$C$99, 0), MATCH(V4, $D$69:$H$69, 0)), 0)</f>
        <v>0.18280730820321947</v>
      </c>
      <c r="W6" s="114"/>
      <c r="X6" s="267">
        <v>1398</v>
      </c>
    </row>
    <row r="7" spans="1:48" ht="16" thickBot="1">
      <c r="A7" s="314">
        <v>18</v>
      </c>
      <c r="B7" s="260">
        <v>1581</v>
      </c>
      <c r="C7" s="395"/>
      <c r="D7" s="383">
        <v>84.657285539365006</v>
      </c>
      <c r="E7" s="383">
        <v>7.0547737949470841</v>
      </c>
      <c r="F7" s="396">
        <v>0.70090499530591366</v>
      </c>
      <c r="G7" s="184"/>
      <c r="H7" s="192" t="str">
        <f t="shared" si="0"/>
        <v/>
      </c>
      <c r="I7" s="335" t="str">
        <f t="shared" si="1"/>
        <v/>
      </c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118.30014274480327</v>
      </c>
      <c r="R7" s="114">
        <f>IFERROR(R5*SUM($M$5:$M$6)+NORMSINV($M$7)*R6*SQRT(SUM($M$5:$M$6)),"")</f>
        <v>0</v>
      </c>
      <c r="S7" s="114">
        <f t="shared" ref="S7:V7" si="2">IFERROR(S5*SUM($M$5:$M$6)+NORMSINV($M$7)*S6*SQRT(SUM($M$5:$M$6)),"")</f>
        <v>0</v>
      </c>
      <c r="T7" s="114">
        <f t="shared" si="2"/>
        <v>0</v>
      </c>
      <c r="U7" s="114">
        <f t="shared" si="2"/>
        <v>115.17109897620774</v>
      </c>
      <c r="V7" s="114">
        <f t="shared" si="2"/>
        <v>3.1290437685955159</v>
      </c>
      <c r="X7" s="267">
        <v>1365</v>
      </c>
      <c r="Z7" s="111">
        <v>1398</v>
      </c>
      <c r="AA7" s="90"/>
      <c r="AB7" s="91">
        <f>SUM(R5:V5)</f>
        <v>69.581532132163332</v>
      </c>
      <c r="AC7" s="91"/>
      <c r="AD7" s="91">
        <f>+Q7</f>
        <v>118.30014274480327</v>
      </c>
      <c r="AE7" s="91"/>
      <c r="AF7" s="91">
        <f>+Q8</f>
        <v>117.93687273919529</v>
      </c>
      <c r="AG7" s="91"/>
      <c r="AH7" s="91">
        <f>AD7-AF7</f>
        <v>0.36327000560797273</v>
      </c>
      <c r="AI7" s="91"/>
      <c r="AJ7" s="91">
        <f>AH7*$M$8</f>
        <v>2.9061600448637819</v>
      </c>
      <c r="AK7" s="91"/>
      <c r="AL7" s="91">
        <f>-SUMIF(G5:G72, Z7, I5:I72)*M9</f>
        <v>-0.52661395998538862</v>
      </c>
      <c r="AM7" s="91"/>
      <c r="AN7" s="91">
        <f>+AJ7+AL7</f>
        <v>2.3795460848783931</v>
      </c>
      <c r="AO7" s="91"/>
      <c r="AP7" s="91">
        <f>+AH7*$M$10*$M$12</f>
        <v>1.9374400299091881</v>
      </c>
      <c r="AQ7" s="91"/>
      <c r="AR7" s="91">
        <f>+AN7+AP7</f>
        <v>4.3169861147875812</v>
      </c>
      <c r="AS7" s="91"/>
      <c r="AT7" s="91">
        <f>COUNTIF(R5:V5, "&gt;0")</f>
        <v>2</v>
      </c>
      <c r="AU7" s="91"/>
      <c r="AV7" s="92">
        <f>COUNTIF(G5:G72, Z7)</f>
        <v>2</v>
      </c>
    </row>
    <row r="8" spans="1:48">
      <c r="A8" s="314">
        <v>18</v>
      </c>
      <c r="B8" s="260">
        <v>1545</v>
      </c>
      <c r="C8" s="196" t="s">
        <v>988</v>
      </c>
      <c r="D8" s="397">
        <v>1899.5459732512832</v>
      </c>
      <c r="E8" s="397">
        <v>158.29549777094027</v>
      </c>
      <c r="F8" s="398">
        <v>15.728539416360382</v>
      </c>
      <c r="G8" s="184"/>
      <c r="H8" s="192" t="str">
        <f t="shared" si="0"/>
        <v/>
      </c>
      <c r="I8" s="335" t="str">
        <f t="shared" si="1"/>
        <v/>
      </c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117.93687273919529</v>
      </c>
      <c r="R8" s="95"/>
      <c r="S8" s="96"/>
      <c r="T8" s="96"/>
      <c r="U8" s="96"/>
      <c r="V8" s="97"/>
      <c r="X8" s="267">
        <v>1272</v>
      </c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 s="314">
        <v>18</v>
      </c>
      <c r="B9" s="258">
        <v>1512</v>
      </c>
      <c r="C9" s="194" t="s">
        <v>988</v>
      </c>
      <c r="D9" s="120">
        <v>867.2656195562688</v>
      </c>
      <c r="E9" s="121">
        <v>72.272134963022381</v>
      </c>
      <c r="F9" s="128">
        <v>7.1809805360381302</v>
      </c>
      <c r="G9" s="65">
        <v>1512</v>
      </c>
      <c r="H9" s="60">
        <f t="shared" si="0"/>
        <v>0</v>
      </c>
      <c r="I9" s="144">
        <f t="shared" si="1"/>
        <v>0</v>
      </c>
      <c r="J9" s="51"/>
      <c r="K9" s="51"/>
      <c r="L9" s="88" t="s">
        <v>1289</v>
      </c>
      <c r="M9" s="93">
        <v>400</v>
      </c>
      <c r="X9" s="267">
        <v>1258</v>
      </c>
      <c r="Z9" s="116">
        <v>1512</v>
      </c>
      <c r="AA9" s="99"/>
      <c r="AB9" s="100">
        <v>118.0926818192515</v>
      </c>
      <c r="AC9" s="100"/>
      <c r="AD9" s="100">
        <v>200.77708405157375</v>
      </c>
      <c r="AE9" s="100"/>
      <c r="AF9" s="100">
        <v>200.39532704683555</v>
      </c>
      <c r="AG9" s="100"/>
      <c r="AH9" s="100">
        <v>0.38175700473820484</v>
      </c>
      <c r="AI9" s="100"/>
      <c r="AJ9" s="100">
        <v>3.0540560379056387</v>
      </c>
      <c r="AK9" s="100"/>
      <c r="AL9" s="100">
        <v>-48.444931155276791</v>
      </c>
      <c r="AM9" s="100"/>
      <c r="AN9" s="100">
        <v>-45.390875117371152</v>
      </c>
      <c r="AO9" s="100"/>
      <c r="AP9" s="100">
        <v>2.0360373586037595</v>
      </c>
      <c r="AQ9" s="100"/>
      <c r="AR9" s="100">
        <v>-43.354837758767395</v>
      </c>
      <c r="AS9" s="100"/>
      <c r="AT9" s="100">
        <v>2</v>
      </c>
      <c r="AU9" s="100"/>
      <c r="AV9" s="100">
        <v>4</v>
      </c>
    </row>
    <row r="10" spans="1:48">
      <c r="A10" s="314">
        <v>18</v>
      </c>
      <c r="B10" s="255">
        <v>1510</v>
      </c>
      <c r="C10" s="194" t="s">
        <v>988</v>
      </c>
      <c r="D10" s="120">
        <v>147.69303552662399</v>
      </c>
      <c r="E10" s="121">
        <v>12.307752960552001</v>
      </c>
      <c r="F10" s="128">
        <v>1.2229495746739896</v>
      </c>
      <c r="G10" s="56">
        <v>1512</v>
      </c>
      <c r="H10" s="57">
        <f t="shared" si="0"/>
        <v>1.3227513227513227E-3</v>
      </c>
      <c r="I10" s="146">
        <f t="shared" si="1"/>
        <v>1.6280096508666669E-2</v>
      </c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267">
        <v>1132</v>
      </c>
      <c r="Z10" s="51"/>
    </row>
    <row r="11" spans="1:48">
      <c r="A11" s="314">
        <v>18</v>
      </c>
      <c r="B11" s="255">
        <v>1450</v>
      </c>
      <c r="C11" s="194" t="s">
        <v>992</v>
      </c>
      <c r="D11" s="120">
        <v>23.081764682900001</v>
      </c>
      <c r="E11" s="121">
        <v>1.9234803902416668</v>
      </c>
      <c r="F11" s="128">
        <v>0.19108368033232517</v>
      </c>
      <c r="G11" s="56">
        <v>1512</v>
      </c>
      <c r="H11" s="57">
        <f t="shared" si="0"/>
        <v>4.1005291005291003E-2</v>
      </c>
      <c r="I11" s="146">
        <f t="shared" si="1"/>
        <v>7.8872873144830255E-2</v>
      </c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0.36113589953730446</v>
      </c>
      <c r="Q11" s="221">
        <f>P11*700</f>
        <v>252.79512967611313</v>
      </c>
      <c r="X11" s="267">
        <v>1044</v>
      </c>
      <c r="Z11" s="116">
        <v>1398</v>
      </c>
      <c r="AA11" s="99"/>
      <c r="AB11" s="100">
        <v>69.581532132163332</v>
      </c>
      <c r="AC11" s="100"/>
      <c r="AD11" s="100">
        <v>118.30014274480327</v>
      </c>
      <c r="AE11" s="100"/>
      <c r="AF11" s="100">
        <v>117.93687273919529</v>
      </c>
      <c r="AG11" s="100"/>
      <c r="AH11" s="100">
        <v>0.36327000560797273</v>
      </c>
      <c r="AI11" s="100"/>
      <c r="AJ11" s="100">
        <v>2.9061600448637819</v>
      </c>
      <c r="AK11" s="100"/>
      <c r="AL11" s="100">
        <v>-0.52661395998538862</v>
      </c>
      <c r="AM11" s="100"/>
      <c r="AN11" s="100">
        <v>2.3795460848783931</v>
      </c>
      <c r="AO11" s="100"/>
      <c r="AP11" s="100">
        <v>1.9374400299091881</v>
      </c>
      <c r="AQ11" s="100"/>
      <c r="AR11" s="100">
        <v>4.3169861147875812</v>
      </c>
      <c r="AS11" s="100"/>
      <c r="AT11" s="100">
        <v>2</v>
      </c>
      <c r="AU11" s="100"/>
      <c r="AV11" s="100">
        <v>2</v>
      </c>
    </row>
    <row r="12" spans="1:48">
      <c r="A12" s="314">
        <v>18</v>
      </c>
      <c r="B12" s="257">
        <v>1426</v>
      </c>
      <c r="C12" s="194" t="s">
        <v>988</v>
      </c>
      <c r="D12" s="120">
        <v>5.4768208815151986</v>
      </c>
      <c r="E12" s="121">
        <v>0.45640174012626672</v>
      </c>
      <c r="F12" s="128">
        <v>4.5402272589273873E-2</v>
      </c>
      <c r="G12" s="66">
        <v>1512</v>
      </c>
      <c r="H12" s="63">
        <f t="shared" si="0"/>
        <v>5.6878306878306875E-2</v>
      </c>
      <c r="I12" s="145">
        <f t="shared" si="1"/>
        <v>2.5959358234695064E-2</v>
      </c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3">SUMIF(C:C,$O12,I:I)</f>
        <v>0.1307408026903486</v>
      </c>
      <c r="Q12" s="221">
        <f t="shared" ref="Q12:Q14" si="4">P12*700</f>
        <v>91.518561883244018</v>
      </c>
      <c r="X12" s="267">
        <v>1020</v>
      </c>
      <c r="Z12" s="51"/>
    </row>
    <row r="13" spans="1:48">
      <c r="A13" s="314">
        <v>18</v>
      </c>
      <c r="B13" s="317">
        <v>1419</v>
      </c>
      <c r="C13" s="175" t="s">
        <v>988</v>
      </c>
      <c r="D13" s="161">
        <v>373.59494118371038</v>
      </c>
      <c r="E13" s="161">
        <v>31.132911765309196</v>
      </c>
      <c r="F13" s="162">
        <v>3.0933916950009857</v>
      </c>
      <c r="G13" s="53"/>
      <c r="H13" s="54" t="str">
        <f>IFERROR(+(G13-B13)/G13, "")</f>
        <v/>
      </c>
      <c r="I13" s="154" t="str">
        <f>IFERROR(H13*E13, "")</f>
        <v/>
      </c>
      <c r="J13" s="51"/>
      <c r="K13" s="51"/>
      <c r="O13" s="221" t="s">
        <v>992</v>
      </c>
      <c r="P13" s="222">
        <f t="shared" si="3"/>
        <v>0.33234065672754237</v>
      </c>
      <c r="Q13" s="221">
        <f t="shared" si="4"/>
        <v>232.63845970927966</v>
      </c>
      <c r="X13" s="267">
        <v>988</v>
      </c>
      <c r="Z13" s="116">
        <v>1365</v>
      </c>
      <c r="AA13" s="99"/>
      <c r="AB13" s="100">
        <v>131.18441231031127</v>
      </c>
      <c r="AC13" s="100"/>
      <c r="AD13" s="100">
        <v>223.03506588341045</v>
      </c>
      <c r="AE13" s="100"/>
      <c r="AF13" s="100">
        <v>221.22465067333678</v>
      </c>
      <c r="AG13" s="100"/>
      <c r="AH13" s="100">
        <v>1.8104152100736712</v>
      </c>
      <c r="AI13" s="100"/>
      <c r="AJ13" s="100">
        <v>14.48332168058937</v>
      </c>
      <c r="AK13" s="100"/>
      <c r="AL13" s="100">
        <v>-123.10268502078883</v>
      </c>
      <c r="AM13" s="100"/>
      <c r="AN13" s="100">
        <v>-108.61936334019946</v>
      </c>
      <c r="AO13" s="100"/>
      <c r="AP13" s="100">
        <v>9.6555477870595805</v>
      </c>
      <c r="AQ13" s="100"/>
      <c r="AR13" s="100">
        <v>-98.963815553139881</v>
      </c>
      <c r="AS13" s="100"/>
      <c r="AT13" s="100">
        <v>2</v>
      </c>
      <c r="AU13" s="100"/>
      <c r="AV13" s="100">
        <v>6</v>
      </c>
    </row>
    <row r="14" spans="1:48">
      <c r="A14" s="314">
        <v>18</v>
      </c>
      <c r="B14" s="258">
        <v>1398</v>
      </c>
      <c r="C14" s="194" t="s">
        <v>990</v>
      </c>
      <c r="D14" s="120">
        <v>812.89219610417274</v>
      </c>
      <c r="E14" s="121">
        <v>67.741016342014404</v>
      </c>
      <c r="F14" s="128">
        <v>6.7309005534709705</v>
      </c>
      <c r="G14" s="65">
        <v>1398</v>
      </c>
      <c r="H14" s="60">
        <f t="shared" ref="H14:H45" si="5">IFERROR(+(G14-B14)/G14, "")</f>
        <v>0</v>
      </c>
      <c r="I14" s="144">
        <f t="shared" ref="I14:I45" si="6">IFERROR(H14*E14, "")</f>
        <v>0</v>
      </c>
      <c r="J14" s="51"/>
      <c r="K14" s="51"/>
      <c r="O14" s="221" t="s">
        <v>988</v>
      </c>
      <c r="P14" s="222">
        <f t="shared" si="3"/>
        <v>0.83155493930562785</v>
      </c>
      <c r="Q14" s="221">
        <f t="shared" si="4"/>
        <v>582.08845751393949</v>
      </c>
      <c r="X14" s="267">
        <v>933</v>
      </c>
      <c r="Z14" s="51"/>
    </row>
    <row r="15" spans="1:48">
      <c r="A15" s="314">
        <v>18</v>
      </c>
      <c r="B15" s="257">
        <v>1397</v>
      </c>
      <c r="C15" s="194" t="s">
        <v>991</v>
      </c>
      <c r="D15" s="120">
        <v>22.086189481787194</v>
      </c>
      <c r="E15" s="121">
        <v>1.8405157901489335</v>
      </c>
      <c r="F15" s="128">
        <v>0.18280730820321947</v>
      </c>
      <c r="G15" s="66">
        <v>1398</v>
      </c>
      <c r="H15" s="63">
        <f t="shared" si="5"/>
        <v>7.1530758226037196E-4</v>
      </c>
      <c r="I15" s="145">
        <f t="shared" si="6"/>
        <v>1.3165348999634716E-3</v>
      </c>
      <c r="J15" s="51"/>
      <c r="K15" s="51"/>
      <c r="L15" s="408" t="s">
        <v>1293</v>
      </c>
      <c r="M15" s="409"/>
      <c r="X15" s="267">
        <v>928</v>
      </c>
      <c r="Z15" s="116">
        <v>1272</v>
      </c>
      <c r="AA15" s="99"/>
      <c r="AB15" s="100">
        <v>138.78933197803451</v>
      </c>
      <c r="AC15" s="100"/>
      <c r="AD15" s="100">
        <v>235.96560994872041</v>
      </c>
      <c r="AE15" s="100"/>
      <c r="AF15" s="100">
        <v>231.36063221824165</v>
      </c>
      <c r="AG15" s="100"/>
      <c r="AH15" s="100">
        <v>4.6049777304787654</v>
      </c>
      <c r="AI15" s="100"/>
      <c r="AJ15" s="100">
        <v>36.839821843830123</v>
      </c>
      <c r="AK15" s="100"/>
      <c r="AL15" s="100">
        <v>-16.322311183299686</v>
      </c>
      <c r="AM15" s="100"/>
      <c r="AN15" s="100">
        <v>20.517510660530437</v>
      </c>
      <c r="AO15" s="100"/>
      <c r="AP15" s="100">
        <v>24.559881229220082</v>
      </c>
      <c r="AQ15" s="100"/>
      <c r="AR15" s="100">
        <v>45.077391889750515</v>
      </c>
      <c r="AS15" s="100"/>
      <c r="AT15" s="100">
        <v>2</v>
      </c>
      <c r="AU15" s="100"/>
      <c r="AV15" s="100">
        <v>2</v>
      </c>
    </row>
    <row r="16" spans="1:48">
      <c r="A16" s="314">
        <v>18</v>
      </c>
      <c r="B16" s="269">
        <v>1390</v>
      </c>
      <c r="C16" s="171" t="s">
        <v>992</v>
      </c>
      <c r="D16" s="172">
        <v>738.15448492170003</v>
      </c>
      <c r="E16" s="172">
        <v>61.512873743475005</v>
      </c>
      <c r="F16" s="173">
        <v>6.1121532076289675</v>
      </c>
      <c r="G16" s="53"/>
      <c r="H16" s="54" t="str">
        <f t="shared" si="5"/>
        <v/>
      </c>
      <c r="I16" s="154" t="str">
        <f t="shared" si="6"/>
        <v/>
      </c>
      <c r="J16" s="51"/>
      <c r="K16" s="51"/>
      <c r="L16" s="104" t="s">
        <v>1294</v>
      </c>
      <c r="M16" s="244">
        <f>COUNT(B5:B65)</f>
        <v>61</v>
      </c>
      <c r="X16" s="268">
        <v>905</v>
      </c>
      <c r="Z16" s="51"/>
    </row>
    <row r="17" spans="1:48">
      <c r="A17" s="314">
        <v>18</v>
      </c>
      <c r="B17" s="258">
        <v>1365</v>
      </c>
      <c r="C17" s="194" t="s">
        <v>989</v>
      </c>
      <c r="D17" s="120">
        <v>1418.2485634852078</v>
      </c>
      <c r="E17" s="121">
        <v>118.18738029043401</v>
      </c>
      <c r="F17" s="128">
        <v>11.743585286288129</v>
      </c>
      <c r="G17" s="65">
        <v>1365</v>
      </c>
      <c r="H17" s="60">
        <f t="shared" si="5"/>
        <v>0</v>
      </c>
      <c r="I17" s="144">
        <f t="shared" si="6"/>
        <v>0</v>
      </c>
      <c r="J17" s="51"/>
      <c r="K17" s="51"/>
      <c r="L17" s="19" t="s">
        <v>1295</v>
      </c>
      <c r="M17" s="245">
        <f>COUNT(G5:G65)</f>
        <v>49</v>
      </c>
      <c r="X17" s="271">
        <v>851</v>
      </c>
      <c r="Z17" s="116">
        <v>1258</v>
      </c>
      <c r="AA17" s="99"/>
      <c r="AB17" s="100">
        <v>65.25561434812397</v>
      </c>
      <c r="AC17" s="100"/>
      <c r="AD17" s="100">
        <v>110.94518935198288</v>
      </c>
      <c r="AE17" s="100"/>
      <c r="AF17" s="100">
        <v>108.18509618599947</v>
      </c>
      <c r="AG17" s="100"/>
      <c r="AH17" s="100">
        <v>2.760093165983406</v>
      </c>
      <c r="AI17" s="100"/>
      <c r="AJ17" s="100">
        <v>22.080745327867248</v>
      </c>
      <c r="AK17" s="100"/>
      <c r="AL17" s="100">
        <v>-15.749243025909379</v>
      </c>
      <c r="AM17" s="100"/>
      <c r="AN17" s="100">
        <v>6.3315023019578689</v>
      </c>
      <c r="AO17" s="100"/>
      <c r="AP17" s="100">
        <v>14.720496885244833</v>
      </c>
      <c r="AQ17" s="100"/>
      <c r="AR17" s="100">
        <v>21.051999187202703</v>
      </c>
      <c r="AS17" s="100"/>
      <c r="AT17" s="100">
        <v>2</v>
      </c>
      <c r="AU17" s="100"/>
      <c r="AV17" s="100">
        <v>2</v>
      </c>
    </row>
    <row r="18" spans="1:48">
      <c r="A18" s="314">
        <v>18</v>
      </c>
      <c r="B18" s="255">
        <v>1364</v>
      </c>
      <c r="C18" s="194" t="s">
        <v>989</v>
      </c>
      <c r="D18" s="120">
        <v>37.243837754323202</v>
      </c>
      <c r="E18" s="121">
        <v>3.1036531461936003</v>
      </c>
      <c r="F18" s="128">
        <v>0.30834080294843669</v>
      </c>
      <c r="G18" s="56">
        <v>1365</v>
      </c>
      <c r="H18" s="57">
        <f t="shared" si="5"/>
        <v>7.326007326007326E-4</v>
      </c>
      <c r="I18" s="146">
        <f t="shared" si="6"/>
        <v>2.2737385686400001E-3</v>
      </c>
      <c r="J18" s="51"/>
      <c r="K18" s="51"/>
      <c r="L18" s="105" t="s">
        <v>1296</v>
      </c>
      <c r="M18" s="246">
        <f>M16-M17</f>
        <v>12</v>
      </c>
      <c r="Z18" s="51"/>
    </row>
    <row r="19" spans="1:48" ht="15" thickBot="1">
      <c r="A19" s="314">
        <v>18</v>
      </c>
      <c r="B19" s="255">
        <v>1363</v>
      </c>
      <c r="C19" s="194" t="s">
        <v>988</v>
      </c>
      <c r="D19" s="120">
        <v>44.172958987001607</v>
      </c>
      <c r="E19" s="121">
        <v>3.6810799155834673</v>
      </c>
      <c r="F19" s="128">
        <v>0.3657581863443371</v>
      </c>
      <c r="G19" s="56">
        <v>1365</v>
      </c>
      <c r="H19" s="57">
        <f t="shared" si="5"/>
        <v>1.4652014652014652E-3</v>
      </c>
      <c r="I19" s="146">
        <f t="shared" si="6"/>
        <v>5.3935236858365819E-3</v>
      </c>
      <c r="J19" s="51"/>
      <c r="K19" s="51"/>
      <c r="L19" s="106" t="s">
        <v>1297</v>
      </c>
      <c r="M19" s="247">
        <f>COUNT(X5:X27)</f>
        <v>13</v>
      </c>
      <c r="Z19" s="116">
        <v>1132</v>
      </c>
      <c r="AA19" s="99"/>
      <c r="AB19" s="100">
        <v>15.346131547752599</v>
      </c>
      <c r="AC19" s="100"/>
      <c r="AD19" s="100">
        <v>26.090744136563597</v>
      </c>
      <c r="AE19" s="100"/>
      <c r="AF19" s="100">
        <v>25.47334180509165</v>
      </c>
      <c r="AG19" s="100"/>
      <c r="AH19" s="100">
        <v>0.61740233147194701</v>
      </c>
      <c r="AI19" s="100"/>
      <c r="AJ19" s="100">
        <v>4.9392186517755761</v>
      </c>
      <c r="AK19" s="100"/>
      <c r="AL19" s="100">
        <v>-28.271195785232511</v>
      </c>
      <c r="AM19" s="100"/>
      <c r="AN19" s="100">
        <v>-23.331977133456935</v>
      </c>
      <c r="AO19" s="100"/>
      <c r="AP19" s="100">
        <v>3.2928124345170509</v>
      </c>
      <c r="AQ19" s="100"/>
      <c r="AR19" s="100">
        <v>-20.039164698939885</v>
      </c>
      <c r="AS19" s="100"/>
      <c r="AT19" s="100">
        <v>2</v>
      </c>
      <c r="AU19" s="100"/>
      <c r="AV19" s="100">
        <v>2</v>
      </c>
    </row>
    <row r="20" spans="1:48" ht="15" thickTop="1">
      <c r="A20" s="314">
        <v>18</v>
      </c>
      <c r="B20" s="255">
        <v>1320</v>
      </c>
      <c r="C20" s="194" t="s">
        <v>989</v>
      </c>
      <c r="D20" s="120">
        <v>5.8099799086560004</v>
      </c>
      <c r="E20" s="121">
        <v>0.48416499238800004</v>
      </c>
      <c r="F20" s="128">
        <v>4.7895819219946616E-2</v>
      </c>
      <c r="G20" s="56">
        <v>1365</v>
      </c>
      <c r="H20" s="57">
        <f t="shared" si="5"/>
        <v>3.2967032967032968E-2</v>
      </c>
      <c r="I20" s="146">
        <f t="shared" si="6"/>
        <v>1.5961483265538465E-2</v>
      </c>
      <c r="J20" s="51"/>
      <c r="K20" s="51"/>
      <c r="L20" s="22" t="s">
        <v>1298</v>
      </c>
      <c r="M20" s="248">
        <f>+M19+M18</f>
        <v>25</v>
      </c>
      <c r="Z20" s="51"/>
    </row>
    <row r="21" spans="1:48">
      <c r="A21" s="314">
        <v>18</v>
      </c>
      <c r="B21" s="255">
        <v>1299</v>
      </c>
      <c r="C21" s="194" t="s">
        <v>988</v>
      </c>
      <c r="D21" s="120">
        <v>61.404232642334406</v>
      </c>
      <c r="E21" s="121">
        <v>5.1170193868612008</v>
      </c>
      <c r="F21" s="128">
        <v>0.50838257265973075</v>
      </c>
      <c r="G21" s="56">
        <v>1365</v>
      </c>
      <c r="H21" s="57">
        <f t="shared" si="5"/>
        <v>4.8351648351648353E-2</v>
      </c>
      <c r="I21" s="146">
        <f t="shared" si="6"/>
        <v>0.24741632200208005</v>
      </c>
      <c r="J21" s="51"/>
      <c r="K21" s="51"/>
      <c r="Z21" s="116">
        <v>1044</v>
      </c>
      <c r="AA21" s="99"/>
      <c r="AB21" s="100">
        <v>148.08150126075964</v>
      </c>
      <c r="AC21" s="100"/>
      <c r="AD21" s="100">
        <v>251.76438421209821</v>
      </c>
      <c r="AE21" s="100"/>
      <c r="AF21" s="100">
        <v>244.5679858230389</v>
      </c>
      <c r="AG21" s="100"/>
      <c r="AH21" s="100">
        <v>7.1963983890593113</v>
      </c>
      <c r="AI21" s="100"/>
      <c r="AJ21" s="100">
        <v>57.57118711247449</v>
      </c>
      <c r="AK21" s="100"/>
      <c r="AL21" s="100">
        <v>-39.236375210294725</v>
      </c>
      <c r="AM21" s="100"/>
      <c r="AN21" s="100">
        <v>18.334811902179766</v>
      </c>
      <c r="AO21" s="100"/>
      <c r="AP21" s="100">
        <v>38.380791408316327</v>
      </c>
      <c r="AQ21" s="100"/>
      <c r="AR21" s="100">
        <v>56.715603310496093</v>
      </c>
      <c r="AS21" s="100"/>
      <c r="AT21" s="100">
        <v>2</v>
      </c>
      <c r="AU21" s="100"/>
      <c r="AV21" s="100">
        <v>2</v>
      </c>
    </row>
    <row r="22" spans="1:48">
      <c r="A22" s="314">
        <v>18</v>
      </c>
      <c r="B22" s="257">
        <v>1283</v>
      </c>
      <c r="C22" s="194" t="s">
        <v>988</v>
      </c>
      <c r="D22" s="120">
        <v>7.3333749462120021</v>
      </c>
      <c r="E22" s="121">
        <v>0.61111457885100018</v>
      </c>
      <c r="F22" s="128">
        <v>6.0590794270609982E-2</v>
      </c>
      <c r="G22" s="66">
        <v>1365</v>
      </c>
      <c r="H22" s="63">
        <f t="shared" si="5"/>
        <v>6.0073260073260075E-2</v>
      </c>
      <c r="I22" s="145">
        <f t="shared" si="6"/>
        <v>3.6711645029876935E-2</v>
      </c>
      <c r="J22" s="51"/>
      <c r="K22" s="51"/>
      <c r="Z22" s="51"/>
    </row>
    <row r="23" spans="1:48">
      <c r="A23" s="314">
        <v>18</v>
      </c>
      <c r="B23" s="269">
        <v>1281</v>
      </c>
      <c r="C23" s="171" t="s">
        <v>988</v>
      </c>
      <c r="D23" s="172">
        <v>363.19884166400095</v>
      </c>
      <c r="E23" s="172">
        <v>30.266570138666747</v>
      </c>
      <c r="F23" s="173">
        <v>3.0071144511993078</v>
      </c>
      <c r="G23" s="53"/>
      <c r="H23" s="54" t="str">
        <f t="shared" si="5"/>
        <v/>
      </c>
      <c r="I23" s="154" t="str">
        <f t="shared" si="6"/>
        <v/>
      </c>
      <c r="J23" s="51"/>
      <c r="K23" s="51"/>
      <c r="Z23" s="116">
        <v>1020</v>
      </c>
      <c r="AA23" s="99"/>
      <c r="AB23" s="100">
        <v>114.16297595690003</v>
      </c>
      <c r="AC23" s="100"/>
      <c r="AD23" s="100">
        <v>194.09595951610717</v>
      </c>
      <c r="AE23" s="100"/>
      <c r="AF23" s="100">
        <v>186.33785847143551</v>
      </c>
      <c r="AG23" s="100"/>
      <c r="AH23" s="100">
        <v>7.7581010446716618</v>
      </c>
      <c r="AI23" s="100"/>
      <c r="AJ23" s="100">
        <v>62.064808357373295</v>
      </c>
      <c r="AK23" s="100"/>
      <c r="AL23" s="100">
        <v>-122.93350982082434</v>
      </c>
      <c r="AM23" s="100"/>
      <c r="AN23" s="100">
        <v>-60.868701463451046</v>
      </c>
      <c r="AO23" s="100"/>
      <c r="AP23" s="100">
        <v>41.376538904915535</v>
      </c>
      <c r="AQ23" s="100"/>
      <c r="AR23" s="100">
        <v>-19.492162558535512</v>
      </c>
      <c r="AS23" s="100"/>
      <c r="AT23" s="100">
        <v>4</v>
      </c>
      <c r="AU23" s="100"/>
      <c r="AV23" s="100">
        <v>6</v>
      </c>
    </row>
    <row r="24" spans="1:48">
      <c r="A24" s="314">
        <v>18</v>
      </c>
      <c r="B24" s="258">
        <v>1272</v>
      </c>
      <c r="C24" s="194" t="s">
        <v>990</v>
      </c>
      <c r="D24" s="120">
        <v>1354.0422863590559</v>
      </c>
      <c r="E24" s="121">
        <v>112.83685719658801</v>
      </c>
      <c r="F24" s="128">
        <v>11.212063840696981</v>
      </c>
      <c r="G24" s="65">
        <v>1272</v>
      </c>
      <c r="H24" s="60">
        <f t="shared" si="5"/>
        <v>0</v>
      </c>
      <c r="I24" s="144">
        <f t="shared" si="6"/>
        <v>0</v>
      </c>
      <c r="J24" s="51"/>
      <c r="K24" s="51"/>
      <c r="Z24" s="51"/>
    </row>
    <row r="25" spans="1:48">
      <c r="A25" s="314">
        <v>18</v>
      </c>
      <c r="B25" s="257">
        <v>1270</v>
      </c>
      <c r="C25" s="194" t="s">
        <v>992</v>
      </c>
      <c r="D25" s="120">
        <v>311.42969737735802</v>
      </c>
      <c r="E25" s="121">
        <v>25.952474781446497</v>
      </c>
      <c r="F25" s="128">
        <v>2.5785803990183576</v>
      </c>
      <c r="G25" s="56">
        <v>1272</v>
      </c>
      <c r="H25" s="57">
        <f t="shared" si="5"/>
        <v>1.5723270440251573E-3</v>
      </c>
      <c r="I25" s="146">
        <f t="shared" si="6"/>
        <v>4.0805777958249211E-2</v>
      </c>
      <c r="J25" s="51"/>
      <c r="K25" s="51"/>
      <c r="Z25" s="116">
        <v>988</v>
      </c>
      <c r="AA25" s="99"/>
      <c r="AB25" s="100">
        <v>66.102114723422389</v>
      </c>
      <c r="AC25" s="100"/>
      <c r="AD25" s="100">
        <v>112.38201506338453</v>
      </c>
      <c r="AE25" s="100"/>
      <c r="AF25" s="100">
        <v>108.65760718477489</v>
      </c>
      <c r="AG25" s="100"/>
      <c r="AH25" s="100">
        <v>3.7244078786096395</v>
      </c>
      <c r="AI25" s="100"/>
      <c r="AJ25" s="100">
        <v>29.795263028877116</v>
      </c>
      <c r="AK25" s="100"/>
      <c r="AL25" s="100">
        <v>-100.68945821111956</v>
      </c>
      <c r="AM25" s="100"/>
      <c r="AN25" s="100">
        <v>-70.894195182242441</v>
      </c>
      <c r="AO25" s="100"/>
      <c r="AP25" s="100">
        <v>19.863508685918077</v>
      </c>
      <c r="AQ25" s="100"/>
      <c r="AR25" s="100">
        <v>-51.030686496324364</v>
      </c>
      <c r="AS25" s="100"/>
      <c r="AT25" s="100">
        <v>4</v>
      </c>
      <c r="AU25" s="100"/>
      <c r="AV25" s="100">
        <v>8</v>
      </c>
    </row>
    <row r="26" spans="1:48">
      <c r="A26" s="314">
        <v>18</v>
      </c>
      <c r="B26" s="258">
        <v>1258</v>
      </c>
      <c r="C26" s="194" t="s">
        <v>989</v>
      </c>
      <c r="D26" s="120">
        <v>584.94189491154771</v>
      </c>
      <c r="E26" s="121">
        <v>48.745157909295642</v>
      </c>
      <c r="F26" s="128">
        <v>4.8434752183550023</v>
      </c>
      <c r="G26" s="65">
        <v>1258</v>
      </c>
      <c r="H26" s="60">
        <f t="shared" si="5"/>
        <v>0</v>
      </c>
      <c r="I26" s="144">
        <f t="shared" si="6"/>
        <v>0</v>
      </c>
      <c r="J26" s="51"/>
      <c r="K26" s="51"/>
      <c r="Z26" s="51"/>
    </row>
    <row r="27" spans="1:48">
      <c r="A27" s="314">
        <v>18</v>
      </c>
      <c r="B27" s="257">
        <v>1255</v>
      </c>
      <c r="C27" s="194" t="s">
        <v>988</v>
      </c>
      <c r="D27" s="120">
        <v>198.12547726593999</v>
      </c>
      <c r="E27" s="121">
        <v>16.510456438828335</v>
      </c>
      <c r="F27" s="128">
        <v>1.6403167733172135</v>
      </c>
      <c r="G27" s="66">
        <v>1258</v>
      </c>
      <c r="H27" s="63">
        <f t="shared" si="5"/>
        <v>2.3847376788553257E-3</v>
      </c>
      <c r="I27" s="145">
        <f t="shared" si="6"/>
        <v>3.9373107564773448E-2</v>
      </c>
      <c r="J27" s="51"/>
      <c r="K27" s="51"/>
      <c r="Z27" s="116">
        <v>933</v>
      </c>
      <c r="AA27" s="99"/>
      <c r="AB27" s="100">
        <v>42.889512223045259</v>
      </c>
      <c r="AC27" s="100"/>
      <c r="AD27" s="100">
        <v>72.919691725450107</v>
      </c>
      <c r="AE27" s="100"/>
      <c r="AF27" s="100">
        <v>71.542261693097061</v>
      </c>
      <c r="AG27" s="100"/>
      <c r="AH27" s="100">
        <v>1.3774300323530468</v>
      </c>
      <c r="AI27" s="100"/>
      <c r="AJ27" s="100">
        <v>11.019440258824375</v>
      </c>
      <c r="AK27" s="100"/>
      <c r="AL27" s="100">
        <v>-45.235452431305475</v>
      </c>
      <c r="AM27" s="100"/>
      <c r="AN27" s="100">
        <v>-34.216012172481101</v>
      </c>
      <c r="AO27" s="100"/>
      <c r="AP27" s="100">
        <v>7.3462935058829171</v>
      </c>
      <c r="AQ27" s="100"/>
      <c r="AR27" s="100">
        <v>-26.869718666598182</v>
      </c>
      <c r="AS27" s="100"/>
      <c r="AT27" s="100">
        <v>2</v>
      </c>
      <c r="AU27" s="100"/>
      <c r="AV27" s="100">
        <v>2</v>
      </c>
    </row>
    <row r="28" spans="1:48">
      <c r="A28" s="314">
        <v>18</v>
      </c>
      <c r="B28" s="317">
        <v>1230</v>
      </c>
      <c r="C28" s="171" t="s">
        <v>990</v>
      </c>
      <c r="D28" s="172">
        <v>689.44268238442794</v>
      </c>
      <c r="E28" s="172">
        <v>57.453556865369002</v>
      </c>
      <c r="F28" s="173">
        <v>5.7086021393808206</v>
      </c>
      <c r="G28" s="53"/>
      <c r="H28" s="54" t="str">
        <f t="shared" si="5"/>
        <v/>
      </c>
      <c r="I28" s="154" t="str">
        <f t="shared" si="6"/>
        <v/>
      </c>
      <c r="J28" s="51"/>
      <c r="K28" s="51"/>
      <c r="Z28" s="51"/>
    </row>
    <row r="29" spans="1:48">
      <c r="A29" s="314">
        <v>18</v>
      </c>
      <c r="B29" s="317">
        <v>1157</v>
      </c>
      <c r="C29" s="175" t="s">
        <v>990</v>
      </c>
      <c r="D29" s="161">
        <v>246.10100285447044</v>
      </c>
      <c r="E29" s="161">
        <v>20.508416904539203</v>
      </c>
      <c r="F29" s="162">
        <v>2.0377054477707661</v>
      </c>
      <c r="G29" s="153"/>
      <c r="H29" s="197" t="str">
        <f t="shared" si="5"/>
        <v/>
      </c>
      <c r="I29" s="186" t="str">
        <f t="shared" si="6"/>
        <v/>
      </c>
      <c r="J29" s="51"/>
      <c r="K29" s="51"/>
      <c r="Z29" s="116">
        <v>928</v>
      </c>
      <c r="AA29" s="99"/>
      <c r="AB29" s="100">
        <v>246.01818931222041</v>
      </c>
      <c r="AC29" s="100"/>
      <c r="AD29" s="100">
        <v>418.27264269104859</v>
      </c>
      <c r="AE29" s="100"/>
      <c r="AF29" s="100">
        <v>413.74969928610665</v>
      </c>
      <c r="AG29" s="100"/>
      <c r="AH29" s="100">
        <v>4.522943404941941</v>
      </c>
      <c r="AI29" s="100"/>
      <c r="AJ29" s="100">
        <v>36.183547239535528</v>
      </c>
      <c r="AK29" s="100"/>
      <c r="AL29" s="100">
        <v>-34.79564646950498</v>
      </c>
      <c r="AM29" s="100"/>
      <c r="AN29" s="100">
        <v>1.3879007700305479</v>
      </c>
      <c r="AO29" s="100"/>
      <c r="AP29" s="100">
        <v>24.122364826357021</v>
      </c>
      <c r="AQ29" s="100"/>
      <c r="AR29" s="100">
        <v>25.510265596387569</v>
      </c>
      <c r="AS29" s="100"/>
      <c r="AT29" s="100">
        <v>3</v>
      </c>
      <c r="AU29" s="100"/>
      <c r="AV29" s="100">
        <v>4</v>
      </c>
    </row>
    <row r="30" spans="1:48">
      <c r="A30" s="314">
        <v>18</v>
      </c>
      <c r="B30" s="258">
        <v>1132</v>
      </c>
      <c r="C30" s="194" t="s">
        <v>989</v>
      </c>
      <c r="D30" s="120">
        <v>140.5131327154632</v>
      </c>
      <c r="E30" s="121">
        <v>11.709427726288599</v>
      </c>
      <c r="F30" s="128">
        <v>1.1634208530823553</v>
      </c>
      <c r="G30" s="65">
        <v>1132</v>
      </c>
      <c r="H30" s="60">
        <f t="shared" si="5"/>
        <v>0</v>
      </c>
      <c r="I30" s="144">
        <f t="shared" si="6"/>
        <v>0</v>
      </c>
      <c r="J30" s="51"/>
      <c r="K30" s="51"/>
      <c r="Z30" s="51"/>
    </row>
    <row r="31" spans="1:48">
      <c r="A31" s="314">
        <v>18</v>
      </c>
      <c r="B31" s="257">
        <v>1110</v>
      </c>
      <c r="C31" s="194" t="s">
        <v>990</v>
      </c>
      <c r="D31" s="120">
        <v>43.640445857567997</v>
      </c>
      <c r="E31" s="121">
        <v>3.6367038214640002</v>
      </c>
      <c r="F31" s="128">
        <v>0.36127862865920063</v>
      </c>
      <c r="G31" s="66">
        <v>1132</v>
      </c>
      <c r="H31" s="63">
        <f t="shared" si="5"/>
        <v>1.9434628975265017E-2</v>
      </c>
      <c r="I31" s="145">
        <f t="shared" si="6"/>
        <v>7.0677989463081278E-2</v>
      </c>
      <c r="Z31" s="116">
        <v>905</v>
      </c>
      <c r="AA31" s="99"/>
      <c r="AB31" s="100">
        <v>34.465597773165534</v>
      </c>
      <c r="AC31" s="100"/>
      <c r="AD31" s="100">
        <v>58.596830009486858</v>
      </c>
      <c r="AE31" s="100"/>
      <c r="AF31" s="100">
        <v>58.195936675075465</v>
      </c>
      <c r="AG31" s="100"/>
      <c r="AH31" s="100">
        <v>0.40089333441139274</v>
      </c>
      <c r="AI31" s="100"/>
      <c r="AJ31" s="100">
        <v>3.2071466752911419</v>
      </c>
      <c r="AK31" s="100"/>
      <c r="AL31" s="100">
        <v>-28.685394174379493</v>
      </c>
      <c r="AM31" s="100"/>
      <c r="AN31" s="100">
        <v>-25.478247499088351</v>
      </c>
      <c r="AO31" s="100"/>
      <c r="AP31" s="100">
        <v>2.138097783527428</v>
      </c>
      <c r="AQ31" s="100"/>
      <c r="AR31" s="100">
        <v>-23.340149715560923</v>
      </c>
      <c r="AS31" s="100"/>
      <c r="AT31" s="100">
        <v>3</v>
      </c>
      <c r="AU31" s="100"/>
      <c r="AV31" s="100">
        <v>4</v>
      </c>
    </row>
    <row r="32" spans="1:48">
      <c r="A32" s="314">
        <v>18</v>
      </c>
      <c r="B32" s="269">
        <v>1106</v>
      </c>
      <c r="C32" s="171" t="s">
        <v>988</v>
      </c>
      <c r="D32" s="172">
        <v>1289.312155329394</v>
      </c>
      <c r="E32" s="172">
        <v>107.44267961078283</v>
      </c>
      <c r="F32" s="173">
        <v>10.675354726867324</v>
      </c>
      <c r="G32" s="53"/>
      <c r="H32" s="54" t="str">
        <f t="shared" si="5"/>
        <v/>
      </c>
      <c r="I32" s="154" t="str">
        <f t="shared" si="6"/>
        <v/>
      </c>
      <c r="Z32" s="51"/>
    </row>
    <row r="33" spans="1:48">
      <c r="A33" s="314">
        <v>18</v>
      </c>
      <c r="B33" s="317">
        <v>1074</v>
      </c>
      <c r="C33" s="175" t="s">
        <v>988</v>
      </c>
      <c r="D33" s="161">
        <v>1722.074588152901</v>
      </c>
      <c r="E33" s="161">
        <v>143.50621567940843</v>
      </c>
      <c r="F33" s="162">
        <v>14.259289251925654</v>
      </c>
      <c r="G33" s="153"/>
      <c r="H33" s="197" t="str">
        <f t="shared" si="5"/>
        <v/>
      </c>
      <c r="I33" s="186" t="str">
        <f t="shared" si="6"/>
        <v/>
      </c>
      <c r="Z33" s="116">
        <v>851</v>
      </c>
      <c r="AA33" s="99"/>
      <c r="AB33" s="100">
        <v>35.815173801485635</v>
      </c>
      <c r="AC33" s="100"/>
      <c r="AD33" s="100">
        <v>60.89186871779463</v>
      </c>
      <c r="AE33" s="100"/>
      <c r="AF33" s="100">
        <v>60.89186871779463</v>
      </c>
      <c r="AG33" s="100"/>
      <c r="AH33" s="100">
        <v>0</v>
      </c>
      <c r="AI33" s="100"/>
      <c r="AJ33" s="100">
        <v>0</v>
      </c>
      <c r="AK33" s="100"/>
      <c r="AL33" s="100">
        <v>-58.88056120992875</v>
      </c>
      <c r="AM33" s="100"/>
      <c r="AN33" s="100">
        <v>-58.88056120992875</v>
      </c>
      <c r="AO33" s="100"/>
      <c r="AP33" s="100">
        <v>0</v>
      </c>
      <c r="AQ33" s="100"/>
      <c r="AR33" s="100">
        <v>-58.88056120992875</v>
      </c>
      <c r="AS33" s="100"/>
      <c r="AT33" s="100">
        <v>1</v>
      </c>
      <c r="AU33" s="100"/>
      <c r="AV33" s="100">
        <v>5</v>
      </c>
    </row>
    <row r="34" spans="1:48">
      <c r="A34" s="314">
        <v>18</v>
      </c>
      <c r="B34" s="258">
        <v>1044</v>
      </c>
      <c r="C34" s="194" t="s">
        <v>990</v>
      </c>
      <c r="D34" s="120">
        <v>548.0947435426848</v>
      </c>
      <c r="E34" s="121">
        <v>45.674561961890397</v>
      </c>
      <c r="F34" s="128">
        <v>4.5384906824285611</v>
      </c>
      <c r="G34" s="65">
        <v>1044</v>
      </c>
      <c r="H34" s="60">
        <f t="shared" si="5"/>
        <v>0</v>
      </c>
      <c r="I34" s="144">
        <f t="shared" si="6"/>
        <v>0</v>
      </c>
      <c r="Z34" s="51"/>
    </row>
    <row r="35" spans="1:48">
      <c r="A35" s="314">
        <v>18</v>
      </c>
      <c r="B35" s="257">
        <v>1043</v>
      </c>
      <c r="C35" s="194" t="s">
        <v>988</v>
      </c>
      <c r="D35" s="120">
        <v>1228.8832715864307</v>
      </c>
      <c r="E35" s="121">
        <v>102.40693929886923</v>
      </c>
      <c r="F35" s="128">
        <v>10.175705945709547</v>
      </c>
      <c r="G35" s="56">
        <v>1044</v>
      </c>
      <c r="H35" s="57">
        <f t="shared" si="5"/>
        <v>9.5785440613026815E-4</v>
      </c>
      <c r="I35" s="146">
        <f t="shared" si="6"/>
        <v>9.8090938025736804E-2</v>
      </c>
      <c r="Z35" s="116"/>
      <c r="AA35" s="99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</row>
    <row r="36" spans="1:48" ht="15" thickBot="1">
      <c r="A36" s="314">
        <v>18</v>
      </c>
      <c r="B36" s="258">
        <v>1020</v>
      </c>
      <c r="C36" s="141" t="s">
        <v>990</v>
      </c>
      <c r="D36" s="124">
        <v>60.096383707248002</v>
      </c>
      <c r="E36" s="59">
        <v>5.0080319756040002</v>
      </c>
      <c r="F36" s="131">
        <v>0.49751284015189079</v>
      </c>
      <c r="G36" s="65">
        <v>1020</v>
      </c>
      <c r="H36" s="60">
        <f t="shared" si="5"/>
        <v>0</v>
      </c>
      <c r="I36" s="144">
        <f t="shared" si="6"/>
        <v>0</v>
      </c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</row>
    <row r="37" spans="1:48" ht="15" thickTop="1">
      <c r="A37" s="314">
        <v>18</v>
      </c>
      <c r="B37" s="255">
        <v>1020</v>
      </c>
      <c r="C37" s="142" t="s">
        <v>989</v>
      </c>
      <c r="D37" s="123">
        <v>458.91449589593998</v>
      </c>
      <c r="E37" s="62">
        <v>38.242874657995003</v>
      </c>
      <c r="F37" s="130">
        <v>3.7998268050255852</v>
      </c>
      <c r="G37" s="56">
        <v>1020</v>
      </c>
      <c r="H37" s="57">
        <f t="shared" si="5"/>
        <v>0</v>
      </c>
      <c r="I37" s="146">
        <f t="shared" si="6"/>
        <v>0</v>
      </c>
      <c r="Z37" s="108" t="s">
        <v>1299</v>
      </c>
      <c r="AA37" s="109"/>
      <c r="AB37" s="110">
        <f>SUM(AB9:AB35)</f>
        <v>1225.7847691866359</v>
      </c>
      <c r="AC37" s="110"/>
      <c r="AD37" s="110">
        <f>SUM(AD9:AD35)</f>
        <v>2084.0372280524243</v>
      </c>
      <c r="AE37" s="110"/>
      <c r="AF37" s="110">
        <f>SUM(AF9:AF35)</f>
        <v>2048.5191385200233</v>
      </c>
      <c r="AG37" s="110"/>
      <c r="AH37" s="110">
        <f>SUM(AH9:AH35)</f>
        <v>35.518089532400964</v>
      </c>
      <c r="AI37" s="110"/>
      <c r="AJ37" s="110">
        <f>SUM(AJ9:AJ35)</f>
        <v>284.14471625920771</v>
      </c>
      <c r="AK37" s="110"/>
      <c r="AL37" s="110">
        <f>SUM(AL9:AL35)</f>
        <v>-662.8733776578498</v>
      </c>
      <c r="AM37" s="110"/>
      <c r="AN37" s="110">
        <f>SUM(AN9:AN35)</f>
        <v>-378.7286613986422</v>
      </c>
      <c r="AO37" s="110"/>
      <c r="AP37" s="110">
        <f>SUM(AP9:AP35)</f>
        <v>189.42981083947183</v>
      </c>
      <c r="AQ37" s="110"/>
      <c r="AR37" s="110">
        <f>SUM(AR9:AR35)</f>
        <v>-189.29885055917043</v>
      </c>
      <c r="AS37" s="110"/>
      <c r="AT37" s="110"/>
      <c r="AU37" s="110"/>
      <c r="AV37" s="110"/>
    </row>
    <row r="38" spans="1:48">
      <c r="A38" s="314">
        <v>18</v>
      </c>
      <c r="B38" s="255">
        <v>1018</v>
      </c>
      <c r="C38" s="194" t="s">
        <v>988</v>
      </c>
      <c r="D38" s="120">
        <v>736.50729094861242</v>
      </c>
      <c r="E38" s="121">
        <v>61.375607579051035</v>
      </c>
      <c r="F38" s="128">
        <v>6.0986462129858836</v>
      </c>
      <c r="G38" s="56">
        <v>1020</v>
      </c>
      <c r="H38" s="57">
        <f t="shared" si="5"/>
        <v>1.9607843137254902E-3</v>
      </c>
      <c r="I38" s="146">
        <f t="shared" si="6"/>
        <v>0.12034432858637457</v>
      </c>
      <c r="AR38" s="98"/>
    </row>
    <row r="39" spans="1:48">
      <c r="A39" s="314">
        <v>18</v>
      </c>
      <c r="B39" s="255">
        <v>1000</v>
      </c>
      <c r="C39" s="141" t="s">
        <v>990</v>
      </c>
      <c r="D39" s="124">
        <v>27.752512199999998</v>
      </c>
      <c r="E39" s="59">
        <v>2.31270935</v>
      </c>
      <c r="F39" s="131">
        <v>0.22968444926943699</v>
      </c>
      <c r="G39" s="56">
        <v>1020</v>
      </c>
      <c r="H39" s="57">
        <f t="shared" si="5"/>
        <v>1.9607843137254902E-2</v>
      </c>
      <c r="I39" s="146">
        <f t="shared" si="6"/>
        <v>4.5347242156862741E-2</v>
      </c>
      <c r="Z39" s="108" t="s">
        <v>1300</v>
      </c>
      <c r="AA39" s="109"/>
      <c r="AB39" s="110">
        <f>AB37*12</f>
        <v>14709.417230239631</v>
      </c>
      <c r="AC39" s="110"/>
      <c r="AD39" s="110">
        <f>AD37*12</f>
        <v>25008.446736629092</v>
      </c>
      <c r="AE39" s="110"/>
      <c r="AF39" s="110">
        <f t="shared" ref="AF39:AR39" si="7">AF37*12</f>
        <v>24582.229662240279</v>
      </c>
      <c r="AG39" s="110"/>
      <c r="AH39" s="110">
        <f t="shared" si="7"/>
        <v>426.21707438881157</v>
      </c>
      <c r="AI39" s="110"/>
      <c r="AJ39" s="110">
        <f t="shared" si="7"/>
        <v>3409.7365951104925</v>
      </c>
      <c r="AK39" s="110"/>
      <c r="AL39" s="110">
        <f t="shared" si="7"/>
        <v>-7954.4805318941981</v>
      </c>
      <c r="AM39" s="110"/>
      <c r="AN39" s="110">
        <f t="shared" si="7"/>
        <v>-4544.7439367837069</v>
      </c>
      <c r="AO39" s="110"/>
      <c r="AP39" s="110">
        <f t="shared" si="7"/>
        <v>2273.1577300736617</v>
      </c>
      <c r="AQ39" s="110"/>
      <c r="AR39" s="110">
        <f t="shared" si="7"/>
        <v>-2271.5862067100452</v>
      </c>
      <c r="AS39" s="110"/>
      <c r="AT39" s="110"/>
      <c r="AU39" s="110"/>
      <c r="AV39" s="110"/>
    </row>
    <row r="40" spans="1:48">
      <c r="A40" s="314">
        <v>18</v>
      </c>
      <c r="B40" s="255">
        <v>1000</v>
      </c>
      <c r="C40" s="183" t="s">
        <v>992</v>
      </c>
      <c r="D40" s="122">
        <v>28.133115731000007</v>
      </c>
      <c r="E40" s="55">
        <v>2.3444263109166665</v>
      </c>
      <c r="F40" s="129">
        <v>0.2329270197244237</v>
      </c>
      <c r="G40" s="56">
        <v>1020</v>
      </c>
      <c r="H40" s="57">
        <f t="shared" si="5"/>
        <v>1.9607843137254902E-2</v>
      </c>
      <c r="I40" s="146">
        <f t="shared" si="6"/>
        <v>4.5969143351307189E-2</v>
      </c>
      <c r="Z40" s="51"/>
    </row>
    <row r="41" spans="1:48">
      <c r="A41" s="314">
        <v>18</v>
      </c>
      <c r="B41" s="257">
        <v>1000</v>
      </c>
      <c r="C41" s="142" t="s">
        <v>989</v>
      </c>
      <c r="D41" s="123">
        <v>58.551912999999999</v>
      </c>
      <c r="E41" s="62">
        <v>4.8793260833333338</v>
      </c>
      <c r="F41" s="130">
        <v>0.48476338594999935</v>
      </c>
      <c r="G41" s="56">
        <v>1020</v>
      </c>
      <c r="H41" s="57">
        <f t="shared" si="5"/>
        <v>1.9607843137254902E-2</v>
      </c>
      <c r="I41" s="146">
        <f t="shared" si="6"/>
        <v>9.5673060457516348E-2</v>
      </c>
      <c r="Z41" s="51"/>
    </row>
    <row r="42" spans="1:48">
      <c r="A42" s="314">
        <v>18</v>
      </c>
      <c r="B42" s="258">
        <v>988</v>
      </c>
      <c r="C42" s="194" t="s">
        <v>990</v>
      </c>
      <c r="D42" s="120">
        <v>270.50623402646477</v>
      </c>
      <c r="E42" s="121">
        <v>22.542186168872067</v>
      </c>
      <c r="F42" s="128">
        <v>2.2391665969340639</v>
      </c>
      <c r="G42" s="65">
        <v>988</v>
      </c>
      <c r="H42" s="60">
        <f t="shared" si="5"/>
        <v>0</v>
      </c>
      <c r="I42" s="144">
        <f t="shared" si="6"/>
        <v>0</v>
      </c>
      <c r="Z42" s="51"/>
    </row>
    <row r="43" spans="1:48">
      <c r="A43" s="314">
        <v>18</v>
      </c>
      <c r="B43" s="255">
        <v>984</v>
      </c>
      <c r="C43" s="141" t="s">
        <v>990</v>
      </c>
      <c r="D43" s="124">
        <v>9.3300686711232004</v>
      </c>
      <c r="E43" s="59">
        <v>0.77750572259360007</v>
      </c>
      <c r="F43" s="131">
        <v>7.719409689489283E-2</v>
      </c>
      <c r="G43" s="56">
        <v>988</v>
      </c>
      <c r="H43" s="57">
        <f t="shared" si="5"/>
        <v>4.048582995951417E-3</v>
      </c>
      <c r="I43" s="146">
        <f t="shared" si="6"/>
        <v>3.1477964477473687E-3</v>
      </c>
      <c r="Z43" s="51"/>
    </row>
    <row r="44" spans="1:48">
      <c r="A44" s="314">
        <v>18</v>
      </c>
      <c r="B44" s="255">
        <v>984</v>
      </c>
      <c r="C44" s="183" t="s">
        <v>991</v>
      </c>
      <c r="D44" s="122">
        <v>0.28042695609599999</v>
      </c>
      <c r="E44" s="55">
        <v>2.3368913007999995E-2</v>
      </c>
      <c r="F44" s="129">
        <v>2.3015090973432166E-3</v>
      </c>
      <c r="G44" s="56">
        <v>988</v>
      </c>
      <c r="H44" s="57">
        <f t="shared" si="5"/>
        <v>4.048582995951417E-3</v>
      </c>
      <c r="I44" s="146">
        <f t="shared" si="6"/>
        <v>9.4610983838056654E-5</v>
      </c>
      <c r="Z44" s="51"/>
    </row>
    <row r="45" spans="1:48">
      <c r="A45" s="314">
        <v>18</v>
      </c>
      <c r="B45" s="255">
        <v>984</v>
      </c>
      <c r="C45" s="142" t="s">
        <v>989</v>
      </c>
      <c r="D45" s="123">
        <v>471.22588023547684</v>
      </c>
      <c r="E45" s="62">
        <v>39.268823352956396</v>
      </c>
      <c r="F45" s="130">
        <v>3.9013151116094282</v>
      </c>
      <c r="G45" s="56">
        <v>988</v>
      </c>
      <c r="H45" s="57">
        <f t="shared" si="5"/>
        <v>4.048582995951417E-3</v>
      </c>
      <c r="I45" s="146">
        <f t="shared" si="6"/>
        <v>0.15898309049779918</v>
      </c>
      <c r="Z45" s="51"/>
    </row>
    <row r="46" spans="1:48">
      <c r="A46" s="314">
        <v>18</v>
      </c>
      <c r="B46" s="255">
        <v>973</v>
      </c>
      <c r="C46" s="194" t="s">
        <v>989</v>
      </c>
      <c r="D46" s="120">
        <v>24.119536796522993</v>
      </c>
      <c r="E46" s="121">
        <v>2.0099613997102495</v>
      </c>
      <c r="F46" s="128">
        <v>0.19969048618294957</v>
      </c>
      <c r="G46" s="56">
        <v>988</v>
      </c>
      <c r="H46" s="57">
        <f t="shared" ref="H46:H65" si="8">IFERROR(+(G46-B46)/G46, "")</f>
        <v>1.5182186234817813E-2</v>
      </c>
      <c r="I46" s="146">
        <f t="shared" ref="I46:I65" si="9">IFERROR(H46*E46, "")</f>
        <v>3.0515608295196093E-2</v>
      </c>
      <c r="Z46" s="51"/>
    </row>
    <row r="47" spans="1:48">
      <c r="A47" s="314">
        <v>18</v>
      </c>
      <c r="B47" s="255">
        <v>950</v>
      </c>
      <c r="C47" s="194" t="s">
        <v>992</v>
      </c>
      <c r="D47" s="120">
        <v>14.592349322600002</v>
      </c>
      <c r="E47" s="121">
        <v>1.2160291102166667</v>
      </c>
      <c r="F47" s="128">
        <v>0.12080894883099985</v>
      </c>
      <c r="G47" s="56">
        <v>988</v>
      </c>
      <c r="H47" s="57">
        <f t="shared" si="8"/>
        <v>3.8461538461538464E-2</v>
      </c>
      <c r="I47" s="146">
        <f t="shared" si="9"/>
        <v>4.6770350392948724E-2</v>
      </c>
      <c r="Z47" s="51"/>
    </row>
    <row r="48" spans="1:48">
      <c r="A48" s="314">
        <v>18</v>
      </c>
      <c r="B48" s="255">
        <v>945</v>
      </c>
      <c r="C48" s="194" t="s">
        <v>990</v>
      </c>
      <c r="D48" s="120">
        <v>1.4829121147050004</v>
      </c>
      <c r="E48" s="121">
        <v>0.12357600955874999</v>
      </c>
      <c r="F48" s="128">
        <v>1.229735812729418E-2</v>
      </c>
      <c r="G48" s="56">
        <v>988</v>
      </c>
      <c r="H48" s="57">
        <f t="shared" si="8"/>
        <v>4.3522267206477734E-2</v>
      </c>
      <c r="I48" s="146">
        <f t="shared" si="9"/>
        <v>5.3783081083261641E-3</v>
      </c>
      <c r="Z48" s="51"/>
    </row>
    <row r="49" spans="1:26">
      <c r="A49" s="314">
        <v>18</v>
      </c>
      <c r="B49" s="257">
        <v>940</v>
      </c>
      <c r="C49" s="194" t="s">
        <v>992</v>
      </c>
      <c r="D49" s="120">
        <v>1.6879685580800001</v>
      </c>
      <c r="E49" s="121">
        <v>0.14066404650666664</v>
      </c>
      <c r="F49" s="128">
        <v>1.3953097947092236E-2</v>
      </c>
      <c r="G49" s="66">
        <v>988</v>
      </c>
      <c r="H49" s="63">
        <f t="shared" si="8"/>
        <v>4.8582995951417005E-2</v>
      </c>
      <c r="I49" s="145">
        <f t="shared" si="9"/>
        <v>6.8338808019433187E-3</v>
      </c>
      <c r="Z49" s="51"/>
    </row>
    <row r="50" spans="1:26">
      <c r="A50" s="314">
        <v>18</v>
      </c>
      <c r="B50" s="256">
        <v>933</v>
      </c>
      <c r="C50" s="194" t="s">
        <v>988</v>
      </c>
      <c r="D50" s="120">
        <v>92.627375492463017</v>
      </c>
      <c r="E50" s="121">
        <v>7.7189479577052511</v>
      </c>
      <c r="F50" s="128">
        <v>0.76690349888467624</v>
      </c>
      <c r="G50" s="56">
        <v>933</v>
      </c>
      <c r="H50" s="57">
        <f t="shared" si="8"/>
        <v>0</v>
      </c>
      <c r="I50" s="146">
        <f t="shared" si="9"/>
        <v>0</v>
      </c>
      <c r="Z50" s="51"/>
    </row>
    <row r="51" spans="1:26">
      <c r="A51" s="314">
        <v>18</v>
      </c>
      <c r="B51" s="257">
        <v>930</v>
      </c>
      <c r="C51" s="194" t="s">
        <v>992</v>
      </c>
      <c r="D51" s="120">
        <v>422.04677118407994</v>
      </c>
      <c r="E51" s="121">
        <v>35.170564265340005</v>
      </c>
      <c r="F51" s="128">
        <v>3.4948549516008853</v>
      </c>
      <c r="G51" s="66">
        <v>933</v>
      </c>
      <c r="H51" s="63">
        <f t="shared" si="8"/>
        <v>3.2154340836012861E-3</v>
      </c>
      <c r="I51" s="145">
        <f t="shared" si="9"/>
        <v>0.11308863107826368</v>
      </c>
      <c r="Z51" s="51"/>
    </row>
    <row r="52" spans="1:26">
      <c r="A52" s="314">
        <v>18</v>
      </c>
      <c r="B52" s="258">
        <v>928</v>
      </c>
      <c r="C52" s="141" t="s">
        <v>990</v>
      </c>
      <c r="D52" s="124">
        <v>31.666561291903999</v>
      </c>
      <c r="E52" s="59">
        <v>2.6388801076586668</v>
      </c>
      <c r="F52" s="131">
        <v>0.26214945880503437</v>
      </c>
      <c r="G52" s="65">
        <v>928</v>
      </c>
      <c r="H52" s="60">
        <f t="shared" si="8"/>
        <v>0</v>
      </c>
      <c r="I52" s="144">
        <f t="shared" si="9"/>
        <v>0</v>
      </c>
      <c r="Z52" s="51"/>
    </row>
    <row r="53" spans="1:26">
      <c r="A53" s="314">
        <v>18</v>
      </c>
      <c r="B53" s="255">
        <v>928</v>
      </c>
      <c r="C53" s="142" t="s">
        <v>989</v>
      </c>
      <c r="D53" s="123">
        <v>2669.0159952035324</v>
      </c>
      <c r="E53" s="62">
        <v>222.41799960029442</v>
      </c>
      <c r="F53" s="130">
        <v>22.100526251113504</v>
      </c>
      <c r="G53" s="56">
        <v>928</v>
      </c>
      <c r="H53" s="57">
        <f t="shared" si="8"/>
        <v>0</v>
      </c>
      <c r="I53" s="146">
        <f t="shared" si="9"/>
        <v>0</v>
      </c>
      <c r="Z53" s="51"/>
    </row>
    <row r="54" spans="1:26">
      <c r="A54" s="314">
        <v>18</v>
      </c>
      <c r="B54" s="255">
        <v>925</v>
      </c>
      <c r="C54" s="194" t="s">
        <v>988</v>
      </c>
      <c r="D54" s="120">
        <v>227.74642058927503</v>
      </c>
      <c r="E54" s="121">
        <v>18.978868382439586</v>
      </c>
      <c r="F54" s="128">
        <v>1.8855304651898799</v>
      </c>
      <c r="G54" s="56">
        <v>928</v>
      </c>
      <c r="H54" s="57">
        <f t="shared" si="8"/>
        <v>3.2327586206896551E-3</v>
      </c>
      <c r="I54" s="146">
        <f t="shared" si="9"/>
        <v>6.1354100374265905E-2</v>
      </c>
      <c r="Z54" s="51"/>
    </row>
    <row r="55" spans="1:26">
      <c r="A55" s="314">
        <v>18</v>
      </c>
      <c r="B55" s="257">
        <v>916</v>
      </c>
      <c r="C55" s="194" t="s">
        <v>988</v>
      </c>
      <c r="D55" s="120">
        <v>23.7892946619328</v>
      </c>
      <c r="E55" s="121">
        <v>1.9824412218277327</v>
      </c>
      <c r="F55" s="128">
        <v>0.19692764399031085</v>
      </c>
      <c r="G55" s="56">
        <v>928</v>
      </c>
      <c r="H55" s="57">
        <f t="shared" si="8"/>
        <v>1.2931034482758621E-2</v>
      </c>
      <c r="I55" s="146">
        <f t="shared" si="9"/>
        <v>2.5635015799496542E-2</v>
      </c>
      <c r="Z55" s="51"/>
    </row>
    <row r="56" spans="1:26">
      <c r="A56" s="314">
        <v>18</v>
      </c>
      <c r="B56" s="256">
        <v>905</v>
      </c>
      <c r="C56" s="194" t="s">
        <v>990</v>
      </c>
      <c r="D56" s="120">
        <v>383.84514288089201</v>
      </c>
      <c r="E56" s="121">
        <v>31.987095240074336</v>
      </c>
      <c r="F56" s="128">
        <v>3.1782016495645635</v>
      </c>
      <c r="G56" s="65">
        <v>905</v>
      </c>
      <c r="H56" s="60">
        <f t="shared" si="8"/>
        <v>0</v>
      </c>
      <c r="I56" s="144">
        <f t="shared" si="9"/>
        <v>0</v>
      </c>
      <c r="Z56" s="51"/>
    </row>
    <row r="57" spans="1:26">
      <c r="A57" s="314">
        <v>18</v>
      </c>
      <c r="B57" s="255">
        <v>892</v>
      </c>
      <c r="C57" s="194" t="s">
        <v>990</v>
      </c>
      <c r="D57" s="120">
        <v>5.1705851035104002</v>
      </c>
      <c r="E57" s="121">
        <v>0.43088209195920002</v>
      </c>
      <c r="F57" s="128">
        <v>4.2798635863005231E-2</v>
      </c>
      <c r="G57" s="56">
        <v>905</v>
      </c>
      <c r="H57" s="57">
        <f t="shared" si="8"/>
        <v>1.4364640883977901E-2</v>
      </c>
      <c r="I57" s="146">
        <f t="shared" si="9"/>
        <v>6.1894665143310502E-3</v>
      </c>
      <c r="Z57" s="51"/>
    </row>
    <row r="58" spans="1:26">
      <c r="A58" s="314">
        <v>18</v>
      </c>
      <c r="B58" s="255">
        <v>888</v>
      </c>
      <c r="C58" s="194" t="s">
        <v>988</v>
      </c>
      <c r="D58" s="120">
        <v>4.9796935937280011</v>
      </c>
      <c r="E58" s="121">
        <v>0.41497446614400002</v>
      </c>
      <c r="F58" s="128">
        <v>4.1141193720835911E-2</v>
      </c>
      <c r="G58" s="56">
        <v>905</v>
      </c>
      <c r="H58" s="57">
        <f t="shared" si="8"/>
        <v>1.8784530386740331E-2</v>
      </c>
      <c r="I58" s="146">
        <f t="shared" si="9"/>
        <v>7.7951004690033155E-3</v>
      </c>
      <c r="Z58" s="51"/>
    </row>
    <row r="59" spans="1:26">
      <c r="A59" s="314">
        <v>18</v>
      </c>
      <c r="B59" s="256">
        <v>873</v>
      </c>
      <c r="C59" s="194" t="s">
        <v>989</v>
      </c>
      <c r="D59" s="120">
        <v>19.591751699856001</v>
      </c>
      <c r="E59" s="121">
        <v>1.632645974988</v>
      </c>
      <c r="F59" s="128">
        <v>0.16220409879736147</v>
      </c>
      <c r="G59" s="66">
        <v>905</v>
      </c>
      <c r="H59" s="63">
        <f t="shared" si="8"/>
        <v>3.535911602209945E-2</v>
      </c>
      <c r="I59" s="145">
        <f t="shared" si="9"/>
        <v>5.7728918452614367E-2</v>
      </c>
      <c r="Z59" s="51"/>
    </row>
    <row r="60" spans="1:26">
      <c r="A60" s="314">
        <v>18</v>
      </c>
      <c r="B60" s="258">
        <v>851</v>
      </c>
      <c r="C60" s="194" t="s">
        <v>988</v>
      </c>
      <c r="D60" s="120">
        <v>399.81847514564197</v>
      </c>
      <c r="E60" s="121">
        <v>33.318206262136833</v>
      </c>
      <c r="F60" s="128">
        <v>3.3107167632499617</v>
      </c>
      <c r="G60" s="65">
        <v>851</v>
      </c>
      <c r="H60" s="60">
        <f t="shared" si="8"/>
        <v>0</v>
      </c>
      <c r="I60" s="144">
        <f t="shared" si="9"/>
        <v>0</v>
      </c>
      <c r="Z60" s="51"/>
    </row>
    <row r="61" spans="1:26">
      <c r="A61" s="314">
        <v>18</v>
      </c>
      <c r="B61" s="255">
        <v>808</v>
      </c>
      <c r="C61" s="194" t="s">
        <v>988</v>
      </c>
      <c r="D61" s="120">
        <v>4.9451202690624001</v>
      </c>
      <c r="E61" s="121">
        <v>0.41209335575520001</v>
      </c>
      <c r="F61" s="128">
        <v>4.0994530093268193E-2</v>
      </c>
      <c r="G61" s="56">
        <v>851</v>
      </c>
      <c r="H61" s="57">
        <f t="shared" si="8"/>
        <v>5.0528789659224443E-2</v>
      </c>
      <c r="I61" s="146">
        <f t="shared" si="9"/>
        <v>2.082257849291845E-2</v>
      </c>
      <c r="Z61" s="51"/>
    </row>
    <row r="62" spans="1:26">
      <c r="A62" s="314">
        <v>18</v>
      </c>
      <c r="B62" s="255">
        <v>807</v>
      </c>
      <c r="C62" s="194" t="s">
        <v>988</v>
      </c>
      <c r="D62" s="120">
        <v>9.2796241244868014</v>
      </c>
      <c r="E62" s="121">
        <v>0.77330201037390001</v>
      </c>
      <c r="F62" s="128">
        <v>7.681788581911006E-2</v>
      </c>
      <c r="G62" s="56">
        <v>851</v>
      </c>
      <c r="H62" s="57">
        <f t="shared" si="8"/>
        <v>5.170387779083431E-2</v>
      </c>
      <c r="I62" s="146">
        <f t="shared" si="9"/>
        <v>3.9982712639778609E-2</v>
      </c>
      <c r="Z62" s="51"/>
    </row>
    <row r="63" spans="1:26">
      <c r="A63" s="314">
        <v>18</v>
      </c>
      <c r="B63" s="255">
        <v>801</v>
      </c>
      <c r="C63" s="194" t="s">
        <v>988</v>
      </c>
      <c r="D63" s="120">
        <v>8.4054975624395993</v>
      </c>
      <c r="E63" s="121">
        <v>0.70045813020329994</v>
      </c>
      <c r="F63" s="128">
        <v>6.9567206151738531E-2</v>
      </c>
      <c r="G63" s="56">
        <v>851</v>
      </c>
      <c r="H63" s="57">
        <f t="shared" si="8"/>
        <v>5.8754406580493537E-2</v>
      </c>
      <c r="I63" s="146">
        <f t="shared" si="9"/>
        <v>4.1155001774576969E-2</v>
      </c>
      <c r="Z63" s="51"/>
    </row>
    <row r="64" spans="1:26">
      <c r="A64" s="314">
        <v>18</v>
      </c>
      <c r="B64" s="257">
        <v>788</v>
      </c>
      <c r="C64" s="194" t="s">
        <v>988</v>
      </c>
      <c r="D64" s="120">
        <v>7.333368516196801</v>
      </c>
      <c r="E64" s="121">
        <v>0.61111404301640004</v>
      </c>
      <c r="F64" s="128">
        <v>6.0610655299714378E-2</v>
      </c>
      <c r="G64" s="66">
        <v>851</v>
      </c>
      <c r="H64" s="63">
        <f t="shared" si="8"/>
        <v>7.4030552291421858E-2</v>
      </c>
      <c r="I64" s="145">
        <f t="shared" si="9"/>
        <v>4.5241110117547834E-2</v>
      </c>
      <c r="Z64" s="51"/>
    </row>
    <row r="65" spans="1:26">
      <c r="A65" s="315">
        <v>18</v>
      </c>
      <c r="B65" s="269">
        <v>0</v>
      </c>
      <c r="C65" s="171" t="s">
        <v>988</v>
      </c>
      <c r="D65" s="172">
        <v>17.982294400000001</v>
      </c>
      <c r="E65" s="172">
        <v>1.4985245333333335</v>
      </c>
      <c r="F65" s="173">
        <v>0.14864758810255824</v>
      </c>
      <c r="G65" s="53"/>
      <c r="H65" s="54" t="str">
        <f t="shared" si="8"/>
        <v/>
      </c>
      <c r="I65" s="154" t="str">
        <f t="shared" si="9"/>
        <v/>
      </c>
      <c r="Z65" s="51"/>
    </row>
    <row r="66" spans="1:26">
      <c r="A66" s="195" t="s">
        <v>1040</v>
      </c>
      <c r="B66" s="67"/>
      <c r="C66" s="126"/>
      <c r="D66" s="136">
        <v>24376.492684163852</v>
      </c>
      <c r="E66" s="68">
        <v>2031.3743903469881</v>
      </c>
      <c r="F66" s="137">
        <v>201.83986758234309</v>
      </c>
      <c r="G66" s="189"/>
      <c r="H66" s="189"/>
      <c r="I66" s="190">
        <f>SUM(I5:I65)</f>
        <v>1.657183444144624</v>
      </c>
      <c r="Z66" s="51"/>
    </row>
    <row r="67" spans="1:26">
      <c r="G67" s="51"/>
      <c r="H67" s="51"/>
      <c r="I67" s="51"/>
    </row>
    <row r="68" spans="1:26">
      <c r="B68"/>
      <c r="C68"/>
      <c r="D68" s="17" t="s">
        <v>1264</v>
      </c>
      <c r="E68"/>
      <c r="F68"/>
      <c r="G68"/>
      <c r="H68"/>
      <c r="I68"/>
    </row>
    <row r="69" spans="1:26">
      <c r="B69" s="17" t="s">
        <v>1192</v>
      </c>
      <c r="C69" s="17" t="s">
        <v>1267</v>
      </c>
      <c r="D69" s="119" t="s">
        <v>989</v>
      </c>
      <c r="E69" s="119" t="s">
        <v>990</v>
      </c>
      <c r="F69" s="119" t="s">
        <v>988</v>
      </c>
      <c r="G69" s="119" t="s">
        <v>992</v>
      </c>
      <c r="H69" s="119" t="s">
        <v>991</v>
      </c>
      <c r="I69" s="119" t="s">
        <v>1191</v>
      </c>
    </row>
    <row r="70" spans="1:26">
      <c r="B70" s="253">
        <v>1660</v>
      </c>
      <c r="C70" s="44" t="s">
        <v>1262</v>
      </c>
      <c r="D70" s="47"/>
      <c r="E70" s="47">
        <v>14.780594235598331</v>
      </c>
      <c r="F70" s="47">
        <v>7.0547737949470841</v>
      </c>
      <c r="G70" s="47"/>
      <c r="H70" s="47"/>
      <c r="I70" s="47">
        <v>21.835368030545414</v>
      </c>
    </row>
    <row r="71" spans="1:26">
      <c r="B71" s="253">
        <v>1660</v>
      </c>
      <c r="C71" s="44" t="s">
        <v>1263</v>
      </c>
      <c r="D71" s="47"/>
      <c r="E71" s="47">
        <v>1.4688805792736654</v>
      </c>
      <c r="F71" s="47">
        <v>0.70090499530591366</v>
      </c>
      <c r="G71" s="47"/>
      <c r="H71" s="47"/>
      <c r="I71" s="47">
        <v>2.1697855745795791</v>
      </c>
    </row>
    <row r="72" spans="1:26">
      <c r="B72" s="253">
        <v>1512</v>
      </c>
      <c r="C72" s="44" t="s">
        <v>1262</v>
      </c>
      <c r="D72" s="47"/>
      <c r="E72" s="47"/>
      <c r="F72" s="47">
        <v>85.036289663700643</v>
      </c>
      <c r="G72" s="47">
        <v>1.9234803902416668</v>
      </c>
      <c r="H72" s="47"/>
      <c r="I72" s="47">
        <v>86.959770053942307</v>
      </c>
    </row>
    <row r="73" spans="1:26">
      <c r="B73" s="253">
        <v>1512</v>
      </c>
      <c r="C73" s="44" t="s">
        <v>1263</v>
      </c>
      <c r="D73" s="47"/>
      <c r="E73" s="47"/>
      <c r="F73" s="47">
        <v>8.4493323833013925</v>
      </c>
      <c r="G73" s="47">
        <v>0.19108368033232517</v>
      </c>
      <c r="H73" s="47"/>
      <c r="I73" s="47">
        <v>8.6404160636337171</v>
      </c>
    </row>
    <row r="74" spans="1:26">
      <c r="B74" s="253">
        <v>1398</v>
      </c>
      <c r="C74" s="44" t="s">
        <v>1262</v>
      </c>
      <c r="D74" s="47"/>
      <c r="E74" s="47">
        <v>67.741016342014404</v>
      </c>
      <c r="F74" s="47"/>
      <c r="G74" s="47"/>
      <c r="H74" s="47">
        <v>1.8405157901489335</v>
      </c>
      <c r="I74" s="47">
        <v>69.581532132163332</v>
      </c>
    </row>
    <row r="75" spans="1:26">
      <c r="B75" s="253">
        <v>1398</v>
      </c>
      <c r="C75" s="44" t="s">
        <v>1263</v>
      </c>
      <c r="D75" s="47"/>
      <c r="E75" s="47">
        <v>6.7309005534709705</v>
      </c>
      <c r="F75" s="47"/>
      <c r="G75" s="47"/>
      <c r="H75" s="47">
        <v>0.18280730820321947</v>
      </c>
      <c r="I75" s="47">
        <v>6.9137078616741903</v>
      </c>
    </row>
    <row r="76" spans="1:26">
      <c r="B76" s="253">
        <v>1365</v>
      </c>
      <c r="C76" s="44" t="s">
        <v>1262</v>
      </c>
      <c r="D76" s="47">
        <v>121.7751984290156</v>
      </c>
      <c r="E76" s="47"/>
      <c r="F76" s="47">
        <v>9.4092138812956687</v>
      </c>
      <c r="G76" s="47"/>
      <c r="H76" s="47"/>
      <c r="I76" s="47">
        <v>131.18441231031127</v>
      </c>
    </row>
    <row r="77" spans="1:26">
      <c r="B77" s="253">
        <v>1365</v>
      </c>
      <c r="C77" s="44" t="s">
        <v>1263</v>
      </c>
      <c r="D77" s="47">
        <v>12.099821908456512</v>
      </c>
      <c r="E77" s="47"/>
      <c r="F77" s="47">
        <v>0.93473155327467783</v>
      </c>
      <c r="G77" s="47"/>
      <c r="H77" s="47"/>
      <c r="I77" s="47">
        <v>13.034553461731189</v>
      </c>
    </row>
    <row r="78" spans="1:26">
      <c r="B78" s="253">
        <v>1272</v>
      </c>
      <c r="C78" s="44" t="s">
        <v>1262</v>
      </c>
      <c r="D78" s="47"/>
      <c r="E78" s="47">
        <v>112.83685719658801</v>
      </c>
      <c r="F78" s="47"/>
      <c r="G78" s="47">
        <v>25.952474781446497</v>
      </c>
      <c r="H78" s="47"/>
      <c r="I78" s="47">
        <v>138.78933197803451</v>
      </c>
    </row>
    <row r="79" spans="1:26">
      <c r="B79" s="253">
        <v>1272</v>
      </c>
      <c r="C79" s="44" t="s">
        <v>1263</v>
      </c>
      <c r="D79" s="47"/>
      <c r="E79" s="47">
        <v>11.212063840696981</v>
      </c>
      <c r="F79" s="47"/>
      <c r="G79" s="47">
        <v>2.5785803990183576</v>
      </c>
      <c r="H79" s="47"/>
      <c r="I79" s="47">
        <v>13.790644239715338</v>
      </c>
    </row>
    <row r="80" spans="1:26">
      <c r="B80" s="253">
        <v>1258</v>
      </c>
      <c r="C80" s="44" t="s">
        <v>1262</v>
      </c>
      <c r="D80" s="47">
        <v>48.745157909295642</v>
      </c>
      <c r="E80" s="47"/>
      <c r="F80" s="47">
        <v>16.510456438828335</v>
      </c>
      <c r="G80" s="47"/>
      <c r="H80" s="47"/>
      <c r="I80" s="47">
        <v>65.25561434812397</v>
      </c>
    </row>
    <row r="81" spans="2:12">
      <c r="B81" s="253">
        <v>1258</v>
      </c>
      <c r="C81" s="44" t="s">
        <v>1263</v>
      </c>
      <c r="D81" s="47">
        <v>4.8434752183550023</v>
      </c>
      <c r="E81" s="47"/>
      <c r="F81" s="47">
        <v>1.6403167733172135</v>
      </c>
      <c r="G81" s="47"/>
      <c r="H81" s="47"/>
      <c r="I81" s="47">
        <v>6.4837919916722155</v>
      </c>
    </row>
    <row r="82" spans="2:12">
      <c r="B82" s="253">
        <v>1132</v>
      </c>
      <c r="C82" s="44" t="s">
        <v>1262</v>
      </c>
      <c r="D82" s="47">
        <v>11.709427726288599</v>
      </c>
      <c r="E82" s="47">
        <v>3.6367038214640002</v>
      </c>
      <c r="F82" s="47"/>
      <c r="G82" s="47"/>
      <c r="H82" s="47"/>
      <c r="I82" s="47">
        <v>15.346131547752599</v>
      </c>
    </row>
    <row r="83" spans="2:12">
      <c r="B83" s="253">
        <v>1132</v>
      </c>
      <c r="C83" s="44" t="s">
        <v>1263</v>
      </c>
      <c r="D83" s="47">
        <v>1.1634208530823553</v>
      </c>
      <c r="E83" s="47">
        <v>0.36127862865920063</v>
      </c>
      <c r="F83" s="47"/>
      <c r="G83" s="47"/>
      <c r="H83" s="47"/>
      <c r="I83" s="47">
        <v>1.524699481741556</v>
      </c>
    </row>
    <row r="84" spans="2:12">
      <c r="B84" s="253">
        <v>1044</v>
      </c>
      <c r="C84" s="44" t="s">
        <v>1262</v>
      </c>
      <c r="D84" s="47"/>
      <c r="E84" s="47">
        <v>45.674561961890397</v>
      </c>
      <c r="F84" s="47">
        <v>102.40693929886923</v>
      </c>
      <c r="G84" s="47"/>
      <c r="H84" s="47"/>
      <c r="I84" s="47">
        <v>148.08150126075964</v>
      </c>
    </row>
    <row r="85" spans="2:12">
      <c r="B85" s="253">
        <v>1044</v>
      </c>
      <c r="C85" s="44" t="s">
        <v>1263</v>
      </c>
      <c r="D85" s="47"/>
      <c r="E85" s="47">
        <v>4.5384906824285611</v>
      </c>
      <c r="F85" s="47">
        <v>10.175705945709547</v>
      </c>
      <c r="G85" s="47"/>
      <c r="H85" s="47"/>
      <c r="I85" s="47">
        <v>14.714196628138108</v>
      </c>
    </row>
    <row r="86" spans="2:12">
      <c r="B86" s="253">
        <v>1020</v>
      </c>
      <c r="C86" s="44" t="s">
        <v>1262</v>
      </c>
      <c r="D86" s="47">
        <v>43.122200741328335</v>
      </c>
      <c r="E86" s="47">
        <v>7.3207413256040006</v>
      </c>
      <c r="F86" s="47">
        <v>61.375607579051035</v>
      </c>
      <c r="G86" s="47">
        <v>2.3444263109166665</v>
      </c>
      <c r="H86" s="47"/>
      <c r="I86" s="47">
        <v>114.16297595690003</v>
      </c>
    </row>
    <row r="87" spans="2:12">
      <c r="B87" s="253">
        <v>1020</v>
      </c>
      <c r="C87" s="44" t="s">
        <v>1263</v>
      </c>
      <c r="D87" s="47">
        <v>4.2845901909755844</v>
      </c>
      <c r="E87" s="47">
        <v>0.72719728942132777</v>
      </c>
      <c r="F87" s="47">
        <v>6.0986462129858836</v>
      </c>
      <c r="G87" s="47">
        <v>0.2329270197244237</v>
      </c>
      <c r="H87" s="47"/>
      <c r="I87" s="47">
        <v>11.343360713107218</v>
      </c>
    </row>
    <row r="88" spans="2:12">
      <c r="B88" s="253">
        <v>988</v>
      </c>
      <c r="C88" s="44" t="s">
        <v>1262</v>
      </c>
      <c r="D88" s="47">
        <v>41.278784752666645</v>
      </c>
      <c r="E88" s="47">
        <v>23.443267901024416</v>
      </c>
      <c r="F88" s="47"/>
      <c r="G88" s="47">
        <v>1.3566931567233333</v>
      </c>
      <c r="H88" s="47">
        <v>2.3368913007999995E-2</v>
      </c>
      <c r="I88" s="47">
        <v>66.102114723422403</v>
      </c>
    </row>
    <row r="89" spans="2:12">
      <c r="B89" s="253">
        <v>988</v>
      </c>
      <c r="C89" s="44" t="s">
        <v>1263</v>
      </c>
      <c r="D89" s="47">
        <v>4.1010055977923781</v>
      </c>
      <c r="E89" s="47">
        <v>2.3286580519562512</v>
      </c>
      <c r="F89" s="47"/>
      <c r="G89" s="47">
        <v>0.13476204677809209</v>
      </c>
      <c r="H89" s="47">
        <v>2.3015090973432166E-3</v>
      </c>
      <c r="I89" s="47">
        <v>6.5667272056240646</v>
      </c>
      <c r="L89"/>
    </row>
    <row r="90" spans="2:12">
      <c r="B90" s="253">
        <v>933</v>
      </c>
      <c r="C90" s="44" t="s">
        <v>1262</v>
      </c>
      <c r="D90" s="47"/>
      <c r="E90" s="47"/>
      <c r="F90" s="47">
        <v>7.7189479577052511</v>
      </c>
      <c r="G90" s="47">
        <v>35.170564265340005</v>
      </c>
      <c r="H90" s="47"/>
      <c r="I90" s="47">
        <v>42.889512223045259</v>
      </c>
      <c r="L90"/>
    </row>
    <row r="91" spans="2:12">
      <c r="B91" s="253">
        <v>933</v>
      </c>
      <c r="C91" s="44" t="s">
        <v>1263</v>
      </c>
      <c r="D91" s="47"/>
      <c r="E91" s="47"/>
      <c r="F91" s="47">
        <v>0.76690349888467624</v>
      </c>
      <c r="G91" s="47">
        <v>3.4948549516008853</v>
      </c>
      <c r="H91" s="47"/>
      <c r="I91" s="47">
        <v>4.2617584504855612</v>
      </c>
      <c r="L91"/>
    </row>
    <row r="92" spans="2:12">
      <c r="B92" s="253">
        <v>928</v>
      </c>
      <c r="C92" s="44" t="s">
        <v>1262</v>
      </c>
      <c r="D92" s="47">
        <v>222.41799960029442</v>
      </c>
      <c r="E92" s="47">
        <v>2.6388801076586668</v>
      </c>
      <c r="F92" s="47">
        <v>20.961309604267321</v>
      </c>
      <c r="G92" s="47"/>
      <c r="H92" s="47"/>
      <c r="I92" s="47">
        <v>246.01818931222041</v>
      </c>
      <c r="L92"/>
    </row>
    <row r="93" spans="2:12">
      <c r="B93" s="253">
        <v>928</v>
      </c>
      <c r="C93" s="44" t="s">
        <v>1263</v>
      </c>
      <c r="D93" s="47">
        <v>22.100526251113504</v>
      </c>
      <c r="E93" s="47">
        <v>0.26214945880503437</v>
      </c>
      <c r="F93" s="47">
        <v>2.0824581091801906</v>
      </c>
      <c r="G93" s="47"/>
      <c r="H93" s="47"/>
      <c r="I93" s="47">
        <v>24.445133819098729</v>
      </c>
      <c r="L93"/>
    </row>
    <row r="94" spans="2:12">
      <c r="B94" s="253">
        <v>905</v>
      </c>
      <c r="C94" s="44" t="s">
        <v>1262</v>
      </c>
      <c r="D94" s="47">
        <v>1.632645974988</v>
      </c>
      <c r="E94" s="47">
        <v>32.417977332033537</v>
      </c>
      <c r="F94" s="47">
        <v>0.41497446614400002</v>
      </c>
      <c r="G94" s="47"/>
      <c r="H94" s="47"/>
      <c r="I94" s="47">
        <v>34.465597773165541</v>
      </c>
      <c r="L94"/>
    </row>
    <row r="95" spans="2:12">
      <c r="B95" s="253">
        <v>905</v>
      </c>
      <c r="C95" s="44" t="s">
        <v>1263</v>
      </c>
      <c r="D95" s="47">
        <v>0.16220409879736147</v>
      </c>
      <c r="E95" s="47">
        <v>3.2210002854275688</v>
      </c>
      <c r="F95" s="47">
        <v>4.1141193720835911E-2</v>
      </c>
      <c r="G95" s="47"/>
      <c r="H95" s="47"/>
      <c r="I95" s="47">
        <v>3.4243455779457661</v>
      </c>
      <c r="L95"/>
    </row>
    <row r="96" spans="2:12">
      <c r="B96" s="253">
        <v>851</v>
      </c>
      <c r="C96" s="44" t="s">
        <v>1262</v>
      </c>
      <c r="D96" s="47"/>
      <c r="E96" s="47"/>
      <c r="F96" s="47">
        <v>35.815173801485635</v>
      </c>
      <c r="G96" s="47"/>
      <c r="H96" s="47"/>
      <c r="I96" s="47">
        <v>35.815173801485635</v>
      </c>
      <c r="L96"/>
    </row>
    <row r="97" spans="2:12">
      <c r="B97" s="253">
        <v>851</v>
      </c>
      <c r="C97" s="44" t="s">
        <v>1263</v>
      </c>
      <c r="D97" s="47"/>
      <c r="E97" s="47"/>
      <c r="F97" s="47">
        <v>3.5587070406137928</v>
      </c>
      <c r="G97" s="47"/>
      <c r="H97" s="47"/>
      <c r="I97" s="47">
        <v>3.5587070406137928</v>
      </c>
      <c r="L97"/>
    </row>
    <row r="98" spans="2:12">
      <c r="B98" s="118" t="s">
        <v>1265</v>
      </c>
      <c r="C98"/>
      <c r="D98" s="47">
        <v>490.68141513387724</v>
      </c>
      <c r="E98" s="47">
        <v>310.49060022387579</v>
      </c>
      <c r="F98" s="47">
        <v>346.7036864862942</v>
      </c>
      <c r="G98" s="47">
        <v>66.747638904668179</v>
      </c>
      <c r="H98" s="47">
        <v>1.8638847031569334</v>
      </c>
      <c r="I98" s="47">
        <v>1216.4872254518721</v>
      </c>
      <c r="L98"/>
    </row>
    <row r="99" spans="2:12">
      <c r="B99" s="118" t="s">
        <v>1266</v>
      </c>
      <c r="C99"/>
      <c r="D99" s="47">
        <v>48.755044118572698</v>
      </c>
      <c r="E99" s="47">
        <v>30.850619370139555</v>
      </c>
      <c r="F99" s="47">
        <v>34.448847706294124</v>
      </c>
      <c r="G99" s="47">
        <v>6.6322080974540834</v>
      </c>
      <c r="H99" s="47">
        <v>0.18510881730056269</v>
      </c>
      <c r="I99" s="47">
        <v>120.87182810976103</v>
      </c>
      <c r="L99"/>
    </row>
    <row r="100" spans="2:12">
      <c r="B100"/>
      <c r="C100"/>
      <c r="D100"/>
      <c r="E100"/>
      <c r="F100"/>
      <c r="G100"/>
      <c r="H100"/>
      <c r="L100"/>
    </row>
    <row r="101" spans="2:12">
      <c r="B101"/>
      <c r="C101"/>
      <c r="D101"/>
      <c r="E101"/>
      <c r="F101"/>
      <c r="G101"/>
      <c r="H101"/>
      <c r="L101"/>
    </row>
  </sheetData>
  <mergeCells count="6">
    <mergeCell ref="L15:M15"/>
    <mergeCell ref="L4:M4"/>
    <mergeCell ref="O5:P5"/>
    <mergeCell ref="O6:P6"/>
    <mergeCell ref="O7:P7"/>
    <mergeCell ref="O8:P8"/>
  </mergeCells>
  <conditionalFormatting sqref="AV15:AV24 AV26 AV28 AV30 AV7:AV8 AV10:AV12 AV32 AV34 AV40:AV66">
    <cfRule type="cellIs" dxfId="1993" priority="11" operator="greaterThan">
      <formula>1</formula>
    </cfRule>
  </conditionalFormatting>
  <conditionalFormatting sqref="AV25">
    <cfRule type="cellIs" dxfId="1992" priority="9" operator="greaterThan">
      <formula>1</formula>
    </cfRule>
  </conditionalFormatting>
  <conditionalFormatting sqref="AV27">
    <cfRule type="cellIs" dxfId="1991" priority="8" operator="greaterThan">
      <formula>1</formula>
    </cfRule>
  </conditionalFormatting>
  <conditionalFormatting sqref="AV13">
    <cfRule type="cellIs" dxfId="1990" priority="10" operator="greaterThan">
      <formula>1</formula>
    </cfRule>
  </conditionalFormatting>
  <conditionalFormatting sqref="AV29">
    <cfRule type="cellIs" dxfId="1989" priority="7" operator="greaterThan">
      <formula>1</formula>
    </cfRule>
  </conditionalFormatting>
  <conditionalFormatting sqref="AV9">
    <cfRule type="cellIs" dxfId="1988" priority="6" operator="greaterThan">
      <formula>1</formula>
    </cfRule>
  </conditionalFormatting>
  <conditionalFormatting sqref="AV31">
    <cfRule type="cellIs" dxfId="1987" priority="5" operator="greaterThan">
      <formula>1</formula>
    </cfRule>
  </conditionalFormatting>
  <conditionalFormatting sqref="AV33">
    <cfRule type="cellIs" dxfId="1986" priority="4" operator="greaterThan">
      <formula>1</formula>
    </cfRule>
  </conditionalFormatting>
  <conditionalFormatting sqref="AV35">
    <cfRule type="cellIs" dxfId="1985" priority="3" operator="greaterThan">
      <formula>1</formula>
    </cfRule>
  </conditionalFormatting>
  <conditionalFormatting sqref="AV37">
    <cfRule type="cellIs" dxfId="1984" priority="2" operator="greaterThan">
      <formula>1</formula>
    </cfRule>
  </conditionalFormatting>
  <conditionalFormatting sqref="AV39">
    <cfRule type="cellIs" dxfId="1983" priority="1" operator="greaterThan">
      <formula>1</formula>
    </cfRule>
  </conditionalFormatting>
  <dataValidations count="1">
    <dataValidation type="list" allowBlank="1" showInputMessage="1" showErrorMessage="1" sqref="Z7">
      <formula1>$X$5:$X$21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82"/>
  <sheetViews>
    <sheetView topLeftCell="A7" workbookViewId="0">
      <selection activeCell="O24" sqref="O24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7" width="8.5" style="15" bestFit="1" customWidth="1"/>
    <col min="8" max="9" width="17.1640625" style="15" bestFit="1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1026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70" t="s">
        <v>1039</v>
      </c>
      <c r="H4" s="71" t="s">
        <v>1041</v>
      </c>
      <c r="I4" s="71" t="s">
        <v>1261</v>
      </c>
      <c r="L4" s="410" t="s">
        <v>1268</v>
      </c>
      <c r="M4" s="411"/>
      <c r="O4" s="73" t="s">
        <v>1269</v>
      </c>
      <c r="P4" s="112">
        <f>+Z7</f>
        <v>730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16</v>
      </c>
      <c r="B5" s="260">
        <v>1750</v>
      </c>
      <c r="C5" s="167" t="s">
        <v>990</v>
      </c>
      <c r="D5" s="136">
        <v>352.14001536224009</v>
      </c>
      <c r="E5" s="68">
        <v>29.345001280186661</v>
      </c>
      <c r="F5" s="137">
        <v>2.9159100363110713</v>
      </c>
      <c r="G5" s="157"/>
      <c r="H5" s="158" t="str">
        <f>IFERROR(+(G5-B5)/G5, "")</f>
        <v/>
      </c>
      <c r="I5" s="159" t="str">
        <f>IFERROR(H5*E5, "")</f>
        <v/>
      </c>
      <c r="L5" s="82" t="s">
        <v>1283</v>
      </c>
      <c r="M5" s="83">
        <v>0.5</v>
      </c>
      <c r="O5" s="420" t="s">
        <v>1262</v>
      </c>
      <c r="P5" s="413"/>
      <c r="Q5" s="84">
        <f>SUM(R5:V5)</f>
        <v>12.754562166094935</v>
      </c>
      <c r="R5" s="114">
        <f t="array" ref="R5">IFERROR(INDEX($D$51:$G$80, MATCH($P$4&amp;$O$5, $B$51:$B$80&amp;$C$51:$C$80, 0), MATCH(R4, $D$50:$G$50, 0)), 0)</f>
        <v>9.6579504099456006</v>
      </c>
      <c r="S5" s="114">
        <f>IFERROR(INDEX($D$51:$G$80, MATCH($P$4&amp;$O$5, $B$51:$B$80&amp;$C$51:$C$80, 0), MATCH(S4, $D$50:$G$50, 0)), 0)</f>
        <v>0</v>
      </c>
      <c r="T5" s="114">
        <f t="array" ref="T5">IFERROR(INDEX($D$51:$G$80, MATCH($P$4&amp;$O$5, $B$51:$B$80&amp;$C$51:$C$80, 0), MATCH(T4, $D$50:$G$50, 0)), 0)</f>
        <v>3.0966117561493336</v>
      </c>
      <c r="U5" s="114">
        <f t="array" ref="U5">IFERROR(INDEX($D$51:$G$80, MATCH($P$4&amp;$O$5, $B$51:$B$80&amp;$C$51:$C$80, 0), MATCH(U4, $D$50:$G$50, 0)), 0)</f>
        <v>0</v>
      </c>
      <c r="V5" s="114">
        <f t="array" ref="V5">IFERROR(INDEX($D$51:$G$80, MATCH($P$4&amp;$O$5, $B$51:$B$80&amp;$C$51:$C$80, 0), MATCH(V4, $D$50:$G$50, 0)), 0)</f>
        <v>0</v>
      </c>
      <c r="X5" s="265">
        <v>1378</v>
      </c>
    </row>
    <row r="6" spans="1:48" ht="15" thickBot="1">
      <c r="A6" s="314">
        <v>16</v>
      </c>
      <c r="B6" s="258">
        <v>1378</v>
      </c>
      <c r="C6" s="194" t="s">
        <v>989</v>
      </c>
      <c r="D6" s="120">
        <v>24.0010575587328</v>
      </c>
      <c r="E6" s="121">
        <v>2.0000881298944</v>
      </c>
      <c r="F6" s="128">
        <v>0.19848676904076998</v>
      </c>
      <c r="G6" s="204">
        <v>1378</v>
      </c>
      <c r="H6" s="60">
        <f t="shared" ref="H6:H12" si="0">IFERROR(+(G6-B6)/G6, "")</f>
        <v>0</v>
      </c>
      <c r="I6" s="61">
        <f t="shared" ref="I6:I12" si="1">IFERROR(H6*E6, "")</f>
        <v>0</v>
      </c>
      <c r="J6" s="51"/>
      <c r="K6" s="51"/>
      <c r="L6" s="86" t="s">
        <v>1284</v>
      </c>
      <c r="M6" s="83">
        <v>1</v>
      </c>
      <c r="O6" s="421" t="s">
        <v>1263</v>
      </c>
      <c r="P6" s="415"/>
      <c r="Q6" s="87">
        <f>SQRT(IFERROR(R6^2,"")+IFERROR(S6^2,"")+IFERROR(T6^2,"")+IFERROR(U6^2,"")+IFERROR(V6^2,""))</f>
        <v>1.0082114852380983</v>
      </c>
      <c r="R6" s="114">
        <f t="array" ref="R6">IFERROR(INDEX($D$51:$G$80, MATCH($P$4&amp;$O$6, $B$51:$B$80&amp;$C$51:$C$80, 0), MATCH(R4, $D$50:$G$50, 0)), 0)</f>
        <v>0.95966884303935096</v>
      </c>
      <c r="S6" s="114">
        <f t="array" ref="S6">IFERROR(INDEX($D$51:$G$80, MATCH($P$4&amp;$O$6, $B$51:$B$80&amp;$C$51:$C$80, 0), MATCH(S4, $D$50:$G$50, 0)), 0)</f>
        <v>2.937139448403597E-2</v>
      </c>
      <c r="T6" s="114">
        <f t="array" ref="T6">IFERROR(INDEX($D$51:$G$80, MATCH($P$4&amp;$O$6, $B$51:$B$80&amp;$C$51:$C$80, 0), MATCH(T4, $D$50:$G$50, 0)), 0)</f>
        <v>0.30767423007393579</v>
      </c>
      <c r="U6" s="114">
        <f t="array" ref="U6">IFERROR(INDEX($D$51:$G$80, MATCH($P$4&amp;$O$6, $B$51:$B$80&amp;$C$51:$C$80, 0), MATCH(U4, $D$50:$G$50, 0)), 0)</f>
        <v>0</v>
      </c>
      <c r="V6" s="114">
        <f t="array" ref="V6">IFERROR(INDEX($D$51:$G$80, MATCH($P$4&amp;$O$6, $B$51:$B$80&amp;$C$51:$C$80, 0), MATCH(V4, $D$50:$G$50, 0)), 0)</f>
        <v>0</v>
      </c>
      <c r="W6" s="114"/>
      <c r="X6" s="266">
        <v>1357</v>
      </c>
    </row>
    <row r="7" spans="1:48" ht="16" thickBot="1">
      <c r="A7" s="314">
        <v>16</v>
      </c>
      <c r="B7" s="257">
        <v>1367</v>
      </c>
      <c r="C7" s="194" t="s">
        <v>988</v>
      </c>
      <c r="D7" s="120">
        <v>4.3683343239782406</v>
      </c>
      <c r="E7" s="121">
        <v>0.36402786033152007</v>
      </c>
      <c r="F7" s="128">
        <v>3.6090296174680223E-2</v>
      </c>
      <c r="G7" s="205">
        <v>1378</v>
      </c>
      <c r="H7" s="63">
        <f t="shared" si="0"/>
        <v>7.9825834542815669E-3</v>
      </c>
      <c r="I7" s="64">
        <f t="shared" si="1"/>
        <v>2.9058827747799132E-3</v>
      </c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21.744108315487733</v>
      </c>
      <c r="R7" s="114">
        <f>IFERROR(R5*SUM($M$5:$M$6)+NORMSINV($M$7)*R6*SQRT(SUM($M$5:$M$6)),"")</f>
        <v>16.42020349264331</v>
      </c>
      <c r="S7" s="114">
        <f t="shared" ref="S7:V7" si="2">IFERROR(S5*SUM($M$5:$M$6)+NORMSINV($M$7)*S6*SQRT(SUM($M$5:$M$6)),"")</f>
        <v>5.916943913077502E-2</v>
      </c>
      <c r="T7" s="114">
        <f t="shared" si="2"/>
        <v>5.2647353837136484</v>
      </c>
      <c r="U7" s="114">
        <f t="shared" si="2"/>
        <v>0</v>
      </c>
      <c r="V7" s="114">
        <f t="shared" si="2"/>
        <v>0</v>
      </c>
      <c r="X7" s="267">
        <v>1305</v>
      </c>
      <c r="Z7" s="111">
        <v>730</v>
      </c>
      <c r="AA7" s="90"/>
      <c r="AB7" s="91">
        <f>SUM(R5:V5)</f>
        <v>12.754562166094935</v>
      </c>
      <c r="AC7" s="91"/>
      <c r="AD7" s="91">
        <f>+Q7</f>
        <v>21.744108315487733</v>
      </c>
      <c r="AE7" s="91"/>
      <c r="AF7" s="91">
        <f>+Q8</f>
        <v>21.162911543811489</v>
      </c>
      <c r="AG7" s="91"/>
      <c r="AH7" s="91">
        <f>AD7-AF7</f>
        <v>0.58119677167624317</v>
      </c>
      <c r="AI7" s="91"/>
      <c r="AJ7" s="91">
        <f>AH7*$M$8</f>
        <v>4.6495741734099454</v>
      </c>
      <c r="AK7" s="91"/>
      <c r="AL7" s="91">
        <f>-SUMIF(G5:G53, Z7, I5:I53)*M9</f>
        <v>-125.93727849925975</v>
      </c>
      <c r="AM7" s="91"/>
      <c r="AN7" s="91">
        <f>+AJ7+AL7</f>
        <v>-121.2877043258498</v>
      </c>
      <c r="AO7" s="91"/>
      <c r="AP7" s="91">
        <f>+AH7*$M$10*$M$12</f>
        <v>3.0997161156066304</v>
      </c>
      <c r="AQ7" s="91"/>
      <c r="AR7" s="91">
        <f>+AN7+AP7</f>
        <v>-118.18798821024318</v>
      </c>
      <c r="AS7" s="91"/>
      <c r="AT7" s="91">
        <f>COUNTIF(R5:V5, "&gt;0")</f>
        <v>2</v>
      </c>
      <c r="AU7" s="91"/>
      <c r="AV7" s="92">
        <f>COUNTIF(G5:G53, Z7)</f>
        <v>3</v>
      </c>
    </row>
    <row r="8" spans="1:48">
      <c r="A8" s="314">
        <v>16</v>
      </c>
      <c r="B8" s="255">
        <v>1357</v>
      </c>
      <c r="C8" s="170" t="s">
        <v>989</v>
      </c>
      <c r="D8" s="122">
        <v>187.40345968812159</v>
      </c>
      <c r="E8" s="55">
        <v>15.616954974010131</v>
      </c>
      <c r="F8" s="129">
        <v>1.550405093242744</v>
      </c>
      <c r="G8" s="56">
        <v>1357</v>
      </c>
      <c r="H8" s="57">
        <f t="shared" si="0"/>
        <v>0</v>
      </c>
      <c r="I8" s="58">
        <f t="shared" si="1"/>
        <v>0</v>
      </c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21.162911543811489</v>
      </c>
      <c r="R8" s="95"/>
      <c r="S8" s="96"/>
      <c r="T8" s="96"/>
      <c r="U8" s="96"/>
      <c r="V8" s="97"/>
      <c r="X8" s="267">
        <v>1278</v>
      </c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 s="314">
        <v>16</v>
      </c>
      <c r="B9" s="257">
        <v>1357</v>
      </c>
      <c r="C9" s="176" t="s">
        <v>988</v>
      </c>
      <c r="D9" s="123">
        <v>455.66280820060672</v>
      </c>
      <c r="E9" s="62">
        <v>37.971900683383893</v>
      </c>
      <c r="F9" s="130">
        <v>3.7728729384113704</v>
      </c>
      <c r="G9" s="66">
        <v>1357</v>
      </c>
      <c r="H9" s="63">
        <f t="shared" si="0"/>
        <v>0</v>
      </c>
      <c r="I9" s="64">
        <f t="shared" si="1"/>
        <v>0</v>
      </c>
      <c r="J9" s="51"/>
      <c r="K9" s="51"/>
      <c r="L9" s="88" t="s">
        <v>1289</v>
      </c>
      <c r="M9" s="93">
        <v>400</v>
      </c>
      <c r="X9" s="267">
        <v>1200</v>
      </c>
      <c r="Z9" s="116">
        <v>1378</v>
      </c>
      <c r="AA9" s="99"/>
      <c r="AB9" s="100">
        <v>2.3641159902259199</v>
      </c>
      <c r="AC9" s="100"/>
      <c r="AD9" s="100">
        <v>4.0187355924932628</v>
      </c>
      <c r="AE9" s="100"/>
      <c r="AF9" s="100">
        <v>3.952586862804417</v>
      </c>
      <c r="AG9" s="100"/>
      <c r="AH9" s="100">
        <v>6.6148729688845886E-2</v>
      </c>
      <c r="AI9" s="100"/>
      <c r="AJ9" s="100">
        <v>0.52918983751076709</v>
      </c>
      <c r="AK9" s="100"/>
      <c r="AL9" s="100">
        <v>-1.1623531099119653</v>
      </c>
      <c r="AM9" s="100"/>
      <c r="AN9" s="100">
        <v>-0.63316327240119818</v>
      </c>
      <c r="AO9" s="100"/>
      <c r="AP9" s="100">
        <v>0.35279322500717808</v>
      </c>
      <c r="AQ9" s="100"/>
      <c r="AR9" s="100">
        <v>-0.28037004739402011</v>
      </c>
      <c r="AS9" s="100"/>
      <c r="AT9" s="100">
        <v>2</v>
      </c>
      <c r="AU9" s="100"/>
      <c r="AV9" s="100">
        <v>2</v>
      </c>
    </row>
    <row r="10" spans="1:48">
      <c r="A10" s="314">
        <v>16</v>
      </c>
      <c r="B10" s="258">
        <v>1305</v>
      </c>
      <c r="C10" s="194" t="s">
        <v>989</v>
      </c>
      <c r="D10" s="120">
        <v>56.430028074067195</v>
      </c>
      <c r="E10" s="121">
        <v>4.7025023395055996</v>
      </c>
      <c r="F10" s="128">
        <v>0.46711783333717716</v>
      </c>
      <c r="G10" s="204">
        <v>1305</v>
      </c>
      <c r="H10" s="60">
        <f t="shared" si="0"/>
        <v>0</v>
      </c>
      <c r="I10" s="61">
        <f t="shared" si="1"/>
        <v>0</v>
      </c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267">
        <v>1182</v>
      </c>
      <c r="Z10" s="51"/>
    </row>
    <row r="11" spans="1:48">
      <c r="A11" s="314">
        <v>16</v>
      </c>
      <c r="B11" s="255">
        <v>1300</v>
      </c>
      <c r="C11" s="141" t="s">
        <v>990</v>
      </c>
      <c r="D11" s="124">
        <v>195.28851784332804</v>
      </c>
      <c r="E11" s="59">
        <v>16.274043153610666</v>
      </c>
      <c r="F11" s="131">
        <v>1.6170401100439493</v>
      </c>
      <c r="G11" s="203">
        <v>1305</v>
      </c>
      <c r="H11" s="57">
        <f t="shared" si="0"/>
        <v>3.8314176245210726E-3</v>
      </c>
      <c r="I11" s="58">
        <f t="shared" si="1"/>
        <v>6.2352655760960406E-2</v>
      </c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0.45425284493459406</v>
      </c>
      <c r="Q11" s="221">
        <f>P11*700</f>
        <v>317.97699145421586</v>
      </c>
      <c r="X11" s="267">
        <v>1010</v>
      </c>
      <c r="Z11" s="116">
        <v>1357</v>
      </c>
      <c r="AA11" s="99"/>
      <c r="AB11" s="100">
        <v>53.588855657394021</v>
      </c>
      <c r="AC11" s="100"/>
      <c r="AD11" s="100">
        <v>91.107165719239575</v>
      </c>
      <c r="AE11" s="100"/>
      <c r="AF11" s="100">
        <v>88.600556248649596</v>
      </c>
      <c r="AG11" s="100"/>
      <c r="AH11" s="100">
        <v>2.5066094705899786</v>
      </c>
      <c r="AI11" s="100"/>
      <c r="AJ11" s="100">
        <v>20.052875764719829</v>
      </c>
      <c r="AK11" s="100"/>
      <c r="AL11" s="100">
        <v>0</v>
      </c>
      <c r="AM11" s="100"/>
      <c r="AN11" s="100">
        <v>20.052875764719829</v>
      </c>
      <c r="AO11" s="100"/>
      <c r="AP11" s="100">
        <v>13.368583843146553</v>
      </c>
      <c r="AQ11" s="100"/>
      <c r="AR11" s="100">
        <v>33.421459607866382</v>
      </c>
      <c r="AS11" s="100"/>
      <c r="AT11" s="100">
        <v>2</v>
      </c>
      <c r="AU11" s="100"/>
      <c r="AV11" s="100">
        <v>2</v>
      </c>
    </row>
    <row r="12" spans="1:48">
      <c r="A12" s="314">
        <v>16</v>
      </c>
      <c r="B12" s="257">
        <v>1300</v>
      </c>
      <c r="C12" s="142" t="s">
        <v>992</v>
      </c>
      <c r="D12" s="123">
        <v>63.061858699840002</v>
      </c>
      <c r="E12" s="62">
        <v>5.2551548916533335</v>
      </c>
      <c r="F12" s="130">
        <v>0.52201083498823031</v>
      </c>
      <c r="G12" s="205">
        <v>1305</v>
      </c>
      <c r="H12" s="63">
        <f t="shared" si="0"/>
        <v>3.8314176245210726E-3</v>
      </c>
      <c r="I12" s="64">
        <f t="shared" si="1"/>
        <v>2.0134693071468708E-2</v>
      </c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3">SUMIF(C:C,$O12,I:I)</f>
        <v>0.26130525062417598</v>
      </c>
      <c r="Q12" s="221">
        <f t="shared" ref="Q12:Q14" si="4">P12*700</f>
        <v>182.91367543692317</v>
      </c>
      <c r="X12" s="267">
        <v>978</v>
      </c>
      <c r="Z12" s="51"/>
    </row>
    <row r="13" spans="1:48">
      <c r="A13" s="314">
        <v>16</v>
      </c>
      <c r="B13" s="258">
        <v>1278</v>
      </c>
      <c r="C13" s="170" t="s">
        <v>990</v>
      </c>
      <c r="D13" s="122">
        <v>22.816717199861763</v>
      </c>
      <c r="E13" s="55">
        <v>1.9013930999884803</v>
      </c>
      <c r="F13" s="129">
        <v>0.18884791036521192</v>
      </c>
      <c r="G13" s="65">
        <v>1278</v>
      </c>
      <c r="H13" s="60">
        <f>IFERROR(+(G13-B13)/G13, "")</f>
        <v>0</v>
      </c>
      <c r="I13" s="61">
        <f>IFERROR(H13*E13, "")</f>
        <v>0</v>
      </c>
      <c r="J13" s="51"/>
      <c r="K13" s="51"/>
      <c r="O13" s="221" t="s">
        <v>992</v>
      </c>
      <c r="P13" s="222">
        <f t="shared" si="3"/>
        <v>0.25269691777192416</v>
      </c>
      <c r="Q13" s="221">
        <f t="shared" si="4"/>
        <v>176.8878424403469</v>
      </c>
      <c r="X13" s="267">
        <v>964</v>
      </c>
      <c r="Z13" s="116">
        <v>1305</v>
      </c>
      <c r="AA13" s="99"/>
      <c r="AB13" s="100">
        <v>26.231700384769599</v>
      </c>
      <c r="AC13" s="100"/>
      <c r="AD13" s="100">
        <v>44.597745455714431</v>
      </c>
      <c r="AE13" s="100"/>
      <c r="AF13" s="100">
        <v>42.897642260079465</v>
      </c>
      <c r="AG13" s="100"/>
      <c r="AH13" s="100">
        <v>1.7001031956349664</v>
      </c>
      <c r="AI13" s="100"/>
      <c r="AJ13" s="100">
        <v>13.600825565079731</v>
      </c>
      <c r="AK13" s="100"/>
      <c r="AL13" s="100">
        <v>-32.994939532971642</v>
      </c>
      <c r="AM13" s="100"/>
      <c r="AN13" s="100">
        <v>-19.394113967891911</v>
      </c>
      <c r="AO13" s="100"/>
      <c r="AP13" s="100">
        <v>9.0672170433864885</v>
      </c>
      <c r="AQ13" s="100"/>
      <c r="AR13" s="100">
        <v>-10.326896924505423</v>
      </c>
      <c r="AS13" s="100"/>
      <c r="AT13" s="100">
        <v>3</v>
      </c>
      <c r="AU13" s="100"/>
      <c r="AV13" s="100">
        <v>3</v>
      </c>
    </row>
    <row r="14" spans="1:48">
      <c r="A14" s="314">
        <v>16</v>
      </c>
      <c r="B14" s="257">
        <v>1278</v>
      </c>
      <c r="C14" s="176" t="s">
        <v>989</v>
      </c>
      <c r="D14" s="123">
        <v>484.00857472810753</v>
      </c>
      <c r="E14" s="62">
        <v>40.334047894008961</v>
      </c>
      <c r="F14" s="130">
        <v>4.0073446652716473</v>
      </c>
      <c r="G14" s="66">
        <v>1278</v>
      </c>
      <c r="H14" s="63">
        <f t="shared" ref="H14:H46" si="5">IFERROR(+(G14-B14)/G14, "")</f>
        <v>0</v>
      </c>
      <c r="I14" s="64">
        <f t="shared" ref="I14:I46" si="6">IFERROR(H14*E14, "")</f>
        <v>0</v>
      </c>
      <c r="J14" s="51"/>
      <c r="K14" s="51"/>
      <c r="O14" s="221" t="s">
        <v>988</v>
      </c>
      <c r="P14" s="222">
        <f t="shared" si="3"/>
        <v>0.33056578063925923</v>
      </c>
      <c r="Q14" s="221">
        <f t="shared" si="4"/>
        <v>231.39604644748147</v>
      </c>
      <c r="X14" s="267">
        <v>955</v>
      </c>
      <c r="Z14" s="51"/>
    </row>
    <row r="15" spans="1:48">
      <c r="A15" s="314">
        <v>16</v>
      </c>
      <c r="B15" s="255">
        <v>1200</v>
      </c>
      <c r="C15" s="176" t="s">
        <v>992</v>
      </c>
      <c r="D15" s="123">
        <v>90.512558438400006</v>
      </c>
      <c r="E15" s="62">
        <v>7.5427132031999991</v>
      </c>
      <c r="F15" s="130">
        <v>0.74942788167215657</v>
      </c>
      <c r="G15" s="65">
        <v>1200</v>
      </c>
      <c r="H15" s="60">
        <f t="shared" si="5"/>
        <v>0</v>
      </c>
      <c r="I15" s="61">
        <f t="shared" si="6"/>
        <v>0</v>
      </c>
      <c r="J15" s="51"/>
      <c r="K15" s="51"/>
      <c r="L15" s="408" t="s">
        <v>1293</v>
      </c>
      <c r="M15" s="409"/>
      <c r="X15" s="267">
        <v>917</v>
      </c>
      <c r="Z15" s="116">
        <v>1278</v>
      </c>
      <c r="AA15" s="99"/>
      <c r="AB15" s="100">
        <v>42.235440993997443</v>
      </c>
      <c r="AC15" s="100"/>
      <c r="AD15" s="100">
        <v>71.806500719411233</v>
      </c>
      <c r="AE15" s="100"/>
      <c r="AF15" s="100">
        <v>71.43502089409516</v>
      </c>
      <c r="AG15" s="100"/>
      <c r="AH15" s="100">
        <v>0.37147982531607227</v>
      </c>
      <c r="AI15" s="100"/>
      <c r="AJ15" s="100">
        <v>2.9718386025285781</v>
      </c>
      <c r="AK15" s="100"/>
      <c r="AL15" s="100">
        <v>0</v>
      </c>
      <c r="AM15" s="100"/>
      <c r="AN15" s="100">
        <v>2.9718386025285781</v>
      </c>
      <c r="AO15" s="100"/>
      <c r="AP15" s="100">
        <v>1.9812257350190523</v>
      </c>
      <c r="AQ15" s="100"/>
      <c r="AR15" s="100">
        <v>4.9530643375476302</v>
      </c>
      <c r="AS15" s="100"/>
      <c r="AT15" s="100">
        <v>2</v>
      </c>
      <c r="AU15" s="100"/>
      <c r="AV15" s="100">
        <v>2</v>
      </c>
    </row>
    <row r="16" spans="1:48">
      <c r="A16" s="314">
        <v>16</v>
      </c>
      <c r="B16" s="257">
        <v>1194</v>
      </c>
      <c r="C16" s="176" t="s">
        <v>989</v>
      </c>
      <c r="D16" s="123">
        <v>127.06260432531457</v>
      </c>
      <c r="E16" s="62">
        <v>10.588550360442881</v>
      </c>
      <c r="F16" s="130">
        <v>1.0520179417874562</v>
      </c>
      <c r="G16" s="66">
        <v>1200</v>
      </c>
      <c r="H16" s="63">
        <f t="shared" si="5"/>
        <v>5.0000000000000001E-3</v>
      </c>
      <c r="I16" s="64">
        <f t="shared" si="6"/>
        <v>5.2942751802214402E-2</v>
      </c>
      <c r="J16" s="51"/>
      <c r="K16" s="51"/>
      <c r="L16" s="104" t="s">
        <v>1294</v>
      </c>
      <c r="M16" s="244">
        <f>COUNT(B5:B47)</f>
        <v>42</v>
      </c>
      <c r="X16" s="267">
        <v>905</v>
      </c>
      <c r="Z16" s="51"/>
    </row>
    <row r="17" spans="1:48">
      <c r="A17" s="314">
        <v>16</v>
      </c>
      <c r="B17" s="255">
        <v>1182</v>
      </c>
      <c r="C17" s="176" t="s">
        <v>992</v>
      </c>
      <c r="D17" s="123">
        <v>1033.2744049022976</v>
      </c>
      <c r="E17" s="62">
        <v>86.106200408524799</v>
      </c>
      <c r="F17" s="130">
        <v>8.5558571723896275</v>
      </c>
      <c r="G17" s="65">
        <v>1182</v>
      </c>
      <c r="H17" s="60">
        <f t="shared" si="5"/>
        <v>0</v>
      </c>
      <c r="I17" s="61">
        <f t="shared" si="6"/>
        <v>0</v>
      </c>
      <c r="J17" s="51"/>
      <c r="K17" s="51"/>
      <c r="L17" s="19" t="s">
        <v>1295</v>
      </c>
      <c r="M17" s="245">
        <f>COUNT(G5:G47)</f>
        <v>38</v>
      </c>
      <c r="X17" s="268">
        <v>873</v>
      </c>
      <c r="Z17" s="116">
        <v>1200</v>
      </c>
      <c r="AA17" s="99"/>
      <c r="AB17" s="100">
        <v>18.131263563642879</v>
      </c>
      <c r="AC17" s="100"/>
      <c r="AD17" s="100">
        <v>30.82595487331605</v>
      </c>
      <c r="AE17" s="100"/>
      <c r="AF17" s="100">
        <v>29.798976763868989</v>
      </c>
      <c r="AG17" s="100"/>
      <c r="AH17" s="100">
        <v>1.0269781094470609</v>
      </c>
      <c r="AI17" s="100"/>
      <c r="AJ17" s="100">
        <v>8.2158248755764873</v>
      </c>
      <c r="AK17" s="100"/>
      <c r="AL17" s="100">
        <v>-21.177100720885761</v>
      </c>
      <c r="AM17" s="100"/>
      <c r="AN17" s="100">
        <v>-12.961275845309274</v>
      </c>
      <c r="AO17" s="100"/>
      <c r="AP17" s="100">
        <v>5.4772165837176585</v>
      </c>
      <c r="AQ17" s="100"/>
      <c r="AR17" s="100">
        <v>-7.4840592615916153</v>
      </c>
      <c r="AS17" s="100"/>
      <c r="AT17" s="100">
        <v>2</v>
      </c>
      <c r="AU17" s="100"/>
      <c r="AV17" s="100">
        <v>2</v>
      </c>
    </row>
    <row r="18" spans="1:48">
      <c r="A18" s="314">
        <v>16</v>
      </c>
      <c r="B18" s="257">
        <v>1175</v>
      </c>
      <c r="C18" s="176" t="s">
        <v>992</v>
      </c>
      <c r="D18" s="123">
        <v>311.95809646848005</v>
      </c>
      <c r="E18" s="62">
        <v>25.996508039039998</v>
      </c>
      <c r="F18" s="130">
        <v>2.5830811259647199</v>
      </c>
      <c r="G18" s="66">
        <v>1182</v>
      </c>
      <c r="H18" s="63">
        <f t="shared" si="5"/>
        <v>5.9221658206429781E-3</v>
      </c>
      <c r="I18" s="64">
        <f t="shared" si="6"/>
        <v>0.15395563136487309</v>
      </c>
      <c r="J18" s="51"/>
      <c r="K18" s="51"/>
      <c r="L18" s="105" t="s">
        <v>1296</v>
      </c>
      <c r="M18" s="246">
        <f>M16-M17</f>
        <v>4</v>
      </c>
      <c r="X18" s="268">
        <v>845</v>
      </c>
      <c r="Z18" s="51"/>
    </row>
    <row r="19" spans="1:48" ht="15" thickBot="1">
      <c r="A19" s="314">
        <v>16</v>
      </c>
      <c r="B19" s="258">
        <v>1010</v>
      </c>
      <c r="C19" s="141" t="s">
        <v>990</v>
      </c>
      <c r="D19" s="124">
        <v>369.21442233159695</v>
      </c>
      <c r="E19" s="59">
        <v>30.767868527633066</v>
      </c>
      <c r="F19" s="131">
        <v>3.0571983139854888</v>
      </c>
      <c r="G19" s="204">
        <v>1010</v>
      </c>
      <c r="H19" s="60">
        <f t="shared" si="5"/>
        <v>0</v>
      </c>
      <c r="I19" s="61">
        <f t="shared" si="6"/>
        <v>0</v>
      </c>
      <c r="J19" s="51"/>
      <c r="K19" s="51"/>
      <c r="L19" s="106" t="s">
        <v>1297</v>
      </c>
      <c r="M19" s="247">
        <f>COUNT(X5:X28)</f>
        <v>15</v>
      </c>
      <c r="X19" s="271">
        <v>730</v>
      </c>
      <c r="Z19" s="116">
        <v>1182</v>
      </c>
      <c r="AA19" s="99"/>
      <c r="AB19" s="100">
        <v>112.10270844756479</v>
      </c>
      <c r="AC19" s="100"/>
      <c r="AD19" s="100">
        <v>190.59374397364846</v>
      </c>
      <c r="AE19" s="100"/>
      <c r="AF19" s="100">
        <v>190.59374397364846</v>
      </c>
      <c r="AG19" s="100"/>
      <c r="AH19" s="100">
        <v>0</v>
      </c>
      <c r="AI19" s="100"/>
      <c r="AJ19" s="100">
        <v>0</v>
      </c>
      <c r="AK19" s="100"/>
      <c r="AL19" s="100">
        <v>-61.582252545949231</v>
      </c>
      <c r="AM19" s="100"/>
      <c r="AN19" s="100">
        <v>-61.582252545949231</v>
      </c>
      <c r="AO19" s="100"/>
      <c r="AP19" s="100">
        <v>0</v>
      </c>
      <c r="AQ19" s="100"/>
      <c r="AR19" s="100">
        <v>-61.582252545949231</v>
      </c>
      <c r="AS19" s="100"/>
      <c r="AT19" s="100">
        <v>1</v>
      </c>
      <c r="AU19" s="100"/>
      <c r="AV19" s="100">
        <v>2</v>
      </c>
    </row>
    <row r="20" spans="1:48" ht="15" thickTop="1">
      <c r="A20" s="314">
        <v>16</v>
      </c>
      <c r="B20" s="255">
        <v>1010</v>
      </c>
      <c r="C20" s="142" t="s">
        <v>989</v>
      </c>
      <c r="D20" s="123">
        <v>16.254442659840002</v>
      </c>
      <c r="E20" s="62">
        <v>1.35453688832</v>
      </c>
      <c r="F20" s="130">
        <v>0.1345481828917727</v>
      </c>
      <c r="G20" s="203">
        <v>1010</v>
      </c>
      <c r="H20" s="57">
        <f t="shared" si="5"/>
        <v>0</v>
      </c>
      <c r="I20" s="58">
        <f t="shared" si="6"/>
        <v>0</v>
      </c>
      <c r="J20" s="51"/>
      <c r="K20" s="51"/>
      <c r="L20" s="22" t="s">
        <v>1298</v>
      </c>
      <c r="M20" s="248">
        <f>+M19+M18</f>
        <v>19</v>
      </c>
      <c r="Z20" s="51"/>
    </row>
    <row r="21" spans="1:48">
      <c r="A21" s="314">
        <v>16</v>
      </c>
      <c r="B21" s="255">
        <v>1000</v>
      </c>
      <c r="C21" s="141" t="s">
        <v>989</v>
      </c>
      <c r="D21" s="124">
        <v>101.0749824</v>
      </c>
      <c r="E21" s="59">
        <v>8.4229152000000003</v>
      </c>
      <c r="F21" s="131">
        <v>0.83686838696691657</v>
      </c>
      <c r="G21" s="203">
        <v>1010</v>
      </c>
      <c r="H21" s="57">
        <f t="shared" si="5"/>
        <v>9.9009900990099011E-3</v>
      </c>
      <c r="I21" s="58">
        <f t="shared" si="6"/>
        <v>8.3395200000000003E-2</v>
      </c>
      <c r="J21" s="51"/>
      <c r="K21" s="51"/>
      <c r="Z21" s="116">
        <v>1010</v>
      </c>
      <c r="AA21" s="99"/>
      <c r="AB21" s="100">
        <v>64.210811810193064</v>
      </c>
      <c r="AC21" s="100"/>
      <c r="AD21" s="100">
        <v>109.16907290178843</v>
      </c>
      <c r="AE21" s="100"/>
      <c r="AF21" s="100">
        <v>104.32875075796946</v>
      </c>
      <c r="AG21" s="100"/>
      <c r="AH21" s="100">
        <v>4.8403221438189661</v>
      </c>
      <c r="AI21" s="100"/>
      <c r="AJ21" s="100">
        <v>38.722577150551729</v>
      </c>
      <c r="AK21" s="100"/>
      <c r="AL21" s="100">
        <v>-127.0827976009505</v>
      </c>
      <c r="AM21" s="100"/>
      <c r="AN21" s="100">
        <v>-88.360220450398771</v>
      </c>
      <c r="AO21" s="100"/>
      <c r="AP21" s="100">
        <v>25.815051433701154</v>
      </c>
      <c r="AQ21" s="100"/>
      <c r="AR21" s="100">
        <v>-62.545169016697614</v>
      </c>
      <c r="AS21" s="100"/>
      <c r="AT21" s="100">
        <v>3</v>
      </c>
      <c r="AU21" s="100"/>
      <c r="AV21" s="100">
        <v>4</v>
      </c>
    </row>
    <row r="22" spans="1:48">
      <c r="A22" s="314">
        <v>16</v>
      </c>
      <c r="B22" s="257">
        <v>1000</v>
      </c>
      <c r="C22" s="142" t="s">
        <v>988</v>
      </c>
      <c r="D22" s="123">
        <v>283.98589433088</v>
      </c>
      <c r="E22" s="62">
        <v>23.665491194240001</v>
      </c>
      <c r="F22" s="130">
        <v>2.3514739842366628</v>
      </c>
      <c r="G22" s="203">
        <v>1010</v>
      </c>
      <c r="H22" s="57">
        <f t="shared" si="5"/>
        <v>9.9009900990099011E-3</v>
      </c>
      <c r="I22" s="58">
        <f t="shared" si="6"/>
        <v>0.23431179400237626</v>
      </c>
      <c r="J22" s="51"/>
      <c r="K22" s="51"/>
      <c r="P22" s="220"/>
      <c r="Z22" s="51"/>
    </row>
    <row r="23" spans="1:48">
      <c r="A23" s="314">
        <v>16</v>
      </c>
      <c r="B23" s="260">
        <v>992</v>
      </c>
      <c r="C23" s="196" t="s">
        <v>990</v>
      </c>
      <c r="D23" s="181">
        <v>453.37504787490411</v>
      </c>
      <c r="E23" s="161">
        <v>37.781253989575333</v>
      </c>
      <c r="F23" s="182">
        <v>3.7540485080603663</v>
      </c>
      <c r="G23" s="163"/>
      <c r="H23" s="164" t="str">
        <f t="shared" si="5"/>
        <v/>
      </c>
      <c r="I23" s="165" t="str">
        <f t="shared" si="6"/>
        <v/>
      </c>
      <c r="J23" s="51"/>
      <c r="K23" s="51"/>
      <c r="Z23" s="116">
        <v>978</v>
      </c>
      <c r="AA23" s="99"/>
      <c r="AB23" s="100">
        <v>182.54752545550977</v>
      </c>
      <c r="AC23" s="100"/>
      <c r="AD23" s="100">
        <v>310.36265872195236</v>
      </c>
      <c r="AE23" s="100"/>
      <c r="AF23" s="100">
        <v>308.9504016389526</v>
      </c>
      <c r="AG23" s="100"/>
      <c r="AH23" s="100">
        <v>1.4122570829997585</v>
      </c>
      <c r="AI23" s="100"/>
      <c r="AJ23" s="100">
        <v>11.298056663998068</v>
      </c>
      <c r="AK23" s="100"/>
      <c r="AL23" s="100">
        <v>-8.837820073737424</v>
      </c>
      <c r="AM23" s="100"/>
      <c r="AN23" s="100">
        <v>2.460236590260644</v>
      </c>
      <c r="AO23" s="100"/>
      <c r="AP23" s="100">
        <v>7.5320377759987123</v>
      </c>
      <c r="AQ23" s="100"/>
      <c r="AR23" s="100">
        <v>9.9922743662593554</v>
      </c>
      <c r="AS23" s="100"/>
      <c r="AT23" s="100">
        <v>2</v>
      </c>
      <c r="AU23" s="100"/>
      <c r="AV23" s="100">
        <v>2</v>
      </c>
    </row>
    <row r="24" spans="1:48">
      <c r="A24" s="314">
        <v>16</v>
      </c>
      <c r="B24" s="255">
        <v>978</v>
      </c>
      <c r="C24" s="176" t="s">
        <v>989</v>
      </c>
      <c r="D24" s="123">
        <v>2104.136425144965</v>
      </c>
      <c r="E24" s="62">
        <v>175.34470209541377</v>
      </c>
      <c r="F24" s="130">
        <v>17.423210200251688</v>
      </c>
      <c r="G24" s="56">
        <v>978</v>
      </c>
      <c r="H24" s="57">
        <f t="shared" si="5"/>
        <v>0</v>
      </c>
      <c r="I24" s="58">
        <f t="shared" si="6"/>
        <v>0</v>
      </c>
      <c r="J24" s="51"/>
      <c r="K24" s="51"/>
      <c r="Z24" s="51"/>
    </row>
    <row r="25" spans="1:48">
      <c r="A25" s="314">
        <v>16</v>
      </c>
      <c r="B25" s="257">
        <v>975</v>
      </c>
      <c r="C25" s="176" t="s">
        <v>988</v>
      </c>
      <c r="D25" s="123">
        <v>86.433880321151989</v>
      </c>
      <c r="E25" s="62">
        <v>7.2028233600959997</v>
      </c>
      <c r="F25" s="130">
        <v>0.71573153801639267</v>
      </c>
      <c r="G25" s="66">
        <v>978</v>
      </c>
      <c r="H25" s="63">
        <f t="shared" si="5"/>
        <v>3.0674846625766872E-3</v>
      </c>
      <c r="I25" s="64">
        <f t="shared" si="6"/>
        <v>2.2094550184343559E-2</v>
      </c>
      <c r="J25" s="51"/>
      <c r="K25" s="51"/>
      <c r="Z25" s="116">
        <v>964</v>
      </c>
      <c r="AA25" s="99"/>
      <c r="AB25" s="100">
        <v>80.578012248718537</v>
      </c>
      <c r="AC25" s="100"/>
      <c r="AD25" s="100">
        <v>136.99567597721898</v>
      </c>
      <c r="AE25" s="100"/>
      <c r="AF25" s="100">
        <v>136.20401309514534</v>
      </c>
      <c r="AG25" s="100"/>
      <c r="AH25" s="100">
        <v>0.79166288207363777</v>
      </c>
      <c r="AI25" s="100"/>
      <c r="AJ25" s="100">
        <v>6.3333030565891022</v>
      </c>
      <c r="AK25" s="100"/>
      <c r="AL25" s="100">
        <v>-6.8325305404420238</v>
      </c>
      <c r="AM25" s="100"/>
      <c r="AN25" s="100">
        <v>-0.49922748385292159</v>
      </c>
      <c r="AO25" s="100"/>
      <c r="AP25" s="100">
        <v>4.2222020377260687</v>
      </c>
      <c r="AQ25" s="100"/>
      <c r="AR25" s="100">
        <v>3.7229745538731471</v>
      </c>
      <c r="AS25" s="100"/>
      <c r="AT25" s="100">
        <v>3</v>
      </c>
      <c r="AU25" s="100"/>
      <c r="AV25" s="100">
        <v>3</v>
      </c>
    </row>
    <row r="26" spans="1:48">
      <c r="A26" s="314">
        <v>16</v>
      </c>
      <c r="B26" s="255">
        <v>964</v>
      </c>
      <c r="C26" s="176" t="s">
        <v>989</v>
      </c>
      <c r="D26" s="123">
        <v>918.20773226233871</v>
      </c>
      <c r="E26" s="62">
        <v>76.517311021861573</v>
      </c>
      <c r="F26" s="130">
        <v>7.6027915440854947</v>
      </c>
      <c r="G26" s="65">
        <v>964</v>
      </c>
      <c r="H26" s="60">
        <f t="shared" si="5"/>
        <v>0</v>
      </c>
      <c r="I26" s="61">
        <f t="shared" si="6"/>
        <v>0</v>
      </c>
      <c r="J26" s="51"/>
      <c r="K26" s="51"/>
      <c r="Z26" s="51"/>
    </row>
    <row r="27" spans="1:48">
      <c r="A27" s="314">
        <v>16</v>
      </c>
      <c r="B27" s="255">
        <v>960</v>
      </c>
      <c r="C27" s="176" t="s">
        <v>992</v>
      </c>
      <c r="D27" s="123">
        <v>48.0576336371712</v>
      </c>
      <c r="E27" s="62">
        <v>4.0048028030975997</v>
      </c>
      <c r="F27" s="130">
        <v>0.39797462891402163</v>
      </c>
      <c r="G27" s="56">
        <v>964</v>
      </c>
      <c r="H27" s="57">
        <f t="shared" si="5"/>
        <v>4.1493775933609959E-3</v>
      </c>
      <c r="I27" s="58">
        <f t="shared" si="6"/>
        <v>1.6617439017002487E-2</v>
      </c>
      <c r="J27" s="51"/>
      <c r="K27" s="51"/>
      <c r="Z27" s="116">
        <v>955</v>
      </c>
      <c r="AA27" s="99"/>
      <c r="AB27" s="100">
        <v>550.5228180373914</v>
      </c>
      <c r="AC27" s="100"/>
      <c r="AD27" s="100">
        <v>935.98404391961549</v>
      </c>
      <c r="AE27" s="100"/>
      <c r="AF27" s="100">
        <v>935.98404391961549</v>
      </c>
      <c r="AG27" s="100"/>
      <c r="AH27" s="100">
        <v>0</v>
      </c>
      <c r="AI27" s="100"/>
      <c r="AJ27" s="100">
        <v>0</v>
      </c>
      <c r="AK27" s="100"/>
      <c r="AL27" s="100">
        <v>-3.228922555794095</v>
      </c>
      <c r="AM27" s="100"/>
      <c r="AN27" s="100">
        <v>-3.228922555794095</v>
      </c>
      <c r="AO27" s="100"/>
      <c r="AP27" s="100">
        <v>0</v>
      </c>
      <c r="AQ27" s="100"/>
      <c r="AR27" s="100">
        <v>-3.228922555794095</v>
      </c>
      <c r="AS27" s="100"/>
      <c r="AT27" s="100">
        <v>1</v>
      </c>
      <c r="AU27" s="100"/>
      <c r="AV27" s="100">
        <v>2</v>
      </c>
    </row>
    <row r="28" spans="1:48">
      <c r="A28" s="314">
        <v>16</v>
      </c>
      <c r="B28" s="257">
        <v>956</v>
      </c>
      <c r="C28" s="176" t="s">
        <v>990</v>
      </c>
      <c r="D28" s="123">
        <v>0.67078108511232004</v>
      </c>
      <c r="E28" s="62">
        <v>5.5898423759359994E-2</v>
      </c>
      <c r="F28" s="130">
        <v>5.413570265740757E-3</v>
      </c>
      <c r="G28" s="66">
        <v>964</v>
      </c>
      <c r="H28" s="63">
        <f t="shared" si="5"/>
        <v>8.2987551867219917E-3</v>
      </c>
      <c r="I28" s="64">
        <f t="shared" si="6"/>
        <v>4.6388733410257255E-4</v>
      </c>
      <c r="J28" s="51"/>
      <c r="K28" s="51"/>
      <c r="Z28" s="51"/>
    </row>
    <row r="29" spans="1:48">
      <c r="A29" s="314">
        <v>16</v>
      </c>
      <c r="B29" s="255">
        <v>955</v>
      </c>
      <c r="C29" s="176" t="s">
        <v>989</v>
      </c>
      <c r="D29" s="123">
        <v>6602.9699367621415</v>
      </c>
      <c r="E29" s="62">
        <v>550.24749473017857</v>
      </c>
      <c r="F29" s="130">
        <v>54.675245643835197</v>
      </c>
      <c r="G29" s="65">
        <v>955</v>
      </c>
      <c r="H29" s="60">
        <f t="shared" si="5"/>
        <v>0</v>
      </c>
      <c r="I29" s="61">
        <f t="shared" si="6"/>
        <v>0</v>
      </c>
      <c r="J29" s="51"/>
      <c r="K29" s="51"/>
      <c r="Z29" s="116">
        <v>917</v>
      </c>
      <c r="AA29" s="99"/>
      <c r="AB29" s="100">
        <v>57.791962330238817</v>
      </c>
      <c r="AC29" s="100"/>
      <c r="AD29" s="100">
        <v>98.256476397089145</v>
      </c>
      <c r="AE29" s="100"/>
      <c r="AF29" s="100">
        <v>96.379772934767871</v>
      </c>
      <c r="AG29" s="100"/>
      <c r="AH29" s="100">
        <v>1.8767034623212737</v>
      </c>
      <c r="AI29" s="100"/>
      <c r="AJ29" s="100">
        <v>15.01362769857019</v>
      </c>
      <c r="AK29" s="100"/>
      <c r="AL29" s="100">
        <v>-4.3465562378500557</v>
      </c>
      <c r="AM29" s="100"/>
      <c r="AN29" s="100">
        <v>10.667071460720134</v>
      </c>
      <c r="AO29" s="100"/>
      <c r="AP29" s="100">
        <v>10.009085132380127</v>
      </c>
      <c r="AQ29" s="100"/>
      <c r="AR29" s="100">
        <v>20.676156593100259</v>
      </c>
      <c r="AS29" s="100"/>
      <c r="AT29" s="100">
        <v>3</v>
      </c>
      <c r="AU29" s="100"/>
      <c r="AV29" s="100">
        <v>3</v>
      </c>
    </row>
    <row r="30" spans="1:48">
      <c r="A30" s="314">
        <v>16</v>
      </c>
      <c r="B30" s="257">
        <v>927</v>
      </c>
      <c r="C30" s="176" t="s">
        <v>989</v>
      </c>
      <c r="D30" s="123">
        <v>3.3038796865536</v>
      </c>
      <c r="E30" s="62">
        <v>0.27532330721280002</v>
      </c>
      <c r="F30" s="130">
        <v>2.7356589954414898E-2</v>
      </c>
      <c r="G30" s="66">
        <v>955</v>
      </c>
      <c r="H30" s="63">
        <f t="shared" si="5"/>
        <v>2.9319371727748691E-2</v>
      </c>
      <c r="I30" s="64">
        <f t="shared" si="6"/>
        <v>8.072306389485237E-3</v>
      </c>
      <c r="J30" s="51"/>
      <c r="K30" s="51"/>
      <c r="Z30" s="51"/>
    </row>
    <row r="31" spans="1:48">
      <c r="A31" s="314">
        <v>16</v>
      </c>
      <c r="B31" s="255">
        <v>917</v>
      </c>
      <c r="C31" s="176" t="s">
        <v>989</v>
      </c>
      <c r="D31" s="123">
        <v>573.92978585961077</v>
      </c>
      <c r="E31" s="62">
        <v>47.827482154967569</v>
      </c>
      <c r="F31" s="130">
        <v>4.7523783789248011</v>
      </c>
      <c r="G31" s="65">
        <v>917</v>
      </c>
      <c r="H31" s="60">
        <f t="shared" si="5"/>
        <v>0</v>
      </c>
      <c r="I31" s="61">
        <f t="shared" si="6"/>
        <v>0</v>
      </c>
      <c r="Z31" s="116">
        <v>905</v>
      </c>
      <c r="AA31" s="99"/>
      <c r="AB31" s="100">
        <v>85.576629580844255</v>
      </c>
      <c r="AC31" s="100"/>
      <c r="AD31" s="100">
        <v>145.49463027656589</v>
      </c>
      <c r="AE31" s="100"/>
      <c r="AF31" s="100">
        <v>145.16278414194497</v>
      </c>
      <c r="AG31" s="100"/>
      <c r="AH31" s="100">
        <v>0.33184613462091761</v>
      </c>
      <c r="AI31" s="100"/>
      <c r="AJ31" s="100">
        <v>2.6547690769673409</v>
      </c>
      <c r="AK31" s="100"/>
      <c r="AL31" s="100">
        <v>-80.264839817368753</v>
      </c>
      <c r="AM31" s="100"/>
      <c r="AN31" s="100">
        <v>-77.610070740401412</v>
      </c>
      <c r="AO31" s="100"/>
      <c r="AP31" s="100">
        <v>1.7698460513115608</v>
      </c>
      <c r="AQ31" s="100"/>
      <c r="AR31" s="100">
        <v>-75.840224689089851</v>
      </c>
      <c r="AS31" s="100"/>
      <c r="AT31" s="100">
        <v>2</v>
      </c>
      <c r="AU31" s="100"/>
      <c r="AV31" s="100">
        <v>3</v>
      </c>
    </row>
    <row r="32" spans="1:48">
      <c r="A32" s="314">
        <v>16</v>
      </c>
      <c r="B32" s="255">
        <v>916</v>
      </c>
      <c r="C32" s="170" t="s">
        <v>990</v>
      </c>
      <c r="D32" s="122">
        <v>37.167181596160006</v>
      </c>
      <c r="E32" s="55">
        <v>3.0972651330133334</v>
      </c>
      <c r="F32" s="129">
        <v>0.30783553359208171</v>
      </c>
      <c r="G32" s="56">
        <v>917</v>
      </c>
      <c r="H32" s="57">
        <f t="shared" si="5"/>
        <v>1.0905125408942203E-3</v>
      </c>
      <c r="I32" s="58">
        <f t="shared" si="6"/>
        <v>3.3776064700254457E-3</v>
      </c>
      <c r="Z32" s="51"/>
    </row>
    <row r="33" spans="1:48">
      <c r="A33" s="314">
        <v>16</v>
      </c>
      <c r="B33" s="257">
        <v>916</v>
      </c>
      <c r="C33" s="176" t="s">
        <v>988</v>
      </c>
      <c r="D33" s="123">
        <v>82.406580507095043</v>
      </c>
      <c r="E33" s="62">
        <v>6.8672150422579188</v>
      </c>
      <c r="F33" s="130">
        <v>0.68234421292528691</v>
      </c>
      <c r="G33" s="66">
        <v>917</v>
      </c>
      <c r="H33" s="63">
        <f t="shared" si="5"/>
        <v>1.0905125408942203E-3</v>
      </c>
      <c r="I33" s="64">
        <f t="shared" si="6"/>
        <v>7.4887841245996935E-3</v>
      </c>
      <c r="Z33" s="116">
        <v>873</v>
      </c>
      <c r="AA33" s="99"/>
      <c r="AB33" s="100">
        <v>43.531447688316383</v>
      </c>
      <c r="AC33" s="100"/>
      <c r="AD33" s="100">
        <v>74.010563453953083</v>
      </c>
      <c r="AE33" s="100"/>
      <c r="AF33" s="100">
        <v>73.78680224579557</v>
      </c>
      <c r="AG33" s="100"/>
      <c r="AH33" s="100">
        <v>0.22376120815751221</v>
      </c>
      <c r="AI33" s="100"/>
      <c r="AJ33" s="100">
        <v>1.7900896652600977</v>
      </c>
      <c r="AK33" s="100"/>
      <c r="AL33" s="100">
        <v>-6.7578887973632691</v>
      </c>
      <c r="AM33" s="100"/>
      <c r="AN33" s="100">
        <v>-4.9677991321031714</v>
      </c>
      <c r="AO33" s="100"/>
      <c r="AP33" s="100">
        <v>1.1933931101733986</v>
      </c>
      <c r="AQ33" s="100"/>
      <c r="AR33" s="100">
        <v>-3.7744060219297726</v>
      </c>
      <c r="AS33" s="100"/>
      <c r="AT33" s="100">
        <v>2</v>
      </c>
      <c r="AU33" s="100"/>
      <c r="AV33" s="100">
        <v>2</v>
      </c>
    </row>
    <row r="34" spans="1:48">
      <c r="A34" s="314">
        <v>16</v>
      </c>
      <c r="B34" s="255">
        <v>905</v>
      </c>
      <c r="C34" s="176" t="s">
        <v>990</v>
      </c>
      <c r="D34" s="123">
        <v>300.52275462294398</v>
      </c>
      <c r="E34" s="62">
        <v>25.043562885245333</v>
      </c>
      <c r="F34" s="130">
        <v>2.4883591442027262</v>
      </c>
      <c r="G34" s="65">
        <v>905</v>
      </c>
      <c r="H34" s="60">
        <f t="shared" si="5"/>
        <v>0</v>
      </c>
      <c r="I34" s="61">
        <f t="shared" si="6"/>
        <v>0</v>
      </c>
      <c r="Z34" s="51"/>
    </row>
    <row r="35" spans="1:48">
      <c r="A35" s="314">
        <v>16</v>
      </c>
      <c r="B35" s="255">
        <v>902</v>
      </c>
      <c r="C35" s="170" t="s">
        <v>990</v>
      </c>
      <c r="D35" s="122">
        <v>706.30218583389694</v>
      </c>
      <c r="E35" s="55">
        <v>58.858515486158076</v>
      </c>
      <c r="F35" s="129">
        <v>5.8483388226759567</v>
      </c>
      <c r="G35" s="56">
        <v>905</v>
      </c>
      <c r="H35" s="57">
        <f t="shared" si="5"/>
        <v>3.3149171270718232E-3</v>
      </c>
      <c r="I35" s="58">
        <f t="shared" si="6"/>
        <v>0.19511110105908755</v>
      </c>
      <c r="Z35" s="116">
        <v>845</v>
      </c>
      <c r="AA35" s="99"/>
      <c r="AB35" s="100">
        <v>71.764439128539721</v>
      </c>
      <c r="AC35" s="100"/>
      <c r="AD35" s="100">
        <v>122.01162267775781</v>
      </c>
      <c r="AE35" s="100"/>
      <c r="AF35" s="100">
        <v>121.10507731245769</v>
      </c>
      <c r="AG35" s="100"/>
      <c r="AH35" s="100">
        <v>0.90654536530011853</v>
      </c>
      <c r="AI35" s="100"/>
      <c r="AJ35" s="100">
        <v>7.2523629224009483</v>
      </c>
      <c r="AK35" s="100"/>
      <c r="AL35" s="100">
        <v>-39.32303755549691</v>
      </c>
      <c r="AM35" s="100"/>
      <c r="AN35" s="100">
        <v>-32.070674633095962</v>
      </c>
      <c r="AO35" s="100"/>
      <c r="AP35" s="100">
        <v>4.8349086149339655</v>
      </c>
      <c r="AQ35" s="100"/>
      <c r="AR35" s="100">
        <v>-27.235766018161996</v>
      </c>
      <c r="AS35" s="100"/>
      <c r="AT35" s="100">
        <v>3</v>
      </c>
      <c r="AU35" s="100"/>
      <c r="AV35" s="100">
        <v>3</v>
      </c>
    </row>
    <row r="36" spans="1:48">
      <c r="A36" s="314">
        <v>16</v>
      </c>
      <c r="B36" s="257">
        <v>902</v>
      </c>
      <c r="C36" s="176" t="s">
        <v>989</v>
      </c>
      <c r="D36" s="123">
        <v>20.094614513290246</v>
      </c>
      <c r="E36" s="62">
        <v>1.6745512094408532</v>
      </c>
      <c r="F36" s="130">
        <v>0.16638689421305475</v>
      </c>
      <c r="G36" s="66">
        <v>905</v>
      </c>
      <c r="H36" s="63">
        <f t="shared" si="5"/>
        <v>3.3149171270718232E-3</v>
      </c>
      <c r="I36" s="64">
        <f t="shared" si="6"/>
        <v>5.5509984843343197E-3</v>
      </c>
      <c r="Z36" s="51"/>
    </row>
    <row r="37" spans="1:48">
      <c r="A37" s="314">
        <v>16</v>
      </c>
      <c r="B37" s="272">
        <v>890</v>
      </c>
      <c r="C37" s="155" t="s">
        <v>989</v>
      </c>
      <c r="D37" s="135">
        <v>613.11005984659198</v>
      </c>
      <c r="E37" s="50">
        <v>51.092504987215996</v>
      </c>
      <c r="F37" s="127">
        <v>5.0767225394230735</v>
      </c>
      <c r="G37" s="53"/>
      <c r="H37" s="54" t="str">
        <f t="shared" si="5"/>
        <v/>
      </c>
      <c r="I37" s="52" t="str">
        <f t="shared" si="6"/>
        <v/>
      </c>
      <c r="Z37" s="116">
        <v>730</v>
      </c>
      <c r="AA37" s="99"/>
      <c r="AB37" s="100">
        <v>13.050818851956482</v>
      </c>
      <c r="AC37" s="100"/>
      <c r="AD37" s="100">
        <v>22.188493344280054</v>
      </c>
      <c r="AE37" s="100"/>
      <c r="AF37" s="100">
        <v>21.607296572603811</v>
      </c>
      <c r="AG37" s="100"/>
      <c r="AH37" s="100">
        <v>0.58119677167624317</v>
      </c>
      <c r="AI37" s="100"/>
      <c r="AJ37" s="100">
        <v>4.6495741734099454</v>
      </c>
      <c r="AK37" s="100"/>
      <c r="AL37" s="100">
        <v>-125.93727849925975</v>
      </c>
      <c r="AM37" s="100"/>
      <c r="AN37" s="100">
        <v>-121.2877043258498</v>
      </c>
      <c r="AO37" s="100"/>
      <c r="AP37" s="100">
        <v>3.0997161156066304</v>
      </c>
      <c r="AQ37" s="100"/>
      <c r="AR37" s="100">
        <v>-118.18798821024318</v>
      </c>
      <c r="AS37" s="100"/>
      <c r="AT37" s="100">
        <v>3</v>
      </c>
      <c r="AU37" s="100"/>
      <c r="AV37" s="100">
        <v>3</v>
      </c>
    </row>
    <row r="38" spans="1:48" ht="15" thickBot="1">
      <c r="A38" s="314">
        <v>16</v>
      </c>
      <c r="B38" s="258">
        <v>873</v>
      </c>
      <c r="C38" s="168" t="s">
        <v>989</v>
      </c>
      <c r="D38" s="120">
        <v>508.76282552110837</v>
      </c>
      <c r="E38" s="121">
        <v>42.396902126759052</v>
      </c>
      <c r="F38" s="128">
        <v>4.2127035116694254</v>
      </c>
      <c r="G38" s="65">
        <v>873</v>
      </c>
      <c r="H38" s="60">
        <f t="shared" si="5"/>
        <v>0</v>
      </c>
      <c r="I38" s="61">
        <f t="shared" si="6"/>
        <v>0</v>
      </c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</row>
    <row r="39" spans="1:48" ht="15" thickTop="1">
      <c r="A39" s="314">
        <v>16</v>
      </c>
      <c r="B39" s="257">
        <v>860</v>
      </c>
      <c r="C39" s="168" t="s">
        <v>988</v>
      </c>
      <c r="D39" s="120">
        <v>13.614546738688</v>
      </c>
      <c r="E39" s="121">
        <v>1.1345455615573334</v>
      </c>
      <c r="F39" s="128">
        <v>0.11257783592149248</v>
      </c>
      <c r="G39" s="66">
        <v>873</v>
      </c>
      <c r="H39" s="63">
        <f t="shared" si="5"/>
        <v>1.4891179839633447E-2</v>
      </c>
      <c r="I39" s="64">
        <f t="shared" si="6"/>
        <v>1.6894721993408173E-2</v>
      </c>
      <c r="Z39" s="108" t="s">
        <v>1299</v>
      </c>
      <c r="AA39" s="109"/>
      <c r="AB39" s="110">
        <f>SUM(AB9:AB37)</f>
        <v>1404.2285501693032</v>
      </c>
      <c r="AC39" s="110"/>
      <c r="AD39" s="110">
        <f>SUM(AD9:AD37)</f>
        <v>2387.4230840040445</v>
      </c>
      <c r="AE39" s="110"/>
      <c r="AF39" s="110">
        <f t="shared" ref="AF39:AR39" si="7">SUM(AF9:AF37)</f>
        <v>2370.7874696223989</v>
      </c>
      <c r="AG39" s="110"/>
      <c r="AH39" s="110">
        <f t="shared" si="7"/>
        <v>16.63561438164535</v>
      </c>
      <c r="AI39" s="110"/>
      <c r="AJ39" s="110">
        <f t="shared" si="7"/>
        <v>133.0849150531628</v>
      </c>
      <c r="AK39" s="110"/>
      <c r="AL39" s="110">
        <f t="shared" si="7"/>
        <v>-519.52831758798129</v>
      </c>
      <c r="AM39" s="110"/>
      <c r="AN39" s="110">
        <f t="shared" si="7"/>
        <v>-386.44340253481863</v>
      </c>
      <c r="AO39" s="110"/>
      <c r="AP39" s="110">
        <f t="shared" si="7"/>
        <v>88.723276702108535</v>
      </c>
      <c r="AQ39" s="110"/>
      <c r="AR39" s="110">
        <f t="shared" si="7"/>
        <v>-297.72012583271004</v>
      </c>
      <c r="AS39" s="110"/>
      <c r="AT39" s="110"/>
      <c r="AU39" s="110"/>
      <c r="AV39" s="110"/>
    </row>
    <row r="40" spans="1:48">
      <c r="A40" s="314">
        <v>16</v>
      </c>
      <c r="B40" s="255">
        <v>845</v>
      </c>
      <c r="C40" s="176" t="s">
        <v>989</v>
      </c>
      <c r="D40" s="123">
        <v>805.62900947343371</v>
      </c>
      <c r="E40" s="62">
        <v>67.1357507894528</v>
      </c>
      <c r="F40" s="130">
        <v>6.6707145357735804</v>
      </c>
      <c r="G40" s="65">
        <v>845</v>
      </c>
      <c r="H40" s="60">
        <f t="shared" si="5"/>
        <v>0</v>
      </c>
      <c r="I40" s="61">
        <f t="shared" si="6"/>
        <v>0</v>
      </c>
      <c r="AR40" s="98"/>
    </row>
    <row r="41" spans="1:48">
      <c r="A41" s="314">
        <v>16</v>
      </c>
      <c r="B41" s="255">
        <v>830</v>
      </c>
      <c r="C41" s="176" t="s">
        <v>992</v>
      </c>
      <c r="D41" s="123">
        <v>41.904668319359999</v>
      </c>
      <c r="E41" s="62">
        <v>3.4920556932800006</v>
      </c>
      <c r="F41" s="130">
        <v>0.34695294459050835</v>
      </c>
      <c r="G41" s="56">
        <v>845</v>
      </c>
      <c r="H41" s="57">
        <f t="shared" si="5"/>
        <v>1.7751479289940829E-2</v>
      </c>
      <c r="I41" s="58">
        <f t="shared" si="6"/>
        <v>6.1989154318579896E-2</v>
      </c>
      <c r="Z41" s="108" t="s">
        <v>1300</v>
      </c>
      <c r="AA41" s="109"/>
      <c r="AB41" s="110">
        <f>AB39*12</f>
        <v>16850.742602031638</v>
      </c>
      <c r="AC41" s="110"/>
      <c r="AD41" s="110">
        <f>AD39*12</f>
        <v>28649.077008048534</v>
      </c>
      <c r="AE41" s="110"/>
      <c r="AF41" s="110">
        <f t="shared" ref="AF41:AR41" si="8">AF39*12</f>
        <v>28449.449635468787</v>
      </c>
      <c r="AG41" s="110"/>
      <c r="AH41" s="110">
        <f t="shared" si="8"/>
        <v>199.62737257974419</v>
      </c>
      <c r="AI41" s="110"/>
      <c r="AJ41" s="110">
        <f t="shared" si="8"/>
        <v>1597.0189806379535</v>
      </c>
      <c r="AK41" s="110"/>
      <c r="AL41" s="110">
        <f t="shared" si="8"/>
        <v>-6234.3398110557755</v>
      </c>
      <c r="AM41" s="110"/>
      <c r="AN41" s="110">
        <f t="shared" si="8"/>
        <v>-4637.3208304178233</v>
      </c>
      <c r="AO41" s="110"/>
      <c r="AP41" s="110">
        <f t="shared" si="8"/>
        <v>1064.6793204253024</v>
      </c>
      <c r="AQ41" s="110"/>
      <c r="AR41" s="110">
        <f t="shared" si="8"/>
        <v>-3572.6415099925207</v>
      </c>
      <c r="AS41" s="110"/>
      <c r="AT41" s="110"/>
      <c r="AU41" s="110"/>
      <c r="AV41" s="110"/>
    </row>
    <row r="42" spans="1:48">
      <c r="A42" s="314">
        <v>16</v>
      </c>
      <c r="B42" s="257">
        <v>818</v>
      </c>
      <c r="C42" s="176" t="s">
        <v>988</v>
      </c>
      <c r="D42" s="123">
        <v>13.639591749683198</v>
      </c>
      <c r="E42" s="62">
        <v>1.1366326458069336</v>
      </c>
      <c r="F42" s="130">
        <v>0.1130241426943452</v>
      </c>
      <c r="G42" s="66">
        <v>845</v>
      </c>
      <c r="H42" s="63">
        <f t="shared" si="5"/>
        <v>3.1952662721893489E-2</v>
      </c>
      <c r="I42" s="64">
        <f t="shared" si="6"/>
        <v>3.631843957016237E-2</v>
      </c>
      <c r="Z42" s="51"/>
    </row>
    <row r="43" spans="1:48">
      <c r="A43" s="314">
        <v>16</v>
      </c>
      <c r="B43" s="255">
        <v>730</v>
      </c>
      <c r="C43" s="176" t="s">
        <v>992</v>
      </c>
      <c r="D43" s="123">
        <v>37.159341073791992</v>
      </c>
      <c r="E43" s="62">
        <v>3.0966117561493336</v>
      </c>
      <c r="F43" s="130">
        <v>0.30767423007393579</v>
      </c>
      <c r="G43" s="65">
        <v>730</v>
      </c>
      <c r="H43" s="60">
        <f t="shared" si="5"/>
        <v>0</v>
      </c>
      <c r="I43" s="61">
        <f t="shared" si="6"/>
        <v>0</v>
      </c>
      <c r="Z43" s="51"/>
    </row>
    <row r="44" spans="1:48">
      <c r="A44" s="314">
        <v>16</v>
      </c>
      <c r="B44" s="255">
        <v>707</v>
      </c>
      <c r="C44" s="176" t="s">
        <v>989</v>
      </c>
      <c r="D44" s="123">
        <v>115.8954049193472</v>
      </c>
      <c r="E44" s="62">
        <v>9.6579504099456006</v>
      </c>
      <c r="F44" s="130">
        <v>0.95966884303935096</v>
      </c>
      <c r="G44" s="56">
        <v>730</v>
      </c>
      <c r="H44" s="57">
        <f t="shared" si="5"/>
        <v>3.1506849315068496E-2</v>
      </c>
      <c r="I44" s="58">
        <f t="shared" si="6"/>
        <v>0.30429158825856006</v>
      </c>
      <c r="Z44" s="51"/>
    </row>
    <row r="45" spans="1:48">
      <c r="A45" s="314">
        <v>16</v>
      </c>
      <c r="B45" s="257">
        <v>704</v>
      </c>
      <c r="C45" s="176" t="s">
        <v>988</v>
      </c>
      <c r="D45" s="123">
        <v>3.55508023033856</v>
      </c>
      <c r="E45" s="62">
        <v>0.29625668586154669</v>
      </c>
      <c r="F45" s="130">
        <v>2.937139448403597E-2</v>
      </c>
      <c r="G45" s="66">
        <v>730</v>
      </c>
      <c r="H45" s="63">
        <f t="shared" si="5"/>
        <v>3.5616438356164383E-2</v>
      </c>
      <c r="I45" s="64">
        <f t="shared" si="6"/>
        <v>1.0551607989589333E-2</v>
      </c>
      <c r="Z45" s="51"/>
    </row>
    <row r="46" spans="1:48">
      <c r="A46" s="315">
        <v>16</v>
      </c>
      <c r="B46" s="273">
        <v>0</v>
      </c>
      <c r="C46" s="155" t="s">
        <v>989</v>
      </c>
      <c r="D46" s="135">
        <v>558.70401663999996</v>
      </c>
      <c r="E46" s="50">
        <v>46.558668053333349</v>
      </c>
      <c r="F46" s="127">
        <v>4.6262634847710693</v>
      </c>
      <c r="G46" s="53"/>
      <c r="H46" s="54" t="str">
        <f t="shared" si="5"/>
        <v/>
      </c>
      <c r="I46" s="52" t="str">
        <f t="shared" si="6"/>
        <v/>
      </c>
      <c r="Z46" s="51"/>
    </row>
    <row r="47" spans="1:48">
      <c r="A47" s="195" t="s">
        <v>1040</v>
      </c>
      <c r="B47" s="67"/>
      <c r="C47" s="126"/>
      <c r="D47" s="136">
        <v>18828.071741755371</v>
      </c>
      <c r="E47" s="68">
        <v>1569.0059784796142</v>
      </c>
      <c r="F47" s="137">
        <v>155.89968814943964</v>
      </c>
      <c r="G47" s="140"/>
      <c r="H47" s="140"/>
      <c r="I47" s="69">
        <f>SUM(I6:I46)</f>
        <v>1.2988207939699534</v>
      </c>
      <c r="Z47" s="51"/>
    </row>
    <row r="48" spans="1:48">
      <c r="G48" s="51"/>
      <c r="H48" s="51"/>
      <c r="I48" s="51"/>
      <c r="Z48" s="51"/>
    </row>
    <row r="49" spans="2:26">
      <c r="B49"/>
      <c r="C49"/>
      <c r="D49" s="17" t="s">
        <v>1264</v>
      </c>
      <c r="E49"/>
      <c r="F49"/>
      <c r="G49"/>
      <c r="H49"/>
      <c r="Z49" s="51"/>
    </row>
    <row r="50" spans="2:26">
      <c r="B50" s="17" t="s">
        <v>1192</v>
      </c>
      <c r="C50" s="17" t="s">
        <v>1267</v>
      </c>
      <c r="D50" s="119" t="s">
        <v>989</v>
      </c>
      <c r="E50" s="119" t="s">
        <v>990</v>
      </c>
      <c r="F50" s="119" t="s">
        <v>988</v>
      </c>
      <c r="G50" s="119" t="s">
        <v>992</v>
      </c>
      <c r="H50" s="119" t="s">
        <v>1191</v>
      </c>
    </row>
    <row r="51" spans="2:26">
      <c r="B51" s="253">
        <v>1378</v>
      </c>
      <c r="C51" s="44" t="s">
        <v>1262</v>
      </c>
      <c r="D51" s="47">
        <v>2.0000881298944</v>
      </c>
      <c r="E51" s="47"/>
      <c r="F51" s="47">
        <v>0.36402786033152007</v>
      </c>
      <c r="G51" s="47"/>
      <c r="H51" s="47">
        <v>2.3641159902259199</v>
      </c>
    </row>
    <row r="52" spans="2:26">
      <c r="B52" s="253">
        <v>1378</v>
      </c>
      <c r="C52" s="44" t="s">
        <v>1263</v>
      </c>
      <c r="D52" s="47">
        <v>0.19848676904076998</v>
      </c>
      <c r="E52" s="47"/>
      <c r="F52" s="47">
        <v>3.6090296174680223E-2</v>
      </c>
      <c r="G52" s="47"/>
      <c r="H52" s="47">
        <v>0.23457706521545019</v>
      </c>
    </row>
    <row r="53" spans="2:26">
      <c r="B53" s="253">
        <v>1357</v>
      </c>
      <c r="C53" s="44" t="s">
        <v>1262</v>
      </c>
      <c r="D53" s="47">
        <v>15.616954974010131</v>
      </c>
      <c r="E53" s="47"/>
      <c r="F53" s="47">
        <v>37.971900683383893</v>
      </c>
      <c r="G53" s="47"/>
      <c r="H53" s="47">
        <v>53.588855657394021</v>
      </c>
    </row>
    <row r="54" spans="2:26">
      <c r="B54" s="253">
        <v>1357</v>
      </c>
      <c r="C54" s="44" t="s">
        <v>1263</v>
      </c>
      <c r="D54" s="47">
        <v>1.550405093242744</v>
      </c>
      <c r="E54" s="47"/>
      <c r="F54" s="47">
        <v>3.7728729384113704</v>
      </c>
      <c r="G54" s="47"/>
      <c r="H54" s="47">
        <v>5.3232780316541142</v>
      </c>
    </row>
    <row r="55" spans="2:26">
      <c r="B55" s="253">
        <v>1305</v>
      </c>
      <c r="C55" s="44" t="s">
        <v>1262</v>
      </c>
      <c r="D55" s="47">
        <v>4.7025023395055996</v>
      </c>
      <c r="E55" s="47">
        <v>16.274043153610666</v>
      </c>
      <c r="F55" s="47"/>
      <c r="G55" s="47">
        <v>5.2551548916533335</v>
      </c>
      <c r="H55" s="47">
        <v>26.231700384769599</v>
      </c>
    </row>
    <row r="56" spans="2:26">
      <c r="B56" s="253">
        <v>1305</v>
      </c>
      <c r="C56" s="44" t="s">
        <v>1263</v>
      </c>
      <c r="D56" s="47">
        <v>0.46711783333717716</v>
      </c>
      <c r="E56" s="47">
        <v>1.6170401100439493</v>
      </c>
      <c r="F56" s="47"/>
      <c r="G56" s="47">
        <v>0.52201083498823031</v>
      </c>
      <c r="H56" s="47">
        <v>2.6061687783693568</v>
      </c>
    </row>
    <row r="57" spans="2:26">
      <c r="B57" s="253">
        <v>1278</v>
      </c>
      <c r="C57" s="44" t="s">
        <v>1262</v>
      </c>
      <c r="D57" s="47">
        <v>40.334047894008961</v>
      </c>
      <c r="E57" s="47">
        <v>1.9013930999884803</v>
      </c>
      <c r="F57" s="47"/>
      <c r="G57" s="47"/>
      <c r="H57" s="47">
        <v>42.235440993997443</v>
      </c>
    </row>
    <row r="58" spans="2:26">
      <c r="B58" s="253">
        <v>1278</v>
      </c>
      <c r="C58" s="44" t="s">
        <v>1263</v>
      </c>
      <c r="D58" s="47">
        <v>4.0073446652716473</v>
      </c>
      <c r="E58" s="47">
        <v>0.18884791036521192</v>
      </c>
      <c r="F58" s="47"/>
      <c r="G58" s="47"/>
      <c r="H58" s="47">
        <v>4.196192575636859</v>
      </c>
    </row>
    <row r="59" spans="2:26">
      <c r="B59" s="253">
        <v>1200</v>
      </c>
      <c r="C59" s="44" t="s">
        <v>1262</v>
      </c>
      <c r="D59" s="47">
        <v>10.588550360442881</v>
      </c>
      <c r="E59" s="47"/>
      <c r="F59" s="47"/>
      <c r="G59" s="47">
        <v>7.5427132031999991</v>
      </c>
      <c r="H59" s="47">
        <v>18.131263563642879</v>
      </c>
    </row>
    <row r="60" spans="2:26">
      <c r="B60" s="253">
        <v>1200</v>
      </c>
      <c r="C60" s="44" t="s">
        <v>1263</v>
      </c>
      <c r="D60" s="47">
        <v>1.0520179417874562</v>
      </c>
      <c r="E60" s="47"/>
      <c r="F60" s="47"/>
      <c r="G60" s="47">
        <v>0.74942788167215657</v>
      </c>
      <c r="H60" s="47">
        <v>1.8014458234596127</v>
      </c>
    </row>
    <row r="61" spans="2:26">
      <c r="B61" s="253">
        <v>1182</v>
      </c>
      <c r="C61" s="44" t="s">
        <v>1262</v>
      </c>
      <c r="D61" s="47"/>
      <c r="E61" s="47"/>
      <c r="F61" s="47"/>
      <c r="G61" s="47">
        <v>112.10270844756479</v>
      </c>
      <c r="H61" s="47">
        <v>112.10270844756479</v>
      </c>
    </row>
    <row r="62" spans="2:26">
      <c r="B62" s="253">
        <v>1182</v>
      </c>
      <c r="C62" s="44" t="s">
        <v>1263</v>
      </c>
      <c r="D62" s="47"/>
      <c r="E62" s="47"/>
      <c r="F62" s="47"/>
      <c r="G62" s="47">
        <v>11.138938298354347</v>
      </c>
      <c r="H62" s="47">
        <v>11.138938298354347</v>
      </c>
    </row>
    <row r="63" spans="2:26">
      <c r="B63" s="253">
        <v>1010</v>
      </c>
      <c r="C63" s="44" t="s">
        <v>1262</v>
      </c>
      <c r="D63" s="47">
        <v>9.7774520883200005</v>
      </c>
      <c r="E63" s="47">
        <v>30.767868527633066</v>
      </c>
      <c r="F63" s="47">
        <v>23.665491194240001</v>
      </c>
      <c r="G63" s="47"/>
      <c r="H63" s="47">
        <v>64.210811810193064</v>
      </c>
    </row>
    <row r="64" spans="2:26">
      <c r="B64" s="253">
        <v>1010</v>
      </c>
      <c r="C64" s="44" t="s">
        <v>1263</v>
      </c>
      <c r="D64" s="47">
        <v>0.97141656985868929</v>
      </c>
      <c r="E64" s="47">
        <v>3.0571983139854888</v>
      </c>
      <c r="F64" s="47">
        <v>2.3514739842366628</v>
      </c>
      <c r="G64" s="47"/>
      <c r="H64" s="47">
        <v>6.3800888680808416</v>
      </c>
    </row>
    <row r="65" spans="2:9">
      <c r="B65" s="253">
        <v>978</v>
      </c>
      <c r="C65" s="44" t="s">
        <v>1262</v>
      </c>
      <c r="D65" s="47">
        <v>175.34470209541377</v>
      </c>
      <c r="E65" s="47"/>
      <c r="F65" s="47">
        <v>7.2028233600959997</v>
      </c>
      <c r="G65" s="47"/>
      <c r="H65" s="47">
        <v>182.54752545550977</v>
      </c>
    </row>
    <row r="66" spans="2:9">
      <c r="B66" s="253">
        <v>978</v>
      </c>
      <c r="C66" s="44" t="s">
        <v>1263</v>
      </c>
      <c r="D66" s="47">
        <v>17.423210200251688</v>
      </c>
      <c r="E66" s="47"/>
      <c r="F66" s="47">
        <v>0.71573153801639267</v>
      </c>
      <c r="G66" s="47"/>
      <c r="H66" s="47">
        <v>18.13894173826808</v>
      </c>
    </row>
    <row r="67" spans="2:9">
      <c r="B67" s="253">
        <v>964</v>
      </c>
      <c r="C67" s="44" t="s">
        <v>1262</v>
      </c>
      <c r="D67" s="47">
        <v>76.517311021861573</v>
      </c>
      <c r="E67" s="47">
        <v>5.5898423759359994E-2</v>
      </c>
      <c r="F67" s="47"/>
      <c r="G67" s="47">
        <v>4.0048028030975997</v>
      </c>
      <c r="H67" s="47">
        <v>80.578012248718537</v>
      </c>
    </row>
    <row r="68" spans="2:9">
      <c r="B68" s="253">
        <v>964</v>
      </c>
      <c r="C68" s="44" t="s">
        <v>1263</v>
      </c>
      <c r="D68" s="47">
        <v>7.6027915440854947</v>
      </c>
      <c r="E68" s="47">
        <v>5.413570265740757E-3</v>
      </c>
      <c r="F68" s="47"/>
      <c r="G68" s="47">
        <v>0.39797462891402163</v>
      </c>
      <c r="H68" s="47">
        <v>8.0061797432652568</v>
      </c>
    </row>
    <row r="69" spans="2:9">
      <c r="B69" s="253">
        <v>955</v>
      </c>
      <c r="C69" s="44" t="s">
        <v>1262</v>
      </c>
      <c r="D69" s="47">
        <v>550.5228180373914</v>
      </c>
      <c r="E69" s="47"/>
      <c r="F69" s="47"/>
      <c r="G69" s="47"/>
      <c r="H69" s="47">
        <v>550.5228180373914</v>
      </c>
    </row>
    <row r="70" spans="2:9">
      <c r="B70" s="253">
        <v>955</v>
      </c>
      <c r="C70" s="44" t="s">
        <v>1263</v>
      </c>
      <c r="D70" s="47">
        <v>54.702602233789612</v>
      </c>
      <c r="E70" s="47"/>
      <c r="F70" s="47"/>
      <c r="G70" s="47"/>
      <c r="H70" s="47">
        <v>54.702602233789612</v>
      </c>
    </row>
    <row r="71" spans="2:9">
      <c r="B71" s="253">
        <v>917</v>
      </c>
      <c r="C71" s="44" t="s">
        <v>1262</v>
      </c>
      <c r="D71" s="47">
        <v>47.827482154967569</v>
      </c>
      <c r="E71" s="47">
        <v>3.0972651330133334</v>
      </c>
      <c r="F71" s="47">
        <v>6.8672150422579188</v>
      </c>
      <c r="G71" s="47"/>
      <c r="H71" s="47">
        <v>57.791962330238817</v>
      </c>
    </row>
    <row r="72" spans="2:9">
      <c r="B72" s="253">
        <v>917</v>
      </c>
      <c r="C72" s="44" t="s">
        <v>1263</v>
      </c>
      <c r="D72" s="47">
        <v>4.7523783789248011</v>
      </c>
      <c r="E72" s="47">
        <v>0.30783553359208171</v>
      </c>
      <c r="F72" s="47">
        <v>0.68234421292528691</v>
      </c>
      <c r="G72" s="47"/>
      <c r="H72" s="47">
        <v>5.7425581254421694</v>
      </c>
    </row>
    <row r="73" spans="2:9">
      <c r="B73" s="253">
        <v>905</v>
      </c>
      <c r="C73" s="44" t="s">
        <v>1262</v>
      </c>
      <c r="D73" s="47">
        <v>1.6745512094408532</v>
      </c>
      <c r="E73" s="47">
        <v>83.902078371403405</v>
      </c>
      <c r="F73" s="47"/>
      <c r="G73" s="47"/>
      <c r="H73" s="47">
        <v>85.576629580844255</v>
      </c>
    </row>
    <row r="74" spans="2:9">
      <c r="B74" s="253">
        <v>905</v>
      </c>
      <c r="C74" s="44" t="s">
        <v>1263</v>
      </c>
      <c r="D74" s="47">
        <v>0.16638689421305475</v>
      </c>
      <c r="E74" s="47">
        <v>8.3366979668786829</v>
      </c>
      <c r="F74" s="47"/>
      <c r="G74" s="47"/>
      <c r="H74" s="47">
        <v>8.5030848610917378</v>
      </c>
    </row>
    <row r="75" spans="2:9">
      <c r="B75" s="253">
        <v>873</v>
      </c>
      <c r="C75" s="44" t="s">
        <v>1262</v>
      </c>
      <c r="D75" s="47">
        <v>42.396902126759052</v>
      </c>
      <c r="E75" s="47"/>
      <c r="F75" s="47">
        <v>1.1345455615573334</v>
      </c>
      <c r="G75" s="47"/>
      <c r="H75" s="47">
        <v>43.531447688316383</v>
      </c>
    </row>
    <row r="76" spans="2:9">
      <c r="B76" s="253">
        <v>873</v>
      </c>
      <c r="C76" s="44" t="s">
        <v>1263</v>
      </c>
      <c r="D76" s="47">
        <v>4.2127035116694254</v>
      </c>
      <c r="E76" s="47"/>
      <c r="F76" s="47">
        <v>0.11257783592149248</v>
      </c>
      <c r="G76" s="47"/>
      <c r="H76" s="47">
        <v>4.3252813475909182</v>
      </c>
    </row>
    <row r="77" spans="2:9">
      <c r="B77" s="253">
        <v>845</v>
      </c>
      <c r="C77" s="44" t="s">
        <v>1262</v>
      </c>
      <c r="D77" s="47">
        <v>67.1357507894528</v>
      </c>
      <c r="E77" s="47"/>
      <c r="F77" s="47">
        <v>1.1366326458069336</v>
      </c>
      <c r="G77" s="47">
        <v>3.4920556932800006</v>
      </c>
      <c r="H77" s="47">
        <v>71.764439128539721</v>
      </c>
      <c r="I77" s="48"/>
    </row>
    <row r="78" spans="2:9">
      <c r="B78" s="253">
        <v>845</v>
      </c>
      <c r="C78" s="44" t="s">
        <v>1263</v>
      </c>
      <c r="D78" s="47">
        <v>6.6707145357735804</v>
      </c>
      <c r="E78" s="47"/>
      <c r="F78" s="47">
        <v>0.1130241426943452</v>
      </c>
      <c r="G78" s="47">
        <v>0.34695294459050835</v>
      </c>
      <c r="H78" s="47">
        <v>7.1306916230584338</v>
      </c>
    </row>
    <row r="79" spans="2:9">
      <c r="B79" s="253">
        <v>730</v>
      </c>
      <c r="C79" s="44" t="s">
        <v>1262</v>
      </c>
      <c r="D79" s="47">
        <v>9.6579504099456006</v>
      </c>
      <c r="E79" s="47"/>
      <c r="F79" s="47">
        <v>0.29625668586154669</v>
      </c>
      <c r="G79" s="47">
        <v>3.0966117561493336</v>
      </c>
      <c r="H79" s="47">
        <v>13.050818851956482</v>
      </c>
    </row>
    <row r="80" spans="2:9">
      <c r="B80" s="253">
        <v>730</v>
      </c>
      <c r="C80" s="44" t="s">
        <v>1263</v>
      </c>
      <c r="D80" s="47">
        <v>0.95966884303935096</v>
      </c>
      <c r="E80" s="47"/>
      <c r="F80" s="47">
        <v>2.937139448403597E-2</v>
      </c>
      <c r="G80" s="47">
        <v>0.30767423007393579</v>
      </c>
      <c r="H80" s="47">
        <v>1.2967144675973228</v>
      </c>
    </row>
    <row r="81" spans="2:8">
      <c r="B81" s="118" t="s">
        <v>1265</v>
      </c>
      <c r="C81"/>
      <c r="D81" s="47">
        <v>1054.0970636314148</v>
      </c>
      <c r="E81" s="47">
        <v>135.99854670940832</v>
      </c>
      <c r="F81" s="47">
        <v>78.638893033535155</v>
      </c>
      <c r="G81" s="47">
        <v>135.49404679494506</v>
      </c>
      <c r="H81" s="47">
        <v>1404.2285501693032</v>
      </c>
    </row>
    <row r="82" spans="2:8">
      <c r="B82" s="118" t="s">
        <v>1266</v>
      </c>
      <c r="C82"/>
      <c r="D82" s="47">
        <v>104.73724501428551</v>
      </c>
      <c r="E82" s="47">
        <v>13.513033405131155</v>
      </c>
      <c r="F82" s="47">
        <v>7.813486342864266</v>
      </c>
      <c r="G82" s="47">
        <v>13.4629788185932</v>
      </c>
      <c r="H82" s="47">
        <v>139.52674358087413</v>
      </c>
    </row>
  </sheetData>
  <mergeCells count="6">
    <mergeCell ref="L15:M15"/>
    <mergeCell ref="L4:M4"/>
    <mergeCell ref="O5:P5"/>
    <mergeCell ref="O6:P6"/>
    <mergeCell ref="O7:P7"/>
    <mergeCell ref="O8:P8"/>
  </mergeCells>
  <conditionalFormatting sqref="AV17:AV26 AV28 AV30 AV32 AV7:AV10 AV12:AV14 AV34 AV36 AV42:AV49">
    <cfRule type="cellIs" dxfId="1217" priority="13" operator="greaterThan">
      <formula>1</formula>
    </cfRule>
  </conditionalFormatting>
  <conditionalFormatting sqref="AV27">
    <cfRule type="cellIs" dxfId="1216" priority="9" operator="greaterThan">
      <formula>1</formula>
    </cfRule>
  </conditionalFormatting>
  <conditionalFormatting sqref="AV29">
    <cfRule type="cellIs" dxfId="1215" priority="8" operator="greaterThan">
      <formula>1</formula>
    </cfRule>
  </conditionalFormatting>
  <conditionalFormatting sqref="AV15">
    <cfRule type="cellIs" dxfId="1214" priority="10" operator="greaterThan">
      <formula>1</formula>
    </cfRule>
  </conditionalFormatting>
  <conditionalFormatting sqref="AV31">
    <cfRule type="cellIs" dxfId="1213" priority="7" operator="greaterThan">
      <formula>1</formula>
    </cfRule>
  </conditionalFormatting>
  <conditionalFormatting sqref="AV11">
    <cfRule type="cellIs" dxfId="1212" priority="6" operator="greaterThan">
      <formula>1</formula>
    </cfRule>
  </conditionalFormatting>
  <conditionalFormatting sqref="AV41">
    <cfRule type="cellIs" dxfId="1211" priority="1" operator="greaterThan">
      <formula>1</formula>
    </cfRule>
  </conditionalFormatting>
  <conditionalFormatting sqref="AV33">
    <cfRule type="cellIs" dxfId="1210" priority="5" operator="greaterThan">
      <formula>1</formula>
    </cfRule>
  </conditionalFormatting>
  <conditionalFormatting sqref="AV35">
    <cfRule type="cellIs" dxfId="1209" priority="4" operator="greaterThan">
      <formula>1</formula>
    </cfRule>
  </conditionalFormatting>
  <conditionalFormatting sqref="AV37">
    <cfRule type="cellIs" dxfId="1208" priority="3" operator="greaterThan">
      <formula>1</formula>
    </cfRule>
  </conditionalFormatting>
  <conditionalFormatting sqref="AV39">
    <cfRule type="cellIs" dxfId="1207" priority="2" operator="greaterThan">
      <formula>1</formula>
    </cfRule>
  </conditionalFormatting>
  <dataValidations disablePrompts="1" count="1">
    <dataValidation type="list" allowBlank="1" showInputMessage="1" showErrorMessage="1" sqref="Z7">
      <formula1>$X$5:$X$22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40"/>
  <sheetViews>
    <sheetView workbookViewId="0">
      <selection activeCell="D6" sqref="D6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5" width="8.33203125" style="15" bestFit="1" customWidth="1"/>
    <col min="6" max="6" width="12.5" style="15" bestFit="1" customWidth="1"/>
    <col min="7" max="7" width="6.5" style="15" bestFit="1" customWidth="1"/>
    <col min="8" max="8" width="8.5" style="15" bestFit="1" customWidth="1"/>
    <col min="9" max="9" width="17.1640625" style="15" bestFit="1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1029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70" t="s">
        <v>1039</v>
      </c>
      <c r="H4" s="71" t="s">
        <v>1041</v>
      </c>
      <c r="I4" s="71" t="s">
        <v>1261</v>
      </c>
      <c r="L4" s="410" t="s">
        <v>1268</v>
      </c>
      <c r="M4" s="411"/>
      <c r="O4" s="73" t="s">
        <v>1269</v>
      </c>
      <c r="P4" s="112">
        <f>+Z7</f>
        <v>0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71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20</v>
      </c>
      <c r="B5" s="316">
        <v>1598</v>
      </c>
      <c r="C5" s="155" t="s">
        <v>988</v>
      </c>
      <c r="D5" s="132">
        <v>96.237267813807151</v>
      </c>
      <c r="E5" s="133">
        <v>8.019772317817262</v>
      </c>
      <c r="F5" s="134">
        <v>0.79698903639092977</v>
      </c>
      <c r="G5" s="53"/>
      <c r="H5" s="54" t="str">
        <f>IFERROR(+(G5-B5)/G5, "")</f>
        <v/>
      </c>
      <c r="I5" s="52" t="str">
        <f>IFERROR(H5*E5, "")</f>
        <v/>
      </c>
      <c r="L5" s="82" t="s">
        <v>1283</v>
      </c>
      <c r="M5" s="83">
        <v>0.5</v>
      </c>
      <c r="O5" s="420" t="s">
        <v>1262</v>
      </c>
      <c r="P5" s="413"/>
      <c r="Q5" s="84">
        <f>SUM(R5:V5)</f>
        <v>0</v>
      </c>
      <c r="R5" s="114">
        <f t="array" ref="R5">IFERROR(INDEX($D$12:$G$25, MATCH($P$4&amp;$O$5, $B$12:$B$25&amp;$C$12:$C$25, 0), MATCH(R4, $D$11:$G$11, 0)), 0)</f>
        <v>0</v>
      </c>
      <c r="S5" s="114">
        <f t="array" ref="S5">IFERROR(INDEX($D$12:$G$25, MATCH($P$4&amp;$O$5, $B$12:$B$25&amp;$C$12:$C$25, 0), MATCH(S4, $D$11:$G$11, 0)), 0)</f>
        <v>0</v>
      </c>
      <c r="T5" s="114">
        <f t="array" ref="T5">IFERROR(INDEX($D$12:$G$25, MATCH($P$4&amp;$O$5, $B$12:$B$25&amp;$C$12:$C$25, 0), MATCH(T4, $D$11:$G$11, 0)), 0)</f>
        <v>0</v>
      </c>
      <c r="U5" s="114">
        <f t="array" ref="U5">IFERROR(INDEX($D$12:$G$25, MATCH($P$4&amp;$O$5, $B$12:$B$25&amp;$C$12:$C$25, 0), MATCH(U4, $D$11:$G$11, 0)), 0)</f>
        <v>0</v>
      </c>
      <c r="V5" s="114">
        <f t="array" ref="V5">IFERROR(INDEX($D$12:$G$25, MATCH($P$4&amp;$O$5, $B$12:$B$25&amp;$C$12:$C$25, 0), MATCH(V4, $D$11:$G$11, 0)), 0)</f>
        <v>0</v>
      </c>
      <c r="X5" s="113"/>
    </row>
    <row r="6" spans="1:48" ht="15" thickBot="1">
      <c r="A6" s="315">
        <v>20</v>
      </c>
      <c r="B6" s="316">
        <v>1263</v>
      </c>
      <c r="C6" s="155" t="s">
        <v>988</v>
      </c>
      <c r="D6" s="135">
        <v>178.43829768699476</v>
      </c>
      <c r="E6" s="50">
        <v>14.869858140582901</v>
      </c>
      <c r="F6" s="127">
        <v>1.4776816946639997</v>
      </c>
      <c r="G6" s="53"/>
      <c r="H6" s="54" t="str">
        <f>IFERROR(+(G6-B6)/G6, "")</f>
        <v/>
      </c>
      <c r="I6" s="52" t="str">
        <f>IFERROR(H6*E6, "")</f>
        <v/>
      </c>
      <c r="J6" s="51"/>
      <c r="K6" s="51"/>
      <c r="L6" s="86" t="s">
        <v>1284</v>
      </c>
      <c r="M6" s="83">
        <v>1</v>
      </c>
      <c r="O6" s="421" t="s">
        <v>1263</v>
      </c>
      <c r="P6" s="415"/>
      <c r="Q6" s="87">
        <f>SQRT(IFERROR(R6^2,"")+IFERROR(S6^2,"")+IFERROR(T6^2,"")+IFERROR(U6^2,"")+IFERROR(V6^2,""))</f>
        <v>0</v>
      </c>
      <c r="R6" s="114">
        <f t="array" ref="R6">IFERROR(INDEX($D$12:$G$25, MATCH($P$4&amp;$O$6, $B$12:$B$25&amp;$C$12:$C$25, 0), MATCH(R4, $D$11:$G$11, 0)), 0)</f>
        <v>0</v>
      </c>
      <c r="S6" s="114">
        <f t="array" ref="S6">IFERROR(INDEX($D$12:$G$25, MATCH($P$4&amp;$O$6, $B$12:$B$25&amp;$C$12:$C$25, 0), MATCH(S4, $D$11:$G$11, 0)), 0)</f>
        <v>0</v>
      </c>
      <c r="T6" s="114">
        <f t="array" ref="T6">IFERROR(INDEX($D$12:$G$25, MATCH($P$4&amp;$O$6, $B$12:$B$25&amp;$C$12:$C$25, 0), MATCH(T4, $D$11:$G$11, 0)), 0)</f>
        <v>0</v>
      </c>
      <c r="U6" s="114">
        <f t="array" ref="U6">IFERROR(INDEX($D$12:$G$25, MATCH($P$4&amp;$O$6, $B$12:$B$25&amp;$C$12:$C$25, 0), MATCH(U4, $D$11:$G$11, 0)), 0)</f>
        <v>0</v>
      </c>
      <c r="V6" s="114">
        <f t="array" ref="V6">IFERROR(INDEX($D$12:$G$25, MATCH($P$4&amp;$O$6, $B$12:$B$25&amp;$C$12:$C$25, 0), MATCH(V4, $D$11:$G$11, 0)), 0)</f>
        <v>0</v>
      </c>
      <c r="W6" s="85"/>
      <c r="X6" s="38"/>
    </row>
    <row r="7" spans="1:48" ht="16" thickBot="1">
      <c r="A7" s="195" t="s">
        <v>1040</v>
      </c>
      <c r="B7" s="67"/>
      <c r="C7" s="126"/>
      <c r="D7" s="136">
        <v>274.67556550080189</v>
      </c>
      <c r="E7" s="68">
        <v>22.889630458400163</v>
      </c>
      <c r="F7" s="137">
        <v>2.2746707310549295</v>
      </c>
      <c r="G7" s="140"/>
      <c r="H7" s="140"/>
      <c r="I7" s="140"/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0</v>
      </c>
      <c r="R7" s="114">
        <f>IFERROR(R5*SUM($M$5:$M$6)+NORMSINV($M$7)*R6*SQRT(SUM($M$5:$M$6)),"")</f>
        <v>0</v>
      </c>
      <c r="S7" s="114">
        <f t="shared" ref="S7:V7" si="0">IFERROR(S5*SUM($M$5:$M$6)+NORMSINV($M$7)*S6*SQRT(SUM($M$5:$M$6)),"")</f>
        <v>0</v>
      </c>
      <c r="T7" s="114">
        <f t="shared" si="0"/>
        <v>0</v>
      </c>
      <c r="U7" s="114">
        <f t="shared" si="0"/>
        <v>0</v>
      </c>
      <c r="V7" s="114">
        <f t="shared" si="0"/>
        <v>0</v>
      </c>
      <c r="X7" s="38"/>
      <c r="Z7" s="111"/>
      <c r="AA7" s="90"/>
      <c r="AB7" s="91">
        <f>SUM(R5:V5)</f>
        <v>0</v>
      </c>
      <c r="AC7" s="91"/>
      <c r="AD7" s="91">
        <f>+Q7</f>
        <v>0</v>
      </c>
      <c r="AE7" s="91"/>
      <c r="AF7" s="91">
        <f>+Q8</f>
        <v>0</v>
      </c>
      <c r="AG7" s="91"/>
      <c r="AH7" s="91">
        <f>AD7-AF7</f>
        <v>0</v>
      </c>
      <c r="AI7" s="91"/>
      <c r="AJ7" s="91">
        <f>AH7*$M$8</f>
        <v>0</v>
      </c>
      <c r="AK7" s="91"/>
      <c r="AL7" s="91">
        <f>-SUMIF(G5:G14, Z7, I5:I14)*M9</f>
        <v>0</v>
      </c>
      <c r="AM7" s="91"/>
      <c r="AN7" s="91">
        <f>+AJ7+AL7</f>
        <v>0</v>
      </c>
      <c r="AO7" s="91"/>
      <c r="AP7" s="91">
        <f>+AH7*$M$10*$M$12</f>
        <v>0</v>
      </c>
      <c r="AQ7" s="91"/>
      <c r="AR7" s="91">
        <f>+AN7+AP7</f>
        <v>0</v>
      </c>
      <c r="AS7" s="91"/>
      <c r="AT7" s="91">
        <f>COUNTIF(R5:V5, "&gt;0")</f>
        <v>0</v>
      </c>
      <c r="AU7" s="91"/>
      <c r="AV7" s="92">
        <f>COUNTIF(G5:G14, Z7)</f>
        <v>0</v>
      </c>
    </row>
    <row r="8" spans="1:48">
      <c r="G8" s="51"/>
      <c r="H8" s="51"/>
      <c r="I8" s="51"/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0</v>
      </c>
      <c r="R8" s="95"/>
      <c r="S8" s="96"/>
      <c r="T8" s="96"/>
      <c r="U8" s="96"/>
      <c r="V8" s="97"/>
      <c r="X8" s="38"/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G9" s="51"/>
      <c r="H9" s="51"/>
      <c r="I9" s="51"/>
      <c r="J9" s="51"/>
      <c r="K9" s="51"/>
      <c r="L9" s="88" t="s">
        <v>1289</v>
      </c>
      <c r="M9" s="93">
        <v>400</v>
      </c>
      <c r="X9" s="38"/>
      <c r="Z9" s="116"/>
      <c r="AA9" s="99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</row>
    <row r="10" spans="1:48">
      <c r="D10" s="15" t="s">
        <v>1264</v>
      </c>
      <c r="J10" s="51"/>
      <c r="K10" s="51"/>
      <c r="L10" s="88" t="s">
        <v>1290</v>
      </c>
      <c r="M10" s="93">
        <v>800</v>
      </c>
      <c r="X10" s="38"/>
      <c r="Z10" s="51"/>
    </row>
    <row r="11" spans="1:48">
      <c r="B11" s="15" t="s">
        <v>1192</v>
      </c>
      <c r="C11" s="15" t="s">
        <v>1267</v>
      </c>
      <c r="D11" s="119" t="s">
        <v>989</v>
      </c>
      <c r="E11" s="119" t="s">
        <v>1301</v>
      </c>
      <c r="F11" s="119" t="s">
        <v>1191</v>
      </c>
      <c r="J11" s="51"/>
      <c r="K11" s="51"/>
      <c r="L11" s="88" t="s">
        <v>1291</v>
      </c>
      <c r="M11" s="101">
        <v>0.08</v>
      </c>
      <c r="O11" s="223" t="s">
        <v>1303</v>
      </c>
      <c r="P11" s="223" t="s">
        <v>1304</v>
      </c>
      <c r="Q11" s="223" t="s">
        <v>1305</v>
      </c>
      <c r="X11" s="38"/>
      <c r="Z11" s="116"/>
      <c r="AA11" s="99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</row>
    <row r="12" spans="1:48">
      <c r="B12" s="143" t="s">
        <v>1301</v>
      </c>
      <c r="C12" s="44" t="s">
        <v>1262</v>
      </c>
      <c r="D12" s="47">
        <v>22.767741958730998</v>
      </c>
      <c r="E12" s="47">
        <v>22.767741958730998</v>
      </c>
      <c r="F12" s="47">
        <v>45.535483917461995</v>
      </c>
      <c r="J12" s="51"/>
      <c r="K12" s="51"/>
      <c r="L12" s="102" t="s">
        <v>1292</v>
      </c>
      <c r="M12" s="103">
        <f>M11/12</f>
        <v>6.6666666666666671E-3</v>
      </c>
      <c r="O12" s="221" t="s">
        <v>989</v>
      </c>
      <c r="P12" s="222">
        <f>SUMIF(C:C,$O12,I:I)</f>
        <v>0</v>
      </c>
      <c r="Q12" s="221">
        <f>P12*700</f>
        <v>0</v>
      </c>
      <c r="X12" s="38"/>
      <c r="Z12" s="51"/>
    </row>
    <row r="13" spans="1:48">
      <c r="B13" s="143" t="s">
        <v>1301</v>
      </c>
      <c r="C13" s="44" t="s">
        <v>1263</v>
      </c>
      <c r="D13" s="47">
        <v>2.2623879453714832</v>
      </c>
      <c r="E13" s="47">
        <v>2.2623879453714832</v>
      </c>
      <c r="F13" s="47">
        <v>4.5247758907429665</v>
      </c>
      <c r="J13" s="51"/>
      <c r="K13" s="51"/>
      <c r="O13" s="221" t="s">
        <v>990</v>
      </c>
      <c r="P13" s="222">
        <f t="shared" ref="P13:P15" si="1">SUMIF(C:C,$O13,I:I)</f>
        <v>0</v>
      </c>
      <c r="Q13" s="221">
        <f t="shared" ref="Q13:Q15" si="2">P13*700</f>
        <v>0</v>
      </c>
      <c r="X13" s="20"/>
      <c r="Z13" s="116"/>
      <c r="AA13" s="99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</row>
    <row r="14" spans="1:48">
      <c r="B14" s="118" t="s">
        <v>1265</v>
      </c>
      <c r="D14" s="47">
        <v>22.767741958730998</v>
      </c>
      <c r="E14" s="47">
        <v>22.767741958730998</v>
      </c>
      <c r="F14" s="47">
        <v>45.535483917461995</v>
      </c>
      <c r="J14" s="51"/>
      <c r="K14" s="51"/>
      <c r="O14" s="221" t="s">
        <v>992</v>
      </c>
      <c r="P14" s="222">
        <f t="shared" si="1"/>
        <v>0</v>
      </c>
      <c r="Q14" s="221">
        <f t="shared" si="2"/>
        <v>0</v>
      </c>
      <c r="X14" s="20"/>
      <c r="Z14" s="51"/>
    </row>
    <row r="15" spans="1:48">
      <c r="B15" s="118" t="s">
        <v>1266</v>
      </c>
      <c r="D15" s="47">
        <v>2.2623879453714832</v>
      </c>
      <c r="E15" s="47">
        <v>2.2623879453714832</v>
      </c>
      <c r="F15" s="47">
        <v>4.5247758907429665</v>
      </c>
      <c r="J15" s="51"/>
      <c r="K15" s="51"/>
      <c r="L15" s="408" t="s">
        <v>1293</v>
      </c>
      <c r="M15" s="409"/>
      <c r="O15" s="221" t="s">
        <v>988</v>
      </c>
      <c r="P15" s="222">
        <f t="shared" si="1"/>
        <v>0</v>
      </c>
      <c r="Q15" s="221">
        <f t="shared" si="2"/>
        <v>0</v>
      </c>
      <c r="X15" s="21"/>
      <c r="Z15" s="116"/>
      <c r="AA15" s="99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</row>
    <row r="16" spans="1:48">
      <c r="J16" s="51"/>
      <c r="K16" s="51"/>
      <c r="L16" s="104" t="s">
        <v>1294</v>
      </c>
      <c r="M16" s="148">
        <f>COUNT(B5:B8)</f>
        <v>2</v>
      </c>
      <c r="Z16" s="51"/>
    </row>
    <row r="17" spans="10:48">
      <c r="J17" s="51"/>
      <c r="K17" s="51"/>
      <c r="L17" s="19" t="s">
        <v>1295</v>
      </c>
      <c r="M17" s="149">
        <f>COUNT(G5:G8)</f>
        <v>0</v>
      </c>
      <c r="Z17" s="116"/>
      <c r="AA17" s="99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</row>
    <row r="18" spans="10:48">
      <c r="J18" s="51"/>
      <c r="K18" s="51"/>
      <c r="L18" s="105" t="s">
        <v>1296</v>
      </c>
      <c r="M18" s="150">
        <f>M16-M17</f>
        <v>2</v>
      </c>
      <c r="Z18" s="51"/>
    </row>
    <row r="19" spans="10:48" ht="15" thickBot="1">
      <c r="J19" s="51"/>
      <c r="K19" s="51"/>
      <c r="L19" s="106" t="s">
        <v>1297</v>
      </c>
      <c r="M19" s="151">
        <f>COUNT(X5:X15)</f>
        <v>0</v>
      </c>
      <c r="Z19" s="116"/>
      <c r="AA19" s="99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</row>
    <row r="20" spans="10:48" ht="15" thickTop="1">
      <c r="J20" s="51"/>
      <c r="K20" s="51"/>
      <c r="L20" s="22" t="s">
        <v>1298</v>
      </c>
      <c r="M20" s="152">
        <f>+M19+M18</f>
        <v>2</v>
      </c>
      <c r="Z20" s="51"/>
    </row>
    <row r="21" spans="10:48">
      <c r="J21" s="51"/>
      <c r="K21" s="51"/>
      <c r="Z21" s="116"/>
      <c r="AA21" s="99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</row>
    <row r="22" spans="10:48">
      <c r="J22" s="51"/>
      <c r="K22" s="51"/>
      <c r="Z22" s="51"/>
    </row>
    <row r="23" spans="10:48">
      <c r="J23" s="51"/>
      <c r="K23" s="51"/>
      <c r="Z23" s="116"/>
      <c r="AA23" s="99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</row>
    <row r="24" spans="10:48">
      <c r="J24" s="51"/>
      <c r="K24" s="51"/>
      <c r="Z24" s="51"/>
    </row>
    <row r="25" spans="10:48">
      <c r="J25" s="51"/>
      <c r="K25" s="51"/>
      <c r="Z25" s="116"/>
      <c r="AA25" s="99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</row>
    <row r="26" spans="10:48">
      <c r="J26" s="51"/>
      <c r="K26" s="51"/>
      <c r="Z26" s="51"/>
    </row>
    <row r="27" spans="10:48">
      <c r="J27" s="51"/>
      <c r="K27" s="51"/>
      <c r="Z27" s="116"/>
      <c r="AA27" s="99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</row>
    <row r="28" spans="10:48" ht="15" thickBot="1">
      <c r="J28" s="51"/>
      <c r="K28" s="51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</row>
    <row r="29" spans="10:48" ht="15" thickTop="1">
      <c r="J29" s="51"/>
      <c r="K29" s="51"/>
      <c r="Z29" s="108" t="s">
        <v>1299</v>
      </c>
      <c r="AA29" s="109"/>
      <c r="AB29" s="110">
        <f>SUM(AB9:AB27)</f>
        <v>0</v>
      </c>
      <c r="AC29" s="110"/>
      <c r="AD29" s="110">
        <f>SUM(AD9:AD27)</f>
        <v>0</v>
      </c>
      <c r="AE29" s="110"/>
      <c r="AF29" s="110">
        <f>SUM(AF9:AF27)</f>
        <v>0</v>
      </c>
      <c r="AG29" s="110"/>
      <c r="AH29" s="110">
        <f>SUM(AH9:AH27)</f>
        <v>0</v>
      </c>
      <c r="AI29" s="110"/>
      <c r="AJ29" s="110">
        <f>SUM(AJ9:AJ27)</f>
        <v>0</v>
      </c>
      <c r="AK29" s="110"/>
      <c r="AL29" s="110">
        <f>SUM(AL9:AL27)</f>
        <v>0</v>
      </c>
      <c r="AM29" s="110"/>
      <c r="AN29" s="110">
        <f>SUM(AN9:AN27)</f>
        <v>0</v>
      </c>
      <c r="AO29" s="110"/>
      <c r="AP29" s="110">
        <f>SUM(AP9:AP27)</f>
        <v>0</v>
      </c>
      <c r="AQ29" s="110"/>
      <c r="AR29" s="110">
        <f>SUM(AR9:AR27)</f>
        <v>0</v>
      </c>
      <c r="AS29" s="110"/>
      <c r="AT29" s="110"/>
      <c r="AU29" s="110"/>
      <c r="AV29" s="110"/>
    </row>
    <row r="30" spans="10:48">
      <c r="J30" s="51"/>
      <c r="K30" s="51"/>
      <c r="AR30" s="98"/>
    </row>
    <row r="31" spans="10:48">
      <c r="Z31" s="108" t="s">
        <v>1300</v>
      </c>
      <c r="AA31" s="109"/>
      <c r="AB31" s="110">
        <f>AB29*12</f>
        <v>0</v>
      </c>
      <c r="AC31" s="110"/>
      <c r="AD31" s="110">
        <f>AD29*12</f>
        <v>0</v>
      </c>
      <c r="AE31" s="110"/>
      <c r="AF31" s="110">
        <f t="shared" ref="AF31:AR31" si="3">AF29*12</f>
        <v>0</v>
      </c>
      <c r="AG31" s="110"/>
      <c r="AH31" s="110">
        <f t="shared" si="3"/>
        <v>0</v>
      </c>
      <c r="AI31" s="110"/>
      <c r="AJ31" s="110">
        <f t="shared" si="3"/>
        <v>0</v>
      </c>
      <c r="AK31" s="110"/>
      <c r="AL31" s="110">
        <f t="shared" si="3"/>
        <v>0</v>
      </c>
      <c r="AM31" s="110"/>
      <c r="AN31" s="110">
        <f t="shared" si="3"/>
        <v>0</v>
      </c>
      <c r="AO31" s="110"/>
      <c r="AP31" s="110">
        <f t="shared" si="3"/>
        <v>0</v>
      </c>
      <c r="AQ31" s="110"/>
      <c r="AR31" s="110">
        <f t="shared" si="3"/>
        <v>0</v>
      </c>
      <c r="AS31" s="110"/>
      <c r="AT31" s="110"/>
      <c r="AU31" s="110"/>
      <c r="AV31" s="110"/>
    </row>
    <row r="38" spans="7:9">
      <c r="G38" s="48"/>
      <c r="H38" s="48"/>
      <c r="I38" s="48"/>
    </row>
    <row r="39" spans="7:9">
      <c r="G39" s="48"/>
      <c r="H39" s="48"/>
    </row>
    <row r="40" spans="7:9">
      <c r="G40" s="48"/>
      <c r="H40" s="48"/>
    </row>
  </sheetData>
  <mergeCells count="6">
    <mergeCell ref="L15:M15"/>
    <mergeCell ref="L4:M4"/>
    <mergeCell ref="O5:P5"/>
    <mergeCell ref="O6:P6"/>
    <mergeCell ref="O7:P7"/>
    <mergeCell ref="O8:P8"/>
  </mergeCells>
  <conditionalFormatting sqref="AV7:AV12 AV15:AV27">
    <cfRule type="cellIs" dxfId="853" priority="4" operator="greaterThan">
      <formula>1</formula>
    </cfRule>
  </conditionalFormatting>
  <conditionalFormatting sqref="AV29">
    <cfRule type="cellIs" dxfId="852" priority="3" operator="greaterThan">
      <formula>1</formula>
    </cfRule>
  </conditionalFormatting>
  <conditionalFormatting sqref="AV31">
    <cfRule type="cellIs" dxfId="851" priority="2" operator="greaterThan">
      <formula>1</formula>
    </cfRule>
  </conditionalFormatting>
  <conditionalFormatting sqref="AV13">
    <cfRule type="cellIs" dxfId="850" priority="1" operator="greaterThan">
      <formula>1</formula>
    </cfRule>
  </conditionalFormatting>
  <dataValidations disablePrompts="1" count="1">
    <dataValidation type="list" allowBlank="1" showInputMessage="1" showErrorMessage="1" sqref="Z7">
      <formula1>$X$5:$X$21</formula1>
    </dataValidation>
  </dataValidations>
  <pageMargins left="0.7" right="0.7" top="0.78740157499999996" bottom="0.78740157499999996" header="0.3" footer="0.3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39"/>
  <sheetViews>
    <sheetView workbookViewId="0">
      <selection activeCell="I12" sqref="I12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5" width="7.5" style="15" bestFit="1" customWidth="1"/>
    <col min="6" max="6" width="12.5" style="15" bestFit="1" customWidth="1"/>
    <col min="7" max="7" width="6.5" style="15" bestFit="1" customWidth="1"/>
    <col min="8" max="8" width="8.5" style="15" bestFit="1" customWidth="1"/>
    <col min="9" max="9" width="17.1640625" style="15" bestFit="1" customWidth="1"/>
    <col min="10" max="11" width="2.1640625" style="1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1029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70" t="s">
        <v>1039</v>
      </c>
      <c r="H4" s="71" t="s">
        <v>1041</v>
      </c>
      <c r="I4" s="71" t="s">
        <v>1261</v>
      </c>
      <c r="L4" s="410" t="s">
        <v>1268</v>
      </c>
      <c r="M4" s="411"/>
      <c r="O4" s="73" t="s">
        <v>1269</v>
      </c>
      <c r="P4" s="112">
        <f>+Z7</f>
        <v>0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71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2">
        <v>17</v>
      </c>
      <c r="B5" s="316">
        <v>860</v>
      </c>
      <c r="C5" s="155" t="s">
        <v>990</v>
      </c>
      <c r="D5" s="132">
        <v>58.745402530668002</v>
      </c>
      <c r="E5" s="133">
        <v>4.8954502108889999</v>
      </c>
      <c r="F5" s="134">
        <v>0.48640304239728854</v>
      </c>
      <c r="G5" s="53"/>
      <c r="H5" s="54" t="str">
        <f>IFERROR(+(G5-B5)/G5, "")</f>
        <v/>
      </c>
      <c r="I5" s="52" t="str">
        <f>IFERROR(H5*E5, "")</f>
        <v/>
      </c>
      <c r="L5" s="82" t="s">
        <v>1283</v>
      </c>
      <c r="M5" s="83">
        <v>0.5</v>
      </c>
      <c r="O5" s="420" t="s">
        <v>1262</v>
      </c>
      <c r="P5" s="413"/>
      <c r="Q5" s="84">
        <f>SUM(R5:V5)</f>
        <v>0</v>
      </c>
      <c r="R5" s="114">
        <f t="array" ref="R5">IFERROR(INDEX($D$11:$G$24, MATCH($P$4&amp;$O$5, $B$11:$B$24&amp;$C$11:$C$24, 0), MATCH(R4, $D$10:$G$10, 0)), 0)</f>
        <v>0</v>
      </c>
      <c r="S5" s="114">
        <f t="array" ref="S5">IFERROR(INDEX($D$11:$G$24, MATCH($P$4&amp;$O$5, $B$11:$B$24&amp;$C$11:$C$24, 0), MATCH(S4, $D$10:$G$10, 0)), 0)</f>
        <v>0</v>
      </c>
      <c r="T5" s="114">
        <f t="array" ref="T5">IFERROR(INDEX($D$11:$G$24, MATCH($P$4&amp;$O$5, $B$11:$B$24&amp;$C$11:$C$24, 0), MATCH(T4, $D$10:$G$10, 0)), 0)</f>
        <v>0</v>
      </c>
      <c r="U5" s="114">
        <f t="array" ref="U5">IFERROR(INDEX($D$11:$G$24, MATCH($P$4&amp;$O$5, $B$11:$B$24&amp;$C$11:$C$24, 0), MATCH(U4, $D$10:$G$10, 0)), 0)</f>
        <v>0</v>
      </c>
      <c r="V5" s="114">
        <f t="array" ref="V5">IFERROR(INDEX($D$11:$G$24, MATCH($P$4&amp;$O$5, $B$11:$B$24&amp;$C$11:$C$24, 0), MATCH(V4, $D$10:$G$10, 0)), 0)</f>
        <v>0</v>
      </c>
      <c r="X5" s="113"/>
    </row>
    <row r="6" spans="1:48" ht="15" thickBot="1">
      <c r="A6" s="195" t="s">
        <v>1040</v>
      </c>
      <c r="B6" s="67"/>
      <c r="C6" s="126"/>
      <c r="D6" s="136">
        <v>58.745402530668002</v>
      </c>
      <c r="E6" s="68">
        <v>4.8954502108889999</v>
      </c>
      <c r="F6" s="137">
        <v>0.48640304239728854</v>
      </c>
      <c r="G6" s="140"/>
      <c r="H6" s="140"/>
      <c r="I6" s="140"/>
      <c r="J6" s="51"/>
      <c r="K6" s="51"/>
      <c r="L6" s="86" t="s">
        <v>1284</v>
      </c>
      <c r="M6" s="83">
        <v>1</v>
      </c>
      <c r="O6" s="421" t="s">
        <v>1263</v>
      </c>
      <c r="P6" s="415"/>
      <c r="Q6" s="87">
        <f>SQRT(IFERROR(R6^2,"")+IFERROR(S6^2,"")+IFERROR(T6^2,"")+IFERROR(U6^2,"")+IFERROR(V6^2,""))</f>
        <v>0</v>
      </c>
      <c r="R6" s="114">
        <f t="array" ref="R6">IFERROR(INDEX($D$11:$G$24, MATCH($P$4&amp;$O$6, $B$11:$B$24&amp;$C$11:$C$24, 0), MATCH(R4, $D$10:$G$10, 0)), 0)</f>
        <v>0</v>
      </c>
      <c r="S6" s="114">
        <f t="array" ref="S6">IFERROR(INDEX($D$11:$G$24, MATCH($P$4&amp;$O$6, $B$11:$B$24&amp;$C$11:$C$24, 0), MATCH(S4, $D$10:$G$10, 0)), 0)</f>
        <v>0</v>
      </c>
      <c r="T6" s="114">
        <f t="array" ref="T6">IFERROR(INDEX($D$11:$G$24, MATCH($P$4&amp;$O$6, $B$11:$B$24&amp;$C$11:$C$24, 0), MATCH(T4, $D$10:$G$10, 0)), 0)</f>
        <v>0</v>
      </c>
      <c r="U6" s="114">
        <f t="array" ref="U6">IFERROR(INDEX($D$11:$G$24, MATCH($P$4&amp;$O$6, $B$11:$B$24&amp;$C$11:$C$24, 0), MATCH(U4, $D$10:$G$10, 0)), 0)</f>
        <v>0</v>
      </c>
      <c r="V6" s="114">
        <f t="array" ref="V6">IFERROR(INDEX($D$11:$G$24, MATCH($P$4&amp;$O$6, $B$11:$B$24&amp;$C$11:$C$24, 0), MATCH(V4, $D$10:$G$10, 0)), 0)</f>
        <v>0</v>
      </c>
      <c r="W6" s="85"/>
      <c r="X6" s="38"/>
    </row>
    <row r="7" spans="1:48" ht="16" thickBot="1">
      <c r="G7" s="51"/>
      <c r="H7" s="51"/>
      <c r="I7" s="51"/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0</v>
      </c>
      <c r="R7" s="114">
        <f>IFERROR(R5*SUM($M$5:$M$6)+NORMSINV($M$7)*R6*SQRT(SUM($M$5:$M$6)),"")</f>
        <v>0</v>
      </c>
      <c r="S7" s="114">
        <f t="shared" ref="S7:V7" si="0">IFERROR(S5*SUM($M$5:$M$6)+NORMSINV($M$7)*S6*SQRT(SUM($M$5:$M$6)),"")</f>
        <v>0</v>
      </c>
      <c r="T7" s="114">
        <f t="shared" si="0"/>
        <v>0</v>
      </c>
      <c r="U7" s="114">
        <f t="shared" si="0"/>
        <v>0</v>
      </c>
      <c r="V7" s="114">
        <f t="shared" si="0"/>
        <v>0</v>
      </c>
      <c r="X7" s="38"/>
      <c r="Z7" s="111"/>
      <c r="AA7" s="90"/>
      <c r="AB7" s="91">
        <f>SUM(R5:V5)</f>
        <v>0</v>
      </c>
      <c r="AC7" s="91"/>
      <c r="AD7" s="91">
        <f>+Q7</f>
        <v>0</v>
      </c>
      <c r="AE7" s="91"/>
      <c r="AF7" s="91">
        <f>+Q8</f>
        <v>0</v>
      </c>
      <c r="AG7" s="91"/>
      <c r="AH7" s="91">
        <f>AD7-AF7</f>
        <v>0</v>
      </c>
      <c r="AI7" s="91"/>
      <c r="AJ7" s="91">
        <f>AH7*$M$8</f>
        <v>0</v>
      </c>
      <c r="AK7" s="91"/>
      <c r="AL7" s="91">
        <f>-SUMIF(G5:G13, Z7, I5:I13)*M9</f>
        <v>0</v>
      </c>
      <c r="AM7" s="91"/>
      <c r="AN7" s="91">
        <f>+AJ7+AL7</f>
        <v>0</v>
      </c>
      <c r="AO7" s="91"/>
      <c r="AP7" s="91">
        <f>+AH7*$M$10*$M$12</f>
        <v>0</v>
      </c>
      <c r="AQ7" s="91"/>
      <c r="AR7" s="91">
        <f>+AN7+AP7</f>
        <v>0</v>
      </c>
      <c r="AS7" s="91"/>
      <c r="AT7" s="91">
        <f>COUNTIF(R5:V5, "&gt;0")</f>
        <v>0</v>
      </c>
      <c r="AU7" s="91"/>
      <c r="AV7" s="92">
        <f>COUNTIF(G5:G13, Z7)</f>
        <v>0</v>
      </c>
    </row>
    <row r="8" spans="1:48">
      <c r="G8" s="51"/>
      <c r="H8" s="51"/>
      <c r="I8" s="51"/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0</v>
      </c>
      <c r="R8" s="95"/>
      <c r="S8" s="96"/>
      <c r="T8" s="96"/>
      <c r="U8" s="96"/>
      <c r="V8" s="97"/>
      <c r="X8" s="38"/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B9"/>
      <c r="C9"/>
      <c r="D9" s="17" t="s">
        <v>1264</v>
      </c>
      <c r="E9"/>
      <c r="F9"/>
      <c r="J9" s="51"/>
      <c r="K9" s="51"/>
      <c r="L9" s="88" t="s">
        <v>1289</v>
      </c>
      <c r="M9" s="93">
        <v>400</v>
      </c>
      <c r="X9" s="38"/>
      <c r="Z9" s="116"/>
      <c r="AA9" s="99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</row>
    <row r="10" spans="1:48">
      <c r="B10" s="17" t="s">
        <v>1192</v>
      </c>
      <c r="C10" s="17" t="s">
        <v>1267</v>
      </c>
      <c r="D10" s="119" t="s">
        <v>1301</v>
      </c>
      <c r="E10" s="119" t="s">
        <v>990</v>
      </c>
      <c r="F10" s="119" t="s">
        <v>1191</v>
      </c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38"/>
      <c r="Z10" s="51"/>
    </row>
    <row r="11" spans="1:48">
      <c r="B11" s="143" t="s">
        <v>1301</v>
      </c>
      <c r="C11" s="44" t="s">
        <v>1262</v>
      </c>
      <c r="D11" s="47">
        <v>4.8954502108889999</v>
      </c>
      <c r="E11" s="47">
        <v>4.8954502108889999</v>
      </c>
      <c r="F11" s="47">
        <v>9.7909004217779998</v>
      </c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0</v>
      </c>
      <c r="Q11" s="221">
        <f>P11*700</f>
        <v>0</v>
      </c>
      <c r="X11" s="38"/>
      <c r="Z11" s="116"/>
      <c r="AA11" s="99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</row>
    <row r="12" spans="1:48">
      <c r="B12" s="143" t="s">
        <v>1301</v>
      </c>
      <c r="C12" s="44" t="s">
        <v>1263</v>
      </c>
      <c r="D12" s="47">
        <v>0.48640304239728854</v>
      </c>
      <c r="E12" s="47">
        <v>0.48640304239728854</v>
      </c>
      <c r="F12" s="47">
        <v>0.97280608479457709</v>
      </c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1">SUMIF(C:C,$O12,I:I)</f>
        <v>0</v>
      </c>
      <c r="Q12" s="221">
        <f t="shared" ref="Q12:Q14" si="2">P12*700</f>
        <v>0</v>
      </c>
      <c r="X12" s="38"/>
      <c r="Z12" s="51"/>
    </row>
    <row r="13" spans="1:48">
      <c r="B13" s="118" t="s">
        <v>1265</v>
      </c>
      <c r="C13"/>
      <c r="D13" s="47">
        <v>4.8954502108889999</v>
      </c>
      <c r="E13" s="47">
        <v>4.8954502108889999</v>
      </c>
      <c r="F13" s="47">
        <v>9.7909004217779998</v>
      </c>
      <c r="J13" s="51"/>
      <c r="K13" s="51"/>
      <c r="O13" s="221" t="s">
        <v>992</v>
      </c>
      <c r="P13" s="222">
        <f t="shared" si="1"/>
        <v>0</v>
      </c>
      <c r="Q13" s="221">
        <f t="shared" si="2"/>
        <v>0</v>
      </c>
      <c r="X13" s="20"/>
      <c r="Z13" s="116"/>
      <c r="AA13" s="99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</row>
    <row r="14" spans="1:48">
      <c r="B14" s="118" t="s">
        <v>1266</v>
      </c>
      <c r="C14"/>
      <c r="D14" s="47">
        <v>0.48640304239728854</v>
      </c>
      <c r="E14" s="47">
        <v>0.48640304239728854</v>
      </c>
      <c r="F14" s="47">
        <v>0.97280608479457709</v>
      </c>
      <c r="J14" s="51"/>
      <c r="K14" s="51"/>
      <c r="O14" s="221" t="s">
        <v>988</v>
      </c>
      <c r="P14" s="222">
        <f t="shared" si="1"/>
        <v>0</v>
      </c>
      <c r="Q14" s="221">
        <f t="shared" si="2"/>
        <v>0</v>
      </c>
      <c r="X14" s="20"/>
      <c r="Z14" s="51"/>
    </row>
    <row r="15" spans="1:48">
      <c r="J15" s="51"/>
      <c r="K15" s="51"/>
      <c r="L15" s="408" t="s">
        <v>1293</v>
      </c>
      <c r="M15" s="409"/>
      <c r="X15" s="21"/>
      <c r="Z15" s="116"/>
      <c r="AA15" s="99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</row>
    <row r="16" spans="1:48">
      <c r="J16" s="51"/>
      <c r="K16" s="51"/>
      <c r="L16" s="104" t="s">
        <v>1294</v>
      </c>
      <c r="M16" s="244">
        <f>COUNT(B5:B7)</f>
        <v>1</v>
      </c>
      <c r="Z16" s="51"/>
    </row>
    <row r="17" spans="10:48">
      <c r="J17" s="51"/>
      <c r="K17" s="51"/>
      <c r="L17" s="19" t="s">
        <v>1295</v>
      </c>
      <c r="M17" s="245">
        <f>COUNT(G5:G7)</f>
        <v>0</v>
      </c>
      <c r="Z17" s="116"/>
      <c r="AA17" s="99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</row>
    <row r="18" spans="10:48">
      <c r="J18" s="51"/>
      <c r="K18" s="51"/>
      <c r="L18" s="105" t="s">
        <v>1296</v>
      </c>
      <c r="M18" s="246">
        <f>M16-M17</f>
        <v>1</v>
      </c>
      <c r="Z18" s="51"/>
    </row>
    <row r="19" spans="10:48" ht="15" thickBot="1">
      <c r="J19" s="51"/>
      <c r="K19" s="51"/>
      <c r="L19" s="106" t="s">
        <v>1297</v>
      </c>
      <c r="M19" s="247">
        <f>COUNT(X5:X15)</f>
        <v>0</v>
      </c>
      <c r="Z19" s="116"/>
      <c r="AA19" s="99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</row>
    <row r="20" spans="10:48" ht="15" thickTop="1">
      <c r="J20" s="51"/>
      <c r="K20" s="51"/>
      <c r="L20" s="22" t="s">
        <v>1298</v>
      </c>
      <c r="M20" s="248">
        <f>+M19+M18</f>
        <v>1</v>
      </c>
      <c r="Z20" s="51"/>
    </row>
    <row r="21" spans="10:48">
      <c r="J21" s="51"/>
      <c r="K21" s="51"/>
      <c r="Z21" s="116"/>
      <c r="AA21" s="99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</row>
    <row r="22" spans="10:48">
      <c r="J22" s="51"/>
      <c r="K22" s="51"/>
      <c r="Z22" s="51"/>
    </row>
    <row r="23" spans="10:48">
      <c r="J23" s="51"/>
      <c r="K23" s="51"/>
      <c r="Z23" s="116"/>
      <c r="AA23" s="99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</row>
    <row r="24" spans="10:48">
      <c r="J24" s="51"/>
      <c r="K24" s="51"/>
      <c r="Z24" s="51"/>
    </row>
    <row r="25" spans="10:48">
      <c r="J25" s="51"/>
      <c r="K25" s="51"/>
      <c r="Z25" s="116"/>
      <c r="AA25" s="99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</row>
    <row r="26" spans="10:48">
      <c r="J26" s="51"/>
      <c r="K26" s="51"/>
      <c r="Z26" s="51"/>
    </row>
    <row r="27" spans="10:48">
      <c r="J27" s="51"/>
      <c r="K27" s="51"/>
      <c r="Z27" s="116"/>
      <c r="AA27" s="99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</row>
    <row r="28" spans="10:48" ht="15" thickBot="1">
      <c r="J28" s="51"/>
      <c r="K28" s="51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</row>
    <row r="29" spans="10:48" ht="15" thickTop="1">
      <c r="J29" s="51"/>
      <c r="K29" s="51"/>
      <c r="Z29" s="108" t="s">
        <v>1299</v>
      </c>
      <c r="AA29" s="109"/>
      <c r="AB29" s="110"/>
      <c r="AC29" s="110"/>
      <c r="AD29" s="110">
        <f>SUM(AD9:AD27)</f>
        <v>0</v>
      </c>
      <c r="AE29" s="110"/>
      <c r="AF29" s="110">
        <f>SUM(AF9:AF27)</f>
        <v>0</v>
      </c>
      <c r="AG29" s="110"/>
      <c r="AH29" s="110">
        <f>SUM(AH9:AH27)</f>
        <v>0</v>
      </c>
      <c r="AI29" s="110"/>
      <c r="AJ29" s="110">
        <f>SUM(AJ9:AJ27)</f>
        <v>0</v>
      </c>
      <c r="AK29" s="110"/>
      <c r="AL29" s="110">
        <f>SUM(AL9:AL27)</f>
        <v>0</v>
      </c>
      <c r="AM29" s="110"/>
      <c r="AN29" s="110">
        <f>SUM(AN9:AN27)</f>
        <v>0</v>
      </c>
      <c r="AO29" s="110"/>
      <c r="AP29" s="110">
        <f>SUM(AP9:AP27)</f>
        <v>0</v>
      </c>
      <c r="AQ29" s="110"/>
      <c r="AR29" s="110">
        <f>SUM(AR9:AR27)</f>
        <v>0</v>
      </c>
      <c r="AS29" s="110"/>
      <c r="AT29" s="110"/>
      <c r="AU29" s="110"/>
      <c r="AV29" s="110"/>
    </row>
    <row r="30" spans="10:48">
      <c r="J30" s="51"/>
      <c r="K30" s="51"/>
      <c r="AR30" s="98"/>
    </row>
    <row r="31" spans="10:48">
      <c r="Z31" s="108" t="s">
        <v>1300</v>
      </c>
      <c r="AA31" s="109"/>
      <c r="AB31" s="110"/>
      <c r="AC31" s="110"/>
      <c r="AD31" s="110">
        <f>AD29*12</f>
        <v>0</v>
      </c>
      <c r="AE31" s="110"/>
      <c r="AF31" s="110">
        <f t="shared" ref="AF31:AR31" si="3">AF29*12</f>
        <v>0</v>
      </c>
      <c r="AG31" s="110"/>
      <c r="AH31" s="110">
        <f t="shared" si="3"/>
        <v>0</v>
      </c>
      <c r="AI31" s="110"/>
      <c r="AJ31" s="110">
        <f t="shared" si="3"/>
        <v>0</v>
      </c>
      <c r="AK31" s="110"/>
      <c r="AL31" s="110">
        <f t="shared" si="3"/>
        <v>0</v>
      </c>
      <c r="AM31" s="110"/>
      <c r="AN31" s="110">
        <f t="shared" si="3"/>
        <v>0</v>
      </c>
      <c r="AO31" s="110"/>
      <c r="AP31" s="110">
        <f t="shared" si="3"/>
        <v>0</v>
      </c>
      <c r="AQ31" s="110"/>
      <c r="AR31" s="110">
        <f t="shared" si="3"/>
        <v>0</v>
      </c>
      <c r="AS31" s="110"/>
      <c r="AT31" s="110"/>
      <c r="AU31" s="110"/>
      <c r="AV31" s="110"/>
    </row>
    <row r="37" spans="7:9">
      <c r="G37" s="48"/>
      <c r="H37" s="48"/>
      <c r="I37" s="48"/>
    </row>
    <row r="38" spans="7:9">
      <c r="G38" s="48"/>
      <c r="H38" s="48"/>
    </row>
    <row r="39" spans="7:9">
      <c r="G39" s="48"/>
      <c r="H39" s="48"/>
    </row>
  </sheetData>
  <mergeCells count="6">
    <mergeCell ref="L15:M15"/>
    <mergeCell ref="L4:M4"/>
    <mergeCell ref="O5:P5"/>
    <mergeCell ref="O6:P6"/>
    <mergeCell ref="O7:P7"/>
    <mergeCell ref="O8:P8"/>
  </mergeCells>
  <conditionalFormatting sqref="AV7:AV12 AV15:AV27">
    <cfRule type="cellIs" dxfId="677" priority="4" operator="greaterThan">
      <formula>1</formula>
    </cfRule>
  </conditionalFormatting>
  <conditionalFormatting sqref="AV29">
    <cfRule type="cellIs" dxfId="676" priority="3" operator="greaterThan">
      <formula>1</formula>
    </cfRule>
  </conditionalFormatting>
  <conditionalFormatting sqref="AV31">
    <cfRule type="cellIs" dxfId="675" priority="2" operator="greaterThan">
      <formula>1</formula>
    </cfRule>
  </conditionalFormatting>
  <conditionalFormatting sqref="AV13">
    <cfRule type="cellIs" dxfId="674" priority="1" operator="greaterThan">
      <formula>1</formula>
    </cfRule>
  </conditionalFormatting>
  <dataValidations count="1">
    <dataValidation type="list" allowBlank="1" showInputMessage="1" showErrorMessage="1" sqref="Z7">
      <formula1>$X$5:$X$21</formula1>
    </dataValidation>
  </dataValidations>
  <pageMargins left="0.7" right="0.7" top="0.78740157499999996" bottom="0.78740157499999996" header="0.3" footer="0.3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39"/>
  <sheetViews>
    <sheetView workbookViewId="0">
      <selection activeCell="N29" sqref="N29"/>
    </sheetView>
  </sheetViews>
  <sheetFormatPr baseColWidth="10" defaultRowHeight="14" x14ac:dyDescent="0"/>
  <cols>
    <col min="1" max="1" width="10.5" style="15" bestFit="1" customWidth="1"/>
    <col min="2" max="2" width="15.83203125" style="15" bestFit="1" customWidth="1"/>
    <col min="3" max="3" width="16.1640625" style="15" bestFit="1" customWidth="1"/>
    <col min="4" max="4" width="21.5" style="15" bestFit="1" customWidth="1"/>
    <col min="5" max="5" width="7.5" style="15" bestFit="1" customWidth="1"/>
    <col min="6" max="6" width="12.5" style="15" bestFit="1" customWidth="1"/>
    <col min="7" max="7" width="6.5" style="15" bestFit="1" customWidth="1"/>
    <col min="8" max="8" width="8.5" style="15" bestFit="1" customWidth="1"/>
    <col min="9" max="9" width="17.1640625" style="15" bestFit="1" customWidth="1"/>
    <col min="10" max="11" width="2.1640625" style="15" customWidth="1"/>
    <col min="12" max="12" width="19.83203125" style="15" bestFit="1" customWidth="1"/>
    <col min="13" max="13" width="6.3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  <col min="49" max="16384" width="10.83203125" style="15"/>
  </cols>
  <sheetData>
    <row r="1" spans="1:48">
      <c r="A1" s="125" t="s">
        <v>1032</v>
      </c>
      <c r="B1" s="156" t="s">
        <v>1029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70" t="s">
        <v>1039</v>
      </c>
      <c r="H4" s="71" t="s">
        <v>1041</v>
      </c>
      <c r="I4" s="71" t="s">
        <v>1261</v>
      </c>
      <c r="L4" s="410" t="s">
        <v>1268</v>
      </c>
      <c r="M4" s="411"/>
      <c r="O4" s="73" t="s">
        <v>1269</v>
      </c>
      <c r="P4" s="112">
        <f>+Z7</f>
        <v>0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71" t="s">
        <v>1270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2">
        <v>16</v>
      </c>
      <c r="B5" s="316">
        <v>1335</v>
      </c>
      <c r="C5" s="155" t="s">
        <v>989</v>
      </c>
      <c r="D5" s="132">
        <v>273.21290350477204</v>
      </c>
      <c r="E5" s="133">
        <v>22.767741958730998</v>
      </c>
      <c r="F5" s="134">
        <v>2.2623879453714832</v>
      </c>
      <c r="G5" s="53"/>
      <c r="H5" s="54" t="str">
        <f>IFERROR(+(G5-B5)/G5, "")</f>
        <v/>
      </c>
      <c r="I5" s="52" t="str">
        <f>IFERROR(H5*E5, "")</f>
        <v/>
      </c>
      <c r="L5" s="82" t="s">
        <v>1283</v>
      </c>
      <c r="M5" s="83">
        <v>0.5</v>
      </c>
      <c r="O5" s="420" t="s">
        <v>1262</v>
      </c>
      <c r="P5" s="413"/>
      <c r="Q5" s="84">
        <f>SUM(R5:V5)</f>
        <v>0</v>
      </c>
      <c r="R5" s="114">
        <f t="array" ref="R5">IFERROR(INDEX($D$11:$G$24, MATCH($P$4&amp;$O$5, $B$11:$B$24&amp;$C$11:$C$24, 0), MATCH(R4, $D$10:$G$10, 0)), 0)</f>
        <v>0</v>
      </c>
      <c r="S5" s="114">
        <f t="array" ref="S5">IFERROR(INDEX($D$11:$G$24, MATCH($P$4&amp;$O$5, $B$11:$B$24&amp;$C$11:$C$24, 0), MATCH(S4, $D$10:$G$10, 0)), 0)</f>
        <v>0</v>
      </c>
      <c r="T5" s="114">
        <f t="array" ref="T5">IFERROR(INDEX($D$11:$G$24, MATCH($P$4&amp;$O$5, $B$11:$B$24&amp;$C$11:$C$24, 0), MATCH(T4, $D$10:$G$10, 0)), 0)</f>
        <v>0</v>
      </c>
      <c r="U5" s="114">
        <f t="array" ref="U5">IFERROR(INDEX($D$11:$G$24, MATCH($P$4&amp;$O$5, $B$11:$B$24&amp;$C$11:$C$24, 0), MATCH(U4, $D$10:$G$10, 0)), 0)</f>
        <v>0</v>
      </c>
      <c r="V5" s="114">
        <f t="array" ref="V5">IFERROR(INDEX($D$11:$G$24, MATCH($P$4&amp;$O$5, $B$11:$B$24&amp;$C$11:$C$24, 0), MATCH(V4, $D$10:$G$10, 0)), 0)</f>
        <v>0</v>
      </c>
      <c r="X5" s="113"/>
    </row>
    <row r="6" spans="1:48" ht="15" thickBot="1">
      <c r="A6" s="195" t="s">
        <v>1040</v>
      </c>
      <c r="B6" s="67"/>
      <c r="C6" s="126"/>
      <c r="D6" s="136">
        <v>273.21290350477204</v>
      </c>
      <c r="E6" s="68">
        <v>22.767741958730998</v>
      </c>
      <c r="F6" s="137">
        <v>2.2623879453714832</v>
      </c>
      <c r="G6" s="140"/>
      <c r="H6" s="140"/>
      <c r="I6" s="140"/>
      <c r="J6" s="51"/>
      <c r="K6" s="51"/>
      <c r="L6" s="86" t="s">
        <v>1284</v>
      </c>
      <c r="M6" s="83">
        <v>1</v>
      </c>
      <c r="O6" s="421" t="s">
        <v>1263</v>
      </c>
      <c r="P6" s="415"/>
      <c r="Q6" s="87">
        <f>SQRT(IFERROR(R6^2,"")+IFERROR(S6^2,"")+IFERROR(T6^2,"")+IFERROR(U6^2,"")+IFERROR(V6^2,""))</f>
        <v>0</v>
      </c>
      <c r="R6" s="114">
        <f t="array" ref="R6">IFERROR(INDEX($D$11:$G$24, MATCH($P$4&amp;$O$6, $B$11:$B$24&amp;$C$11:$C$24, 0), MATCH(R4, $D$10:$G$10, 0)), 0)</f>
        <v>0</v>
      </c>
      <c r="S6" s="114">
        <f t="array" ref="S6">IFERROR(INDEX($D$11:$G$24, MATCH($P$4&amp;$O$6, $B$11:$B$24&amp;$C$11:$C$24, 0), MATCH(S4, $D$10:$G$10, 0)), 0)</f>
        <v>0</v>
      </c>
      <c r="T6" s="114">
        <f t="array" ref="T6">IFERROR(INDEX($D$11:$G$24, MATCH($P$4&amp;$O$6, $B$11:$B$24&amp;$C$11:$C$24, 0), MATCH(T4, $D$10:$G$10, 0)), 0)</f>
        <v>0</v>
      </c>
      <c r="U6" s="114">
        <f t="array" ref="U6">IFERROR(INDEX($D$11:$G$24, MATCH($P$4&amp;$O$6, $B$11:$B$24&amp;$C$11:$C$24, 0), MATCH(U4, $D$10:$G$10, 0)), 0)</f>
        <v>0</v>
      </c>
      <c r="V6" s="114">
        <f t="array" ref="V6">IFERROR(INDEX($D$11:$G$24, MATCH($P$4&amp;$O$6, $B$11:$B$24&amp;$C$11:$C$24, 0), MATCH(V4, $D$10:$G$10, 0)), 0)</f>
        <v>0</v>
      </c>
      <c r="W6" s="85"/>
      <c r="X6" s="38"/>
    </row>
    <row r="7" spans="1:48" ht="16" thickBot="1">
      <c r="A7"/>
      <c r="B7"/>
      <c r="C7"/>
      <c r="D7"/>
      <c r="E7"/>
      <c r="F7"/>
      <c r="G7" s="51"/>
      <c r="H7" s="51"/>
      <c r="I7" s="51"/>
      <c r="J7" s="51"/>
      <c r="K7" s="51"/>
      <c r="L7" s="88" t="s">
        <v>1285</v>
      </c>
      <c r="M7" s="89">
        <v>0.95</v>
      </c>
      <c r="O7" s="416" t="s">
        <v>1286</v>
      </c>
      <c r="P7" s="417"/>
      <c r="Q7" s="87">
        <f>SUM(R7:V7)</f>
        <v>0</v>
      </c>
      <c r="R7" s="114">
        <f>IFERROR(R5*SUM($M$5:$M$6)+NORMSINV($M$7)*R6*SQRT(SUM($M$5:$M$6)),"")</f>
        <v>0</v>
      </c>
      <c r="S7" s="114">
        <f t="shared" ref="S7:V7" si="0">IFERROR(S5*SUM($M$5:$M$6)+NORMSINV($M$7)*S6*SQRT(SUM($M$5:$M$6)),"")</f>
        <v>0</v>
      </c>
      <c r="T7" s="114">
        <f t="shared" si="0"/>
        <v>0</v>
      </c>
      <c r="U7" s="114">
        <f t="shared" si="0"/>
        <v>0</v>
      </c>
      <c r="V7" s="114">
        <f t="shared" si="0"/>
        <v>0</v>
      </c>
      <c r="X7" s="38"/>
      <c r="Z7" s="111"/>
      <c r="AA7" s="90"/>
      <c r="AB7" s="91">
        <f>SUM(R5:V5)</f>
        <v>0</v>
      </c>
      <c r="AC7" s="91"/>
      <c r="AD7" s="91">
        <f>+Q7</f>
        <v>0</v>
      </c>
      <c r="AE7" s="91"/>
      <c r="AF7" s="91">
        <f>+Q8</f>
        <v>0</v>
      </c>
      <c r="AG7" s="91"/>
      <c r="AH7" s="91">
        <f>AD7-AF7</f>
        <v>0</v>
      </c>
      <c r="AI7" s="91"/>
      <c r="AJ7" s="91">
        <f>AH7*$M$8</f>
        <v>0</v>
      </c>
      <c r="AK7" s="91"/>
      <c r="AL7" s="91">
        <f>-SUMIF(G5:G13, Z7, I5:I13)*M9</f>
        <v>0</v>
      </c>
      <c r="AM7" s="91"/>
      <c r="AN7" s="91">
        <f>+AJ7+AL7</f>
        <v>0</v>
      </c>
      <c r="AO7" s="91"/>
      <c r="AP7" s="91">
        <f>+AH7*$M$10*$M$12</f>
        <v>0</v>
      </c>
      <c r="AQ7" s="91"/>
      <c r="AR7" s="91">
        <f>+AN7+AP7</f>
        <v>0</v>
      </c>
      <c r="AS7" s="91"/>
      <c r="AT7" s="91">
        <f>COUNTIF(R5:V5, "&gt;0")</f>
        <v>0</v>
      </c>
      <c r="AU7" s="91"/>
      <c r="AV7" s="92">
        <f>COUNTIF(G5:G13, Z7)</f>
        <v>0</v>
      </c>
    </row>
    <row r="8" spans="1:48">
      <c r="A8"/>
      <c r="G8" s="51"/>
      <c r="H8" s="51"/>
      <c r="I8" s="51"/>
      <c r="J8" s="51"/>
      <c r="K8" s="51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0</v>
      </c>
      <c r="R8" s="95"/>
      <c r="S8" s="96"/>
      <c r="T8" s="96"/>
      <c r="U8" s="96"/>
      <c r="V8" s="97"/>
      <c r="X8" s="38"/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/>
      <c r="B9"/>
      <c r="C9"/>
      <c r="D9" s="17" t="s">
        <v>1264</v>
      </c>
      <c r="E9"/>
      <c r="F9"/>
      <c r="G9"/>
      <c r="H9"/>
      <c r="I9"/>
      <c r="J9" s="51"/>
      <c r="K9" s="51"/>
      <c r="L9" s="88" t="s">
        <v>1289</v>
      </c>
      <c r="M9" s="93">
        <v>400</v>
      </c>
      <c r="X9" s="38"/>
      <c r="Z9" s="116"/>
      <c r="AA9" s="99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</row>
    <row r="10" spans="1:48">
      <c r="A10"/>
      <c r="B10" s="17" t="s">
        <v>1192</v>
      </c>
      <c r="C10" s="17" t="s">
        <v>1267</v>
      </c>
      <c r="D10" s="119" t="s">
        <v>989</v>
      </c>
      <c r="E10" s="119" t="s">
        <v>1301</v>
      </c>
      <c r="F10" s="119" t="s">
        <v>1191</v>
      </c>
      <c r="G10"/>
      <c r="H10"/>
      <c r="I10"/>
      <c r="J10" s="51"/>
      <c r="K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38"/>
      <c r="Z10" s="51"/>
    </row>
    <row r="11" spans="1:48">
      <c r="A11"/>
      <c r="B11" s="143" t="s">
        <v>1301</v>
      </c>
      <c r="C11" s="44" t="s">
        <v>1262</v>
      </c>
      <c r="D11" s="47">
        <v>22.767741958730998</v>
      </c>
      <c r="E11" s="47">
        <v>22.767741958730998</v>
      </c>
      <c r="F11" s="47">
        <v>45.535483917461995</v>
      </c>
      <c r="G11"/>
      <c r="H11"/>
      <c r="I11"/>
      <c r="J11" s="51"/>
      <c r="K11" s="51"/>
      <c r="L11" s="88" t="s">
        <v>1291</v>
      </c>
      <c r="M11" s="101">
        <v>0.08</v>
      </c>
      <c r="O11" s="221" t="s">
        <v>989</v>
      </c>
      <c r="P11" s="222">
        <f>SUMIF(C:C,$O11,I:I)</f>
        <v>0</v>
      </c>
      <c r="Q11" s="221">
        <f>P11*700</f>
        <v>0</v>
      </c>
      <c r="X11" s="38"/>
      <c r="Z11" s="116"/>
      <c r="AA11" s="99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</row>
    <row r="12" spans="1:48">
      <c r="A12"/>
      <c r="B12" s="143" t="s">
        <v>1301</v>
      </c>
      <c r="C12" s="44" t="s">
        <v>1263</v>
      </c>
      <c r="D12" s="47">
        <v>2.2623879453714832</v>
      </c>
      <c r="E12" s="47">
        <v>2.2623879453714832</v>
      </c>
      <c r="F12" s="47">
        <v>4.5247758907429665</v>
      </c>
      <c r="G12"/>
      <c r="H12"/>
      <c r="I12"/>
      <c r="J12" s="51"/>
      <c r="K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1">SUMIF(C:C,$O12,I:I)</f>
        <v>0</v>
      </c>
      <c r="Q12" s="221">
        <f t="shared" ref="Q12:Q14" si="2">P12*700</f>
        <v>0</v>
      </c>
      <c r="X12" s="38"/>
      <c r="Z12" s="51"/>
    </row>
    <row r="13" spans="1:48">
      <c r="A13"/>
      <c r="B13" s="118" t="s">
        <v>1265</v>
      </c>
      <c r="C13"/>
      <c r="D13" s="47">
        <v>22.767741958730998</v>
      </c>
      <c r="E13" s="47">
        <v>22.767741958730998</v>
      </c>
      <c r="F13" s="47">
        <v>45.535483917461995</v>
      </c>
      <c r="G13"/>
      <c r="H13"/>
      <c r="I13"/>
      <c r="J13" s="51"/>
      <c r="K13" s="51"/>
      <c r="O13" s="221" t="s">
        <v>992</v>
      </c>
      <c r="P13" s="222">
        <f t="shared" si="1"/>
        <v>0</v>
      </c>
      <c r="Q13" s="221">
        <f t="shared" si="2"/>
        <v>0</v>
      </c>
      <c r="X13" s="20"/>
      <c r="Z13" s="116"/>
      <c r="AA13" s="99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</row>
    <row r="14" spans="1:48">
      <c r="A14"/>
      <c r="B14" s="118" t="s">
        <v>1266</v>
      </c>
      <c r="C14"/>
      <c r="D14" s="47">
        <v>2.2623879453714832</v>
      </c>
      <c r="E14" s="47">
        <v>2.2623879453714832</v>
      </c>
      <c r="F14" s="47">
        <v>4.5247758907429665</v>
      </c>
      <c r="G14"/>
      <c r="H14"/>
      <c r="I14"/>
      <c r="J14" s="51"/>
      <c r="K14" s="51"/>
      <c r="O14" s="221" t="s">
        <v>988</v>
      </c>
      <c r="P14" s="222">
        <f t="shared" si="1"/>
        <v>0</v>
      </c>
      <c r="Q14" s="221">
        <f t="shared" si="2"/>
        <v>0</v>
      </c>
      <c r="X14" s="20"/>
      <c r="Z14" s="51"/>
    </row>
    <row r="15" spans="1:48">
      <c r="A15"/>
      <c r="B15"/>
      <c r="C15"/>
      <c r="D15"/>
      <c r="E15"/>
      <c r="F15"/>
      <c r="G15"/>
      <c r="H15"/>
      <c r="I15"/>
      <c r="J15" s="51"/>
      <c r="K15" s="51"/>
      <c r="L15" s="408" t="s">
        <v>1309</v>
      </c>
      <c r="M15" s="409"/>
      <c r="X15" s="21"/>
      <c r="Z15" s="116"/>
      <c r="AA15" s="99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</row>
    <row r="16" spans="1:48">
      <c r="A16"/>
      <c r="B16"/>
      <c r="C16"/>
      <c r="D16"/>
      <c r="E16"/>
      <c r="F16"/>
      <c r="G16"/>
      <c r="H16"/>
      <c r="I16"/>
      <c r="J16" s="51"/>
      <c r="K16" s="51"/>
      <c r="L16" s="104" t="s">
        <v>1294</v>
      </c>
      <c r="M16" s="244">
        <f>COUNT(B5:B7)</f>
        <v>1</v>
      </c>
      <c r="Z16" s="51"/>
    </row>
    <row r="17" spans="1:48">
      <c r="A17"/>
      <c r="B17"/>
      <c r="C17"/>
      <c r="D17"/>
      <c r="E17"/>
      <c r="F17"/>
      <c r="G17"/>
      <c r="H17"/>
      <c r="I17"/>
      <c r="J17" s="51"/>
      <c r="K17" s="51"/>
      <c r="L17" s="19" t="s">
        <v>1295</v>
      </c>
      <c r="M17" s="245">
        <f>COUNT(G5:G7)</f>
        <v>0</v>
      </c>
      <c r="Z17" s="116"/>
      <c r="AA17" s="99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</row>
    <row r="18" spans="1:48">
      <c r="A18"/>
      <c r="B18"/>
      <c r="C18"/>
      <c r="D18"/>
      <c r="E18"/>
      <c r="F18"/>
      <c r="G18"/>
      <c r="H18"/>
      <c r="I18"/>
      <c r="J18" s="51"/>
      <c r="K18" s="51"/>
      <c r="L18" s="105" t="s">
        <v>1296</v>
      </c>
      <c r="M18" s="246">
        <f>M16-M17</f>
        <v>1</v>
      </c>
      <c r="Z18" s="51"/>
    </row>
    <row r="19" spans="1:48" ht="15" thickBot="1">
      <c r="A19"/>
      <c r="B19"/>
      <c r="C19"/>
      <c r="D19"/>
      <c r="E19"/>
      <c r="F19"/>
      <c r="G19"/>
      <c r="H19"/>
      <c r="I19"/>
      <c r="J19" s="51"/>
      <c r="K19" s="51"/>
      <c r="L19" s="106" t="s">
        <v>1297</v>
      </c>
      <c r="M19" s="247">
        <f>COUNT(X5:X15)</f>
        <v>0</v>
      </c>
      <c r="Z19" s="116"/>
      <c r="AA19" s="99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</row>
    <row r="20" spans="1:48" ht="15" thickTop="1">
      <c r="A20"/>
      <c r="B20"/>
      <c r="C20"/>
      <c r="D20"/>
      <c r="E20"/>
      <c r="F20"/>
      <c r="G20"/>
      <c r="H20"/>
      <c r="I20"/>
      <c r="J20" s="51"/>
      <c r="K20" s="51"/>
      <c r="L20" s="22" t="s">
        <v>1298</v>
      </c>
      <c r="M20" s="248">
        <f>+M19+M18</f>
        <v>1</v>
      </c>
      <c r="Z20" s="51"/>
    </row>
    <row r="21" spans="1:48">
      <c r="A21"/>
      <c r="B21"/>
      <c r="C21"/>
      <c r="D21"/>
      <c r="E21"/>
      <c r="F21"/>
      <c r="G21"/>
      <c r="H21"/>
      <c r="I21"/>
      <c r="J21" s="51"/>
      <c r="K21" s="51"/>
      <c r="Z21" s="116"/>
      <c r="AA21" s="99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</row>
    <row r="22" spans="1:48">
      <c r="A22"/>
      <c r="B22"/>
      <c r="C22"/>
      <c r="D22"/>
      <c r="E22"/>
      <c r="F22"/>
      <c r="G22"/>
      <c r="H22"/>
      <c r="I22"/>
      <c r="J22" s="51"/>
      <c r="K22" s="51"/>
      <c r="Z22" s="51"/>
    </row>
    <row r="23" spans="1:48">
      <c r="A23"/>
      <c r="B23"/>
      <c r="C23"/>
      <c r="D23"/>
      <c r="E23"/>
      <c r="F23"/>
      <c r="G23"/>
      <c r="H23"/>
      <c r="I23"/>
      <c r="J23" s="51"/>
      <c r="K23" s="51"/>
      <c r="Z23" s="116"/>
      <c r="AA23" s="99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</row>
    <row r="24" spans="1:48">
      <c r="A24"/>
      <c r="B24"/>
      <c r="C24"/>
      <c r="D24"/>
      <c r="E24"/>
      <c r="F24"/>
      <c r="G24"/>
      <c r="H24"/>
      <c r="I24"/>
      <c r="J24" s="51"/>
      <c r="K24" s="51"/>
      <c r="Z24" s="51"/>
    </row>
    <row r="25" spans="1:48">
      <c r="A25"/>
      <c r="B25"/>
      <c r="C25"/>
      <c r="D25"/>
      <c r="E25"/>
      <c r="F25"/>
      <c r="G25"/>
      <c r="H25"/>
      <c r="I25"/>
      <c r="J25" s="51"/>
      <c r="K25" s="51"/>
      <c r="Z25" s="116"/>
      <c r="AA25" s="99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</row>
    <row r="26" spans="1:48">
      <c r="A26"/>
      <c r="B26"/>
      <c r="C26"/>
      <c r="D26"/>
      <c r="E26"/>
      <c r="F26"/>
      <c r="G26"/>
      <c r="H26"/>
      <c r="I26"/>
      <c r="J26" s="51"/>
      <c r="K26" s="51"/>
      <c r="Z26" s="51"/>
    </row>
    <row r="27" spans="1:48">
      <c r="A27"/>
      <c r="B27"/>
      <c r="C27"/>
      <c r="D27"/>
      <c r="E27"/>
      <c r="F27"/>
      <c r="G27"/>
      <c r="H27"/>
      <c r="I27"/>
      <c r="J27" s="51"/>
      <c r="K27" s="51"/>
      <c r="Z27" s="116"/>
      <c r="AA27" s="99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</row>
    <row r="28" spans="1:48" ht="15" thickBot="1">
      <c r="A28"/>
      <c r="B28"/>
      <c r="C28"/>
      <c r="D28"/>
      <c r="E28"/>
      <c r="F28"/>
      <c r="G28"/>
      <c r="H28"/>
      <c r="I28"/>
      <c r="J28" s="51"/>
      <c r="K28" s="51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</row>
    <row r="29" spans="1:48" ht="15" thickTop="1">
      <c r="A29"/>
      <c r="B29"/>
      <c r="C29"/>
      <c r="D29"/>
      <c r="E29"/>
      <c r="F29"/>
      <c r="G29"/>
      <c r="H29"/>
      <c r="I29"/>
      <c r="J29" s="51"/>
      <c r="K29" s="51"/>
      <c r="Z29" s="108" t="s">
        <v>1299</v>
      </c>
      <c r="AA29" s="109"/>
      <c r="AB29" s="110"/>
      <c r="AC29" s="110"/>
      <c r="AD29" s="110">
        <f>SUM(AD9:AD27)</f>
        <v>0</v>
      </c>
      <c r="AE29" s="110"/>
      <c r="AF29" s="110">
        <f>SUM(AF9:AF27)</f>
        <v>0</v>
      </c>
      <c r="AG29" s="110"/>
      <c r="AH29" s="110">
        <f>SUM(AH9:AH27)</f>
        <v>0</v>
      </c>
      <c r="AI29" s="110"/>
      <c r="AJ29" s="110">
        <f>SUM(AJ9:AJ27)</f>
        <v>0</v>
      </c>
      <c r="AK29" s="110"/>
      <c r="AL29" s="110">
        <f>SUM(AL9:AL27)</f>
        <v>0</v>
      </c>
      <c r="AM29" s="110"/>
      <c r="AN29" s="110">
        <f>SUM(AN9:AN27)</f>
        <v>0</v>
      </c>
      <c r="AO29" s="110"/>
      <c r="AP29" s="110">
        <f>SUM(AP9:AP27)</f>
        <v>0</v>
      </c>
      <c r="AQ29" s="110"/>
      <c r="AR29" s="110">
        <f>SUM(AR9:AR27)</f>
        <v>0</v>
      </c>
      <c r="AS29" s="110"/>
      <c r="AT29" s="110"/>
      <c r="AU29" s="110"/>
      <c r="AV29" s="110"/>
    </row>
    <row r="30" spans="1:48">
      <c r="A30"/>
      <c r="B30"/>
      <c r="C30"/>
      <c r="D30"/>
      <c r="E30"/>
      <c r="F30"/>
      <c r="G30"/>
      <c r="H30"/>
      <c r="I30"/>
      <c r="J30" s="51"/>
      <c r="K30" s="51"/>
      <c r="AR30" s="98"/>
    </row>
    <row r="31" spans="1:48">
      <c r="A31"/>
      <c r="Z31" s="108" t="s">
        <v>1300</v>
      </c>
      <c r="AA31" s="109"/>
      <c r="AB31" s="110"/>
      <c r="AC31" s="110"/>
      <c r="AD31" s="110">
        <f>AD29*12</f>
        <v>0</v>
      </c>
      <c r="AE31" s="110"/>
      <c r="AF31" s="110">
        <f t="shared" ref="AF31:AR31" si="3">AF29*12</f>
        <v>0</v>
      </c>
      <c r="AG31" s="110"/>
      <c r="AH31" s="110">
        <f t="shared" si="3"/>
        <v>0</v>
      </c>
      <c r="AI31" s="110"/>
      <c r="AJ31" s="110">
        <f t="shared" si="3"/>
        <v>0</v>
      </c>
      <c r="AK31" s="110"/>
      <c r="AL31" s="110">
        <f t="shared" si="3"/>
        <v>0</v>
      </c>
      <c r="AM31" s="110"/>
      <c r="AN31" s="110">
        <f t="shared" si="3"/>
        <v>0</v>
      </c>
      <c r="AO31" s="110"/>
      <c r="AP31" s="110">
        <f t="shared" si="3"/>
        <v>0</v>
      </c>
      <c r="AQ31" s="110"/>
      <c r="AR31" s="110">
        <f t="shared" si="3"/>
        <v>0</v>
      </c>
      <c r="AS31" s="110"/>
      <c r="AT31" s="110"/>
      <c r="AU31" s="110"/>
      <c r="AV31" s="110"/>
    </row>
    <row r="37" spans="7:9">
      <c r="G37" s="48"/>
      <c r="H37" s="48"/>
      <c r="I37" s="48"/>
    </row>
    <row r="38" spans="7:9">
      <c r="G38" s="48"/>
      <c r="H38" s="48"/>
    </row>
    <row r="39" spans="7:9">
      <c r="G39" s="48"/>
      <c r="H39" s="48"/>
    </row>
  </sheetData>
  <mergeCells count="6">
    <mergeCell ref="L15:M15"/>
    <mergeCell ref="L4:M4"/>
    <mergeCell ref="O5:P5"/>
    <mergeCell ref="O6:P6"/>
    <mergeCell ref="O7:P7"/>
    <mergeCell ref="O8:P8"/>
  </mergeCells>
  <conditionalFormatting sqref="AV7:AV12 AV15:AV27">
    <cfRule type="cellIs" dxfId="501" priority="4" operator="greaterThan">
      <formula>1</formula>
    </cfRule>
  </conditionalFormatting>
  <conditionalFormatting sqref="AV29">
    <cfRule type="cellIs" dxfId="500" priority="3" operator="greaterThan">
      <formula>1</formula>
    </cfRule>
  </conditionalFormatting>
  <conditionalFormatting sqref="AV31">
    <cfRule type="cellIs" dxfId="499" priority="2" operator="greaterThan">
      <formula>1</formula>
    </cfRule>
  </conditionalFormatting>
  <conditionalFormatting sqref="AV13">
    <cfRule type="cellIs" dxfId="498" priority="1" operator="greaterThan">
      <formula>1</formula>
    </cfRule>
  </conditionalFormatting>
  <dataValidations count="1">
    <dataValidation type="list" allowBlank="1" showInputMessage="1" showErrorMessage="1" sqref="Z7">
      <formula1>$X$5:$X$21</formula1>
    </dataValidation>
  </dataValidations>
  <pageMargins left="0.7" right="0.7" top="0.78740157499999996" bottom="0.78740157499999996" header="0.3" footer="0.3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64"/>
  <sheetViews>
    <sheetView workbookViewId="0">
      <selection activeCell="O22" sqref="O22"/>
    </sheetView>
  </sheetViews>
  <sheetFormatPr baseColWidth="10" defaultRowHeight="14" x14ac:dyDescent="0"/>
  <cols>
    <col min="1" max="1" width="10.5" bestFit="1" customWidth="1"/>
    <col min="2" max="2" width="12" bestFit="1" customWidth="1"/>
    <col min="3" max="3" width="16.1640625" bestFit="1" customWidth="1"/>
    <col min="4" max="4" width="21.5" bestFit="1" customWidth="1"/>
    <col min="5" max="5" width="8.33203125" bestFit="1" customWidth="1"/>
    <col min="6" max="6" width="7.5" bestFit="1" customWidth="1"/>
    <col min="7" max="7" width="6.5" style="15" bestFit="1" customWidth="1"/>
    <col min="8" max="8" width="8.5" style="15" bestFit="1" customWidth="1"/>
    <col min="9" max="9" width="17.1640625" style="15" bestFit="1" customWidth="1"/>
    <col min="10" max="11" width="2.1640625" customWidth="1"/>
    <col min="12" max="12" width="19.83203125" style="15" bestFit="1" customWidth="1"/>
    <col min="13" max="13" width="6.83203125" style="15" bestFit="1" customWidth="1"/>
    <col min="14" max="14" width="2.1640625" style="15" customWidth="1"/>
    <col min="15" max="15" width="15.5" style="15" customWidth="1"/>
    <col min="16" max="16" width="14.33203125" style="15" customWidth="1"/>
    <col min="17" max="22" width="10.1640625" style="15" customWidth="1"/>
    <col min="23" max="23" width="2.1640625" style="15" customWidth="1"/>
    <col min="24" max="24" width="10.1640625" style="15" customWidth="1"/>
    <col min="25" max="25" width="2.1640625" style="15" customWidth="1"/>
    <col min="26" max="26" width="13.1640625" style="15" customWidth="1"/>
    <col min="27" max="27" width="2.1640625" style="15" customWidth="1"/>
    <col min="28" max="28" width="13.1640625" style="15" customWidth="1"/>
    <col min="29" max="29" width="2.1640625" style="15" customWidth="1"/>
    <col min="30" max="30" width="13.5" style="15" customWidth="1"/>
    <col min="31" max="31" width="2.1640625" style="15" customWidth="1"/>
    <col min="32" max="32" width="13.1640625" style="15" customWidth="1"/>
    <col min="33" max="33" width="2.1640625" style="15" customWidth="1"/>
    <col min="34" max="34" width="13.1640625" style="15" customWidth="1"/>
    <col min="35" max="35" width="2.1640625" style="15" customWidth="1"/>
    <col min="36" max="36" width="13.1640625" style="15" customWidth="1"/>
    <col min="37" max="37" width="2.1640625" style="15" customWidth="1"/>
    <col min="38" max="38" width="13.1640625" style="15" customWidth="1"/>
    <col min="39" max="39" width="2.1640625" style="15" customWidth="1"/>
    <col min="40" max="40" width="13.1640625" style="15" customWidth="1"/>
    <col min="41" max="41" width="2.1640625" style="15" customWidth="1"/>
    <col min="42" max="42" width="13.1640625" style="15" customWidth="1"/>
    <col min="43" max="43" width="2.1640625" style="15" customWidth="1"/>
    <col min="44" max="44" width="13.1640625" style="15" customWidth="1"/>
    <col min="45" max="45" width="2.1640625" style="15" customWidth="1"/>
    <col min="46" max="46" width="13.1640625" style="15" customWidth="1"/>
    <col min="47" max="47" width="2.1640625" style="15" customWidth="1"/>
    <col min="48" max="48" width="13.1640625" style="15" customWidth="1"/>
  </cols>
  <sheetData>
    <row r="1" spans="1:48">
      <c r="A1" s="125" t="s">
        <v>1032</v>
      </c>
      <c r="B1" s="156" t="s">
        <v>1029</v>
      </c>
    </row>
    <row r="2" spans="1:48">
      <c r="A2" s="125" t="s">
        <v>0</v>
      </c>
      <c r="B2" s="126" t="s">
        <v>1255</v>
      </c>
    </row>
    <row r="3" spans="1:48" ht="15" thickBot="1"/>
    <row r="4" spans="1:48" ht="43" thickBot="1">
      <c r="A4" s="193" t="s">
        <v>1034</v>
      </c>
      <c r="B4" s="193" t="s">
        <v>995</v>
      </c>
      <c r="C4" s="193" t="s">
        <v>1237</v>
      </c>
      <c r="D4" s="138" t="s">
        <v>1256</v>
      </c>
      <c r="E4" s="72" t="s">
        <v>1259</v>
      </c>
      <c r="F4" s="139" t="s">
        <v>1260</v>
      </c>
      <c r="G4" s="188" t="s">
        <v>1039</v>
      </c>
      <c r="H4" s="191" t="s">
        <v>1041</v>
      </c>
      <c r="I4" s="191" t="s">
        <v>1261</v>
      </c>
      <c r="L4" s="410" t="s">
        <v>1268</v>
      </c>
      <c r="M4" s="411"/>
      <c r="O4" s="73" t="s">
        <v>1269</v>
      </c>
      <c r="P4" s="112">
        <f>+Z7</f>
        <v>828</v>
      </c>
      <c r="Q4" s="74" t="s">
        <v>1040</v>
      </c>
      <c r="R4" s="75" t="s">
        <v>989</v>
      </c>
      <c r="S4" s="76" t="s">
        <v>988</v>
      </c>
      <c r="T4" s="76" t="s">
        <v>992</v>
      </c>
      <c r="U4" s="76" t="s">
        <v>990</v>
      </c>
      <c r="V4" s="77" t="s">
        <v>991</v>
      </c>
      <c r="X4" s="160" t="s">
        <v>1302</v>
      </c>
      <c r="Z4" s="78" t="s">
        <v>1271</v>
      </c>
      <c r="AA4" s="79"/>
      <c r="AB4" s="78" t="s">
        <v>1272</v>
      </c>
      <c r="AD4" s="78" t="s">
        <v>1273</v>
      </c>
      <c r="AF4" s="78" t="s">
        <v>1274</v>
      </c>
      <c r="AG4" s="80"/>
      <c r="AH4" s="81" t="s">
        <v>1275</v>
      </c>
      <c r="AJ4" s="81" t="s">
        <v>1276</v>
      </c>
      <c r="AK4" s="80"/>
      <c r="AL4" s="78" t="s">
        <v>1277</v>
      </c>
      <c r="AM4" s="80"/>
      <c r="AN4" s="81" t="s">
        <v>1278</v>
      </c>
      <c r="AO4" s="80"/>
      <c r="AP4" s="81" t="s">
        <v>1279</v>
      </c>
      <c r="AQ4" s="80"/>
      <c r="AR4" s="81" t="s">
        <v>1280</v>
      </c>
      <c r="AS4" s="80"/>
      <c r="AT4" s="81" t="s">
        <v>1281</v>
      </c>
      <c r="AU4" s="80"/>
      <c r="AV4" s="81" t="s">
        <v>1282</v>
      </c>
    </row>
    <row r="5" spans="1:48">
      <c r="A5" s="313">
        <v>14</v>
      </c>
      <c r="B5" s="273">
        <v>1768</v>
      </c>
      <c r="C5" s="214" t="s">
        <v>990</v>
      </c>
      <c r="D5" s="178">
        <v>73.698343160682242</v>
      </c>
      <c r="E5" s="178">
        <v>6.1415285967235205</v>
      </c>
      <c r="F5" s="185">
        <v>0.61020883575049367</v>
      </c>
      <c r="G5" s="184"/>
      <c r="H5" s="192" t="str">
        <f>IFERROR(+(G5-B5)/G5, "")</f>
        <v/>
      </c>
      <c r="I5" s="335" t="str">
        <f>IFERROR(H5*E5, "")</f>
        <v/>
      </c>
      <c r="L5" s="82" t="s">
        <v>1283</v>
      </c>
      <c r="M5" s="83">
        <v>0.5</v>
      </c>
      <c r="O5" s="420" t="s">
        <v>1262</v>
      </c>
      <c r="P5" s="413"/>
      <c r="Q5" s="84">
        <f>SUM(R5:V5)</f>
        <v>3.8701619666463607</v>
      </c>
      <c r="R5" s="114">
        <f t="array" ref="R5">IFERROR(INDEX($D$36:$G$49, MATCH($P$4&amp;$O$5, $B$36:$B$49&amp;$C$36:$C$49, 0), MATCH(R4, $D$35:$G$35, 0)), 0)</f>
        <v>3.8701619666463607</v>
      </c>
      <c r="S5" s="114">
        <f t="array" ref="S5">IFERROR(INDEX($D$36:$G$49, MATCH($P$4&amp;$O$5, $B$36:$B$49&amp;$C$36:$C$49, 0), MATCH(S4, $D$35:$G$35, 0)), 0)</f>
        <v>0</v>
      </c>
      <c r="T5" s="114">
        <f t="array" ref="T5">IFERROR(INDEX($D$36:$G$49, MATCH($P$4&amp;$O$5, $B$36:$B$49&amp;$C$36:$C$49, 0), MATCH(T4, $D$35:$G$35, 0)), 0)</f>
        <v>0</v>
      </c>
      <c r="U5" s="114">
        <f t="array" ref="U5">IFERROR(INDEX($D$36:$G$49, MATCH($P$4&amp;$O$5, $B$36:$B$49&amp;$C$36:$C$49, 0), MATCH(U4, $D$35:$G$35, 0)), 0)</f>
        <v>0</v>
      </c>
      <c r="V5" s="114">
        <f t="array" ref="V5">IFERROR(INDEX($D$36:$G$49, MATCH($P$4&amp;$O$5, $B$36:$B$49&amp;$C$36:$C$49, 0), MATCH(V4, $D$35:$G$35, 0)), 0)</f>
        <v>0</v>
      </c>
      <c r="X5" s="359">
        <v>1608</v>
      </c>
    </row>
    <row r="6" spans="1:48" ht="15" thickBot="1">
      <c r="A6" s="314">
        <v>14</v>
      </c>
      <c r="B6" s="350">
        <v>1608</v>
      </c>
      <c r="C6" s="344" t="s">
        <v>990</v>
      </c>
      <c r="D6" s="345">
        <v>1104.7501210659145</v>
      </c>
      <c r="E6" s="345">
        <v>92.062510088826201</v>
      </c>
      <c r="F6" s="346">
        <v>9.147602446534691</v>
      </c>
      <c r="G6" s="340">
        <v>1608</v>
      </c>
      <c r="H6" s="341">
        <f>IFERROR(+(G6-B6)/G6, "")</f>
        <v>0</v>
      </c>
      <c r="I6" s="342">
        <f t="shared" ref="I6:I17" si="0">IFERROR(H6*E6, "")</f>
        <v>0</v>
      </c>
      <c r="J6" s="51"/>
      <c r="L6" s="86" t="s">
        <v>1284</v>
      </c>
      <c r="M6" s="83">
        <v>1</v>
      </c>
      <c r="O6" s="421" t="s">
        <v>1263</v>
      </c>
      <c r="P6" s="415"/>
      <c r="Q6" s="87">
        <f>SQRT(IFERROR(R6^2,"")+IFERROR(S6^2,"")+IFERROR(T6^2,"")+IFERROR(U6^2,"")+IFERROR(V6^2,""))</f>
        <v>0.38443607475134839</v>
      </c>
      <c r="R6" s="114">
        <f t="array" ref="R6">IFERROR(INDEX($D$36:$G$49, MATCH($P$4&amp;$O$6, $B$36:$B$49&amp;$C$36:$C$49, 0), MATCH(R4, $D$35:$G$35, 0)), 0)</f>
        <v>0.38443607475134839</v>
      </c>
      <c r="S6" s="114">
        <f t="array" ref="S6">IFERROR(INDEX($D$36:$G$49, MATCH($P$4&amp;$O$6, $B$36:$B$49&amp;$C$36:$C$49, 0), MATCH(S4, $D$35:$G$35, 0)), 0)</f>
        <v>0</v>
      </c>
      <c r="T6" s="114">
        <f t="array" ref="T6">IFERROR(INDEX($D$36:$G$49, MATCH($P$4&amp;$O$6, $B$36:$B$49&amp;$C$36:$C$49, 0), MATCH(T4, $D$35:$G$35, 0)), 0)</f>
        <v>0</v>
      </c>
      <c r="U6" s="114">
        <f t="array" ref="U6">IFERROR(INDEX($D$36:$G$49, MATCH($P$4&amp;$O$6, $B$36:$B$49&amp;$C$36:$C$49, 0), MATCH(U4, $D$35:$G$35, 0)), 0)</f>
        <v>0</v>
      </c>
      <c r="V6" s="114">
        <f t="array" ref="V6">IFERROR(INDEX($D$36:$G$49, MATCH($P$4&amp;$O$6, $B$36:$B$49&amp;$C$36:$C$49, 0), MATCH(V4, $D$35:$G$35, 0)), 0)</f>
        <v>0</v>
      </c>
      <c r="W6" s="85"/>
      <c r="X6" s="360">
        <v>1339</v>
      </c>
    </row>
    <row r="7" spans="1:48" ht="16" thickBot="1">
      <c r="A7" s="314">
        <v>14</v>
      </c>
      <c r="B7" s="343">
        <v>1578</v>
      </c>
      <c r="C7" s="344" t="s">
        <v>988</v>
      </c>
      <c r="D7" s="345">
        <v>24.711148229160962</v>
      </c>
      <c r="E7" s="345">
        <v>2.0592623524300797</v>
      </c>
      <c r="F7" s="346">
        <v>0.20459281277433239</v>
      </c>
      <c r="G7" s="347">
        <v>1608</v>
      </c>
      <c r="H7" s="348">
        <f t="shared" ref="H7:H17" si="1">IFERROR(+(G7-B7)/G7, "")</f>
        <v>1.8656716417910446E-2</v>
      </c>
      <c r="I7" s="349">
        <f t="shared" si="0"/>
        <v>3.8419073739367156E-2</v>
      </c>
      <c r="J7" s="51"/>
      <c r="K7" s="49"/>
      <c r="L7" s="88" t="s">
        <v>1285</v>
      </c>
      <c r="M7" s="89">
        <v>0.95</v>
      </c>
      <c r="O7" s="416" t="s">
        <v>1286</v>
      </c>
      <c r="P7" s="417"/>
      <c r="Q7" s="87">
        <f>SUM(R7:V7)</f>
        <v>6.5796994347318645</v>
      </c>
      <c r="R7" s="114">
        <f>IFERROR(R5*SUM($M$5:$M$6)+NORMSINV($M$7)*R6*SQRT(SUM($M$5:$M$6)),"")</f>
        <v>6.5796994347318645</v>
      </c>
      <c r="S7" s="114">
        <f t="shared" ref="S7:V7" si="2">IFERROR(S5*SUM($M$5:$M$6)+NORMSINV($M$7)*S6*SQRT(SUM($M$5:$M$6)),"")</f>
        <v>0</v>
      </c>
      <c r="T7" s="114">
        <f t="shared" si="2"/>
        <v>0</v>
      </c>
      <c r="U7" s="114">
        <f t="shared" si="2"/>
        <v>0</v>
      </c>
      <c r="V7" s="114">
        <f t="shared" si="2"/>
        <v>0</v>
      </c>
      <c r="X7" s="360">
        <v>1317</v>
      </c>
      <c r="Z7" s="111">
        <v>828</v>
      </c>
      <c r="AA7" s="90"/>
      <c r="AB7" s="91">
        <f>SUM(R5:V5)</f>
        <v>3.8701619666463607</v>
      </c>
      <c r="AC7" s="91"/>
      <c r="AD7" s="91">
        <f>+Q7</f>
        <v>6.5796994347318645</v>
      </c>
      <c r="AE7" s="91"/>
      <c r="AF7" s="91">
        <f>+Q8</f>
        <v>6.5796994347318645</v>
      </c>
      <c r="AG7" s="91"/>
      <c r="AH7" s="91">
        <f>AD7-AF7</f>
        <v>0</v>
      </c>
      <c r="AI7" s="91"/>
      <c r="AJ7" s="91">
        <f>AH7*$M$8</f>
        <v>0</v>
      </c>
      <c r="AK7" s="91"/>
      <c r="AL7" s="91">
        <f>-SUMIF(G5:G38, Z7, I5:I38)*M9</f>
        <v>-0.4081678180533333</v>
      </c>
      <c r="AM7" s="91"/>
      <c r="AN7" s="91">
        <f>+AJ7+AL7</f>
        <v>-0.4081678180533333</v>
      </c>
      <c r="AO7" s="91"/>
      <c r="AP7" s="91">
        <f>+AH7*$M$10*$M$12</f>
        <v>0</v>
      </c>
      <c r="AQ7" s="91"/>
      <c r="AR7" s="91">
        <f>+AN7+AP7</f>
        <v>-0.4081678180533333</v>
      </c>
      <c r="AS7" s="91"/>
      <c r="AT7" s="91">
        <f>COUNTIF(R5:V5, "&gt;0")</f>
        <v>1</v>
      </c>
      <c r="AU7" s="91"/>
      <c r="AV7" s="92">
        <f>COUNTIF(G5:G38, Z7)</f>
        <v>2</v>
      </c>
    </row>
    <row r="8" spans="1:48">
      <c r="A8" s="314">
        <v>14</v>
      </c>
      <c r="B8" s="273">
        <v>1405</v>
      </c>
      <c r="C8" s="214" t="s">
        <v>989</v>
      </c>
      <c r="D8" s="178">
        <v>305.27285686181756</v>
      </c>
      <c r="E8" s="178">
        <v>25.4394047384848</v>
      </c>
      <c r="F8" s="185">
        <v>2.527530400806703</v>
      </c>
      <c r="G8" s="184"/>
      <c r="H8" s="192" t="str">
        <f t="shared" si="1"/>
        <v/>
      </c>
      <c r="I8" s="335" t="str">
        <f t="shared" si="0"/>
        <v/>
      </c>
      <c r="J8" s="51"/>
      <c r="K8" s="49"/>
      <c r="L8" s="88" t="s">
        <v>1287</v>
      </c>
      <c r="M8" s="93">
        <v>8</v>
      </c>
      <c r="O8" s="418" t="s">
        <v>1288</v>
      </c>
      <c r="P8" s="419"/>
      <c r="Q8" s="94">
        <f>Q5*SUM($M$5:$M$6)+NORMSINV($M$7)*Q6*SQRT(SUM($M$5:$M$6))</f>
        <v>6.5796994347318645</v>
      </c>
      <c r="R8" s="95"/>
      <c r="S8" s="96"/>
      <c r="T8" s="96"/>
      <c r="U8" s="96"/>
      <c r="V8" s="97"/>
      <c r="X8" s="360">
        <v>977</v>
      </c>
      <c r="Z8" s="115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</row>
    <row r="9" spans="1:48">
      <c r="A9" s="314">
        <v>14</v>
      </c>
      <c r="B9" s="350">
        <v>1387</v>
      </c>
      <c r="C9" s="344" t="s">
        <v>990</v>
      </c>
      <c r="D9" s="345">
        <v>446.11717552312734</v>
      </c>
      <c r="E9" s="345">
        <v>37.176431293593943</v>
      </c>
      <c r="F9" s="346">
        <v>3.6938609130422111</v>
      </c>
      <c r="G9" s="340">
        <v>1387</v>
      </c>
      <c r="H9" s="341">
        <f>IFERROR(+(G9-B9)/G9, "")</f>
        <v>0</v>
      </c>
      <c r="I9" s="342">
        <f t="shared" si="0"/>
        <v>0</v>
      </c>
      <c r="J9" s="51"/>
      <c r="L9" s="88" t="s">
        <v>1289</v>
      </c>
      <c r="M9" s="93">
        <v>400</v>
      </c>
      <c r="X9" s="360">
        <v>935</v>
      </c>
      <c r="Z9" s="116">
        <v>1608</v>
      </c>
      <c r="AA9" s="99"/>
      <c r="AB9" s="100">
        <v>94.121772441256283</v>
      </c>
      <c r="AC9" s="100"/>
      <c r="AD9" s="100">
        <v>160.02289957845289</v>
      </c>
      <c r="AE9" s="100"/>
      <c r="AF9" s="100">
        <v>159.61535055487022</v>
      </c>
      <c r="AG9" s="100"/>
      <c r="AH9" s="100">
        <v>0.40754902358267486</v>
      </c>
      <c r="AI9" s="100"/>
      <c r="AJ9" s="100">
        <v>3.2603921886613989</v>
      </c>
      <c r="AK9" s="100"/>
      <c r="AL9" s="100">
        <v>-15.367629495746863</v>
      </c>
      <c r="AM9" s="100"/>
      <c r="AN9" s="100">
        <v>-12.107237307085464</v>
      </c>
      <c r="AO9" s="100"/>
      <c r="AP9" s="100">
        <v>2.1735947924409329</v>
      </c>
      <c r="AQ9" s="100"/>
      <c r="AR9" s="100">
        <v>-9.9336425146445322</v>
      </c>
      <c r="AS9" s="100"/>
      <c r="AT9" s="100">
        <v>2</v>
      </c>
      <c r="AU9" s="100"/>
      <c r="AV9" s="100">
        <v>2</v>
      </c>
    </row>
    <row r="10" spans="1:48">
      <c r="A10" s="314">
        <v>14</v>
      </c>
      <c r="B10" s="343">
        <v>1362</v>
      </c>
      <c r="C10" s="344" t="s">
        <v>989</v>
      </c>
      <c r="D10" s="345">
        <v>33.950705848355526</v>
      </c>
      <c r="E10" s="345">
        <v>2.8292254873629599</v>
      </c>
      <c r="F10" s="346">
        <v>0.28107062514053777</v>
      </c>
      <c r="G10" s="347">
        <v>1387</v>
      </c>
      <c r="H10" s="348">
        <f t="shared" si="1"/>
        <v>1.8024513338139869E-2</v>
      </c>
      <c r="I10" s="349">
        <f t="shared" si="0"/>
        <v>5.0995412533578942E-2</v>
      </c>
      <c r="J10" s="51"/>
      <c r="L10" s="88" t="s">
        <v>1290</v>
      </c>
      <c r="M10" s="93">
        <v>800</v>
      </c>
      <c r="O10" s="223" t="s">
        <v>1303</v>
      </c>
      <c r="P10" s="223" t="s">
        <v>1304</v>
      </c>
      <c r="Q10" s="223" t="s">
        <v>1305</v>
      </c>
      <c r="X10" s="360">
        <v>910</v>
      </c>
      <c r="Z10" s="51"/>
    </row>
    <row r="11" spans="1:48">
      <c r="A11" s="314">
        <v>14</v>
      </c>
      <c r="B11" s="350">
        <v>1339</v>
      </c>
      <c r="C11" s="344" t="s">
        <v>989</v>
      </c>
      <c r="D11" s="345">
        <v>1240.4493984972858</v>
      </c>
      <c r="E11" s="345">
        <v>103.37078320810713</v>
      </c>
      <c r="F11" s="346">
        <v>10.271347808131024</v>
      </c>
      <c r="G11" s="340">
        <v>1339</v>
      </c>
      <c r="H11" s="341">
        <f>IFERROR(+(G11-B11)/G11, "")</f>
        <v>0</v>
      </c>
      <c r="I11" s="342">
        <f>IFERROR(H11*E11, "")</f>
        <v>0</v>
      </c>
      <c r="J11" s="51"/>
      <c r="L11" s="88" t="s">
        <v>1291</v>
      </c>
      <c r="M11" s="101">
        <v>0.08</v>
      </c>
      <c r="O11" s="221" t="s">
        <v>989</v>
      </c>
      <c r="P11" s="222">
        <f>SUMIF(C:C,$O11,I:I)</f>
        <v>6.1185325201778537E-2</v>
      </c>
      <c r="Q11" s="221">
        <f>P11*700</f>
        <v>42.829727641244979</v>
      </c>
      <c r="X11" s="361">
        <v>828</v>
      </c>
      <c r="Z11" s="116">
        <v>1339</v>
      </c>
      <c r="AA11" s="99"/>
      <c r="AB11" s="100">
        <v>105.80853018083813</v>
      </c>
      <c r="AC11" s="100"/>
      <c r="AD11" s="100">
        <v>179.89270102986768</v>
      </c>
      <c r="AE11" s="100"/>
      <c r="AF11" s="100">
        <v>179.41044684948673</v>
      </c>
      <c r="AG11" s="100"/>
      <c r="AH11" s="100">
        <v>0.48225418038094858</v>
      </c>
      <c r="AI11" s="100"/>
      <c r="AJ11" s="100">
        <v>3.8580334430475887</v>
      </c>
      <c r="AK11" s="100"/>
      <c r="AL11" s="100">
        <v>-6.5540620626076169</v>
      </c>
      <c r="AM11" s="100"/>
      <c r="AN11" s="100">
        <v>-2.6960286195600283</v>
      </c>
      <c r="AO11" s="100"/>
      <c r="AP11" s="100">
        <v>2.5720222953650591</v>
      </c>
      <c r="AQ11" s="100"/>
      <c r="AR11" s="100">
        <v>-0.12400632419496915</v>
      </c>
      <c r="AS11" s="100"/>
      <c r="AT11" s="100">
        <v>2</v>
      </c>
      <c r="AU11" s="100"/>
      <c r="AV11" s="100">
        <v>2</v>
      </c>
    </row>
    <row r="12" spans="1:48">
      <c r="A12" s="314">
        <v>14</v>
      </c>
      <c r="B12" s="343">
        <v>1330</v>
      </c>
      <c r="C12" s="344" t="s">
        <v>991</v>
      </c>
      <c r="D12" s="345">
        <v>29.252963672771994</v>
      </c>
      <c r="E12" s="345">
        <v>2.4377469727309999</v>
      </c>
      <c r="F12" s="346">
        <v>0.24224461913431883</v>
      </c>
      <c r="G12" s="347">
        <v>1339</v>
      </c>
      <c r="H12" s="348">
        <f t="shared" si="1"/>
        <v>6.7214339058999251E-3</v>
      </c>
      <c r="I12" s="349">
        <f t="shared" si="0"/>
        <v>1.6385155156519043E-2</v>
      </c>
      <c r="J12" s="51"/>
      <c r="L12" s="102" t="s">
        <v>1292</v>
      </c>
      <c r="M12" s="103">
        <f>M11/12</f>
        <v>6.6666666666666671E-3</v>
      </c>
      <c r="O12" s="221" t="s">
        <v>990</v>
      </c>
      <c r="P12" s="222">
        <f t="shared" ref="P12:P14" si="3">SUMIF(C:C,$O12,I:I)</f>
        <v>0.24842849293893104</v>
      </c>
      <c r="Q12" s="221">
        <f t="shared" ref="Q12:Q14" si="4">P12*700</f>
        <v>173.89994505725173</v>
      </c>
      <c r="X12" s="357"/>
      <c r="Z12" s="51"/>
    </row>
    <row r="13" spans="1:48">
      <c r="A13" s="314">
        <v>14</v>
      </c>
      <c r="B13" s="350">
        <v>1317</v>
      </c>
      <c r="C13" s="344" t="s">
        <v>991</v>
      </c>
      <c r="D13" s="345">
        <v>952.7331033344426</v>
      </c>
      <c r="E13" s="345">
        <v>79.394425277870226</v>
      </c>
      <c r="F13" s="346">
        <v>7.8890224701961262</v>
      </c>
      <c r="G13" s="340">
        <v>1317</v>
      </c>
      <c r="H13" s="341">
        <f t="shared" si="1"/>
        <v>0</v>
      </c>
      <c r="I13" s="342">
        <f t="shared" si="0"/>
        <v>0</v>
      </c>
      <c r="J13" s="51"/>
      <c r="O13" s="221" t="s">
        <v>992</v>
      </c>
      <c r="P13" s="222">
        <f t="shared" si="3"/>
        <v>0</v>
      </c>
      <c r="Q13" s="221">
        <f t="shared" si="4"/>
        <v>0</v>
      </c>
      <c r="X13" s="358"/>
      <c r="Z13" s="116">
        <v>1317</v>
      </c>
      <c r="AA13" s="99"/>
      <c r="AB13" s="100">
        <v>80.502288176749744</v>
      </c>
      <c r="AC13" s="100"/>
      <c r="AD13" s="100">
        <v>136.86766254464075</v>
      </c>
      <c r="AE13" s="100"/>
      <c r="AF13" s="100">
        <v>136.64761821021526</v>
      </c>
      <c r="AG13" s="100"/>
      <c r="AH13" s="100">
        <v>0.22004433442549498</v>
      </c>
      <c r="AI13" s="100"/>
      <c r="AJ13" s="100">
        <v>1.7603546754039598</v>
      </c>
      <c r="AK13" s="100"/>
      <c r="AL13" s="100">
        <v>-13.122749599484065</v>
      </c>
      <c r="AM13" s="100"/>
      <c r="AN13" s="100">
        <v>-11.362394924080105</v>
      </c>
      <c r="AO13" s="100"/>
      <c r="AP13" s="100">
        <v>1.17356978360264</v>
      </c>
      <c r="AQ13" s="100"/>
      <c r="AR13" s="100">
        <v>-10.188825140477466</v>
      </c>
      <c r="AS13" s="100"/>
      <c r="AT13" s="100">
        <v>2</v>
      </c>
      <c r="AU13" s="100"/>
      <c r="AV13" s="100">
        <v>2</v>
      </c>
    </row>
    <row r="14" spans="1:48">
      <c r="A14" s="314">
        <v>14</v>
      </c>
      <c r="B14" s="343">
        <v>1278</v>
      </c>
      <c r="C14" s="344" t="s">
        <v>988</v>
      </c>
      <c r="D14" s="345">
        <v>13.294354786554241</v>
      </c>
      <c r="E14" s="345">
        <v>1.1078628988795201</v>
      </c>
      <c r="F14" s="346">
        <v>0.10999562595642139</v>
      </c>
      <c r="G14" s="347">
        <v>1317</v>
      </c>
      <c r="H14" s="348">
        <f t="shared" si="1"/>
        <v>2.9612756264236904E-2</v>
      </c>
      <c r="I14" s="349">
        <f t="shared" si="0"/>
        <v>3.2806873998710163E-2</v>
      </c>
      <c r="J14" s="51"/>
      <c r="O14" s="221" t="s">
        <v>988</v>
      </c>
      <c r="P14" s="222">
        <f t="shared" si="3"/>
        <v>8.4617696627461936E-2</v>
      </c>
      <c r="Q14" s="221">
        <f t="shared" si="4"/>
        <v>59.232387639223354</v>
      </c>
      <c r="X14" s="358"/>
      <c r="Z14" s="51"/>
    </row>
    <row r="15" spans="1:48">
      <c r="A15" s="314">
        <v>14</v>
      </c>
      <c r="B15" s="272">
        <v>1230</v>
      </c>
      <c r="C15" s="333" t="s">
        <v>990</v>
      </c>
      <c r="D15" s="172">
        <v>190.46413006747559</v>
      </c>
      <c r="E15" s="172">
        <v>15.872010838956298</v>
      </c>
      <c r="F15" s="173">
        <v>1.57701854476593</v>
      </c>
      <c r="G15" s="53"/>
      <c r="H15" s="54" t="str">
        <f t="shared" si="1"/>
        <v/>
      </c>
      <c r="I15" s="52" t="str">
        <f t="shared" si="0"/>
        <v/>
      </c>
      <c r="J15" s="51"/>
      <c r="L15" s="224" t="s">
        <v>1307</v>
      </c>
      <c r="M15" s="225"/>
      <c r="X15" s="358"/>
      <c r="Z15" s="116">
        <v>977</v>
      </c>
      <c r="AA15" s="99"/>
      <c r="AB15" s="100">
        <v>127.1147466083047</v>
      </c>
      <c r="AC15" s="100"/>
      <c r="AD15" s="100">
        <v>216.11622775052055</v>
      </c>
      <c r="AE15" s="100"/>
      <c r="AF15" s="100">
        <v>214.71976353866177</v>
      </c>
      <c r="AG15" s="100"/>
      <c r="AH15" s="100">
        <v>1.3964642118587847</v>
      </c>
      <c r="AI15" s="100"/>
      <c r="AJ15" s="100">
        <v>11.171713694870277</v>
      </c>
      <c r="AK15" s="100"/>
      <c r="AL15" s="100">
        <v>-37.61268754472237</v>
      </c>
      <c r="AM15" s="100"/>
      <c r="AN15" s="100">
        <v>-26.440973849852092</v>
      </c>
      <c r="AO15" s="100"/>
      <c r="AP15" s="100">
        <v>7.4478091299135185</v>
      </c>
      <c r="AQ15" s="100"/>
      <c r="AR15" s="100">
        <v>-18.993164719938573</v>
      </c>
      <c r="AS15" s="100"/>
      <c r="AT15" s="100">
        <v>2</v>
      </c>
      <c r="AU15" s="100"/>
      <c r="AV15" s="100">
        <v>3</v>
      </c>
    </row>
    <row r="16" spans="1:48">
      <c r="A16" s="314">
        <v>14</v>
      </c>
      <c r="B16" s="260">
        <v>1062</v>
      </c>
      <c r="C16" s="196" t="s">
        <v>989</v>
      </c>
      <c r="D16" s="161">
        <v>8.3643388023736787</v>
      </c>
      <c r="E16" s="161">
        <v>0.69702823353114007</v>
      </c>
      <c r="F16" s="162">
        <v>6.9243165010484969E-2</v>
      </c>
      <c r="G16" s="184"/>
      <c r="H16" s="192" t="str">
        <f t="shared" si="1"/>
        <v/>
      </c>
      <c r="I16" s="335" t="str">
        <f t="shared" si="0"/>
        <v/>
      </c>
      <c r="J16" s="51"/>
      <c r="L16" s="104" t="s">
        <v>1294</v>
      </c>
      <c r="M16" s="244">
        <f>COUNT(B5:B30)</f>
        <v>26</v>
      </c>
      <c r="Z16" s="51"/>
    </row>
    <row r="17" spans="1:48">
      <c r="A17" s="314">
        <v>14</v>
      </c>
      <c r="B17" s="316">
        <v>1020</v>
      </c>
      <c r="C17" s="377" t="s">
        <v>989</v>
      </c>
      <c r="D17" s="135">
        <v>239.40220769260992</v>
      </c>
      <c r="E17" s="50">
        <v>19.95018397438416</v>
      </c>
      <c r="F17" s="127">
        <v>1.9817781314108658</v>
      </c>
      <c r="G17" s="53"/>
      <c r="H17" s="54" t="str">
        <f t="shared" si="1"/>
        <v/>
      </c>
      <c r="I17" s="52" t="str">
        <f t="shared" si="0"/>
        <v/>
      </c>
      <c r="J17" s="51"/>
      <c r="L17" s="19" t="s">
        <v>1295</v>
      </c>
      <c r="M17" s="245">
        <f>COUNT(G5:G30)</f>
        <v>20</v>
      </c>
      <c r="Z17" s="116">
        <v>935</v>
      </c>
      <c r="AA17" s="99"/>
      <c r="AB17" s="100">
        <v>47.584027822787633</v>
      </c>
      <c r="AC17" s="100"/>
      <c r="AD17" s="100">
        <v>80.900979646190621</v>
      </c>
      <c r="AE17" s="100"/>
      <c r="AF17" s="100">
        <v>78.183110392228301</v>
      </c>
      <c r="AG17" s="100"/>
      <c r="AH17" s="100">
        <v>2.7178692539623199</v>
      </c>
      <c r="AI17" s="100"/>
      <c r="AJ17" s="100">
        <v>21.742954031698559</v>
      </c>
      <c r="AK17" s="100"/>
      <c r="AL17" s="100">
        <v>-23.230617025295249</v>
      </c>
      <c r="AM17" s="100"/>
      <c r="AN17" s="100">
        <v>-1.4876629935966896</v>
      </c>
      <c r="AO17" s="100"/>
      <c r="AP17" s="100">
        <v>14.495302687799041</v>
      </c>
      <c r="AQ17" s="100"/>
      <c r="AR17" s="100">
        <v>13.007639694202352</v>
      </c>
      <c r="AS17" s="100"/>
      <c r="AT17" s="100">
        <v>2</v>
      </c>
      <c r="AU17" s="100"/>
      <c r="AV17" s="100">
        <v>3</v>
      </c>
    </row>
    <row r="18" spans="1:48">
      <c r="A18" s="314">
        <v>14</v>
      </c>
      <c r="B18" s="272">
        <v>1008</v>
      </c>
      <c r="C18" s="333" t="s">
        <v>990</v>
      </c>
      <c r="D18" s="172">
        <v>587.54214574788102</v>
      </c>
      <c r="E18" s="172">
        <v>48.961845478990078</v>
      </c>
      <c r="F18" s="173">
        <v>4.8651346546087595</v>
      </c>
      <c r="G18" s="53"/>
      <c r="H18" s="54" t="str">
        <f t="shared" ref="H18" si="5">IFERROR(+(G18-B18)/G18, "")</f>
        <v/>
      </c>
      <c r="I18" s="52" t="str">
        <f t="shared" ref="I18" si="6">IFERROR(H18*E18, "")</f>
        <v/>
      </c>
      <c r="J18" s="51"/>
      <c r="L18" s="105" t="s">
        <v>1296</v>
      </c>
      <c r="M18" s="246">
        <f>M16-M17</f>
        <v>6</v>
      </c>
      <c r="Z18" s="51"/>
    </row>
    <row r="19" spans="1:48" ht="15" thickBot="1">
      <c r="A19" s="314">
        <v>14</v>
      </c>
      <c r="B19" s="336">
        <v>977</v>
      </c>
      <c r="C19" s="364" t="s">
        <v>990</v>
      </c>
      <c r="D19" s="362">
        <v>422.9490873638436</v>
      </c>
      <c r="E19" s="362">
        <v>35.245757280320298</v>
      </c>
      <c r="F19" s="363">
        <v>3.5021169052754142</v>
      </c>
      <c r="G19" s="340">
        <v>977</v>
      </c>
      <c r="H19" s="341">
        <f t="shared" ref="H19:H30" si="7">IFERROR(+(G19-B19)/G19, "")</f>
        <v>0</v>
      </c>
      <c r="I19" s="342">
        <f t="shared" ref="I19:I30" si="8">IFERROR(H19*E19, "")</f>
        <v>0</v>
      </c>
      <c r="J19" s="51"/>
      <c r="L19" s="106" t="s">
        <v>1297</v>
      </c>
      <c r="M19" s="247">
        <f>COUNT(X5:X15)</f>
        <v>7</v>
      </c>
      <c r="Z19" s="116">
        <v>910</v>
      </c>
      <c r="AA19" s="99"/>
      <c r="AB19" s="100">
        <v>131.20649084789417</v>
      </c>
      <c r="AC19" s="100"/>
      <c r="AD19" s="100">
        <v>223.07221048795725</v>
      </c>
      <c r="AE19" s="100"/>
      <c r="AF19" s="100">
        <v>215.88814947061309</v>
      </c>
      <c r="AG19" s="100"/>
      <c r="AH19" s="100">
        <v>7.1840610173441632</v>
      </c>
      <c r="AI19" s="100"/>
      <c r="AJ19" s="100">
        <v>57.472488138753306</v>
      </c>
      <c r="AK19" s="100"/>
      <c r="AL19" s="100">
        <v>-47.552589410535148</v>
      </c>
      <c r="AM19" s="100"/>
      <c r="AN19" s="100">
        <v>9.9198987282181577</v>
      </c>
      <c r="AO19" s="100"/>
      <c r="AP19" s="100">
        <v>38.314992092502209</v>
      </c>
      <c r="AQ19" s="100"/>
      <c r="AR19" s="100">
        <v>48.234890820720366</v>
      </c>
      <c r="AS19" s="100"/>
      <c r="AT19" s="100">
        <v>3</v>
      </c>
      <c r="AU19" s="100"/>
      <c r="AV19" s="100">
        <v>4</v>
      </c>
    </row>
    <row r="20" spans="1:48" ht="15" thickTop="1">
      <c r="A20" s="314">
        <v>14</v>
      </c>
      <c r="B20" s="350">
        <v>976</v>
      </c>
      <c r="C20" s="337" t="s">
        <v>990</v>
      </c>
      <c r="D20" s="338">
        <v>1016.08853775675</v>
      </c>
      <c r="E20" s="338">
        <v>84.674044813062508</v>
      </c>
      <c r="F20" s="339">
        <v>8.4135964637975462</v>
      </c>
      <c r="G20" s="354">
        <v>977</v>
      </c>
      <c r="H20" s="355">
        <f t="shared" si="7"/>
        <v>1.0235414534288639E-3</v>
      </c>
      <c r="I20" s="356">
        <f t="shared" si="8"/>
        <v>8.6667394895662747E-2</v>
      </c>
      <c r="J20" s="51"/>
      <c r="L20" s="22" t="s">
        <v>1298</v>
      </c>
      <c r="M20" s="248">
        <f>+M19+M18</f>
        <v>13</v>
      </c>
      <c r="Z20" s="51"/>
    </row>
    <row r="21" spans="1:48">
      <c r="A21" s="314">
        <v>14</v>
      </c>
      <c r="B21" s="343">
        <v>976</v>
      </c>
      <c r="C21" s="344" t="s">
        <v>989</v>
      </c>
      <c r="D21" s="345">
        <v>86.339334179062718</v>
      </c>
      <c r="E21" s="345">
        <v>7.1949445149218931</v>
      </c>
      <c r="F21" s="346">
        <v>0.71460626188357923</v>
      </c>
      <c r="G21" s="347">
        <v>977</v>
      </c>
      <c r="H21" s="348">
        <f t="shared" si="7"/>
        <v>1.0235414534288639E-3</v>
      </c>
      <c r="I21" s="349">
        <f t="shared" si="8"/>
        <v>7.3643239661431862E-3</v>
      </c>
      <c r="J21" s="51"/>
      <c r="Z21" s="116">
        <v>828</v>
      </c>
      <c r="AA21" s="99"/>
      <c r="AB21" s="100">
        <v>3.8701619666463607</v>
      </c>
      <c r="AC21" s="100"/>
      <c r="AD21" s="100">
        <v>6.5796994347318645</v>
      </c>
      <c r="AE21" s="100"/>
      <c r="AF21" s="100">
        <v>6.5796994347318645</v>
      </c>
      <c r="AG21" s="100"/>
      <c r="AH21" s="100">
        <v>0</v>
      </c>
      <c r="AI21" s="100"/>
      <c r="AJ21" s="100">
        <v>0</v>
      </c>
      <c r="AK21" s="100"/>
      <c r="AL21" s="100">
        <v>-164.65483578792956</v>
      </c>
      <c r="AM21" s="100"/>
      <c r="AN21" s="100">
        <v>-164.65483578792956</v>
      </c>
      <c r="AO21" s="100"/>
      <c r="AP21" s="100">
        <v>0</v>
      </c>
      <c r="AQ21" s="100"/>
      <c r="AR21" s="100">
        <v>-164.65483578792956</v>
      </c>
      <c r="AS21" s="100"/>
      <c r="AT21" s="100">
        <v>1</v>
      </c>
      <c r="AU21" s="100"/>
      <c r="AV21" s="100">
        <v>3</v>
      </c>
    </row>
    <row r="22" spans="1:48">
      <c r="A22" s="314">
        <v>14</v>
      </c>
      <c r="B22" s="350">
        <v>935</v>
      </c>
      <c r="C22" s="344" t="s">
        <v>989</v>
      </c>
      <c r="D22" s="345">
        <v>243.67845539318822</v>
      </c>
      <c r="E22" s="345">
        <v>20.306537949432354</v>
      </c>
      <c r="F22" s="346">
        <v>2.0176599421072825</v>
      </c>
      <c r="G22" s="340">
        <v>935</v>
      </c>
      <c r="H22" s="341">
        <f t="shared" si="7"/>
        <v>0</v>
      </c>
      <c r="I22" s="342">
        <f t="shared" si="8"/>
        <v>0</v>
      </c>
      <c r="J22" s="51"/>
      <c r="Z22" s="51"/>
    </row>
    <row r="23" spans="1:48">
      <c r="A23" s="314">
        <v>14</v>
      </c>
      <c r="B23" s="350">
        <v>934</v>
      </c>
      <c r="C23" s="344" t="s">
        <v>990</v>
      </c>
      <c r="D23" s="345">
        <v>3.0409494009949598</v>
      </c>
      <c r="E23" s="345">
        <v>0.2534124500829133</v>
      </c>
      <c r="F23" s="346">
        <v>2.522821022587286E-2</v>
      </c>
      <c r="G23" s="354">
        <v>935</v>
      </c>
      <c r="H23" s="355">
        <f t="shared" si="7"/>
        <v>1.0695187165775401E-3</v>
      </c>
      <c r="I23" s="356">
        <f t="shared" si="8"/>
        <v>2.710293583774474E-4</v>
      </c>
      <c r="J23" s="51"/>
      <c r="Z23" s="116"/>
      <c r="AA23" s="99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</row>
    <row r="24" spans="1:48">
      <c r="A24" s="314">
        <v>14</v>
      </c>
      <c r="B24" s="343">
        <v>933</v>
      </c>
      <c r="C24" s="344" t="s">
        <v>990</v>
      </c>
      <c r="D24" s="345">
        <v>324.28892907926843</v>
      </c>
      <c r="E24" s="345">
        <v>27.024077423272367</v>
      </c>
      <c r="F24" s="346">
        <v>2.6852403031563483</v>
      </c>
      <c r="G24" s="347">
        <v>935</v>
      </c>
      <c r="H24" s="348">
        <f t="shared" si="7"/>
        <v>2.1390374331550803E-3</v>
      </c>
      <c r="I24" s="349">
        <f t="shared" si="8"/>
        <v>5.780551320486068E-2</v>
      </c>
      <c r="J24" s="51"/>
      <c r="Z24" s="51"/>
    </row>
    <row r="25" spans="1:48">
      <c r="A25" s="314">
        <v>14</v>
      </c>
      <c r="B25" s="350">
        <v>910</v>
      </c>
      <c r="C25" s="344" t="s">
        <v>989</v>
      </c>
      <c r="D25" s="345">
        <v>991.76518274719706</v>
      </c>
      <c r="E25" s="345">
        <v>82.647098562266436</v>
      </c>
      <c r="F25" s="346">
        <v>8.2118500703463067</v>
      </c>
      <c r="G25" s="340">
        <v>910</v>
      </c>
      <c r="H25" s="341">
        <f t="shared" si="7"/>
        <v>0</v>
      </c>
      <c r="I25" s="342">
        <f t="shared" si="8"/>
        <v>0</v>
      </c>
      <c r="J25" s="51"/>
      <c r="Z25" s="116"/>
      <c r="AA25" s="99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</row>
    <row r="26" spans="1:48">
      <c r="A26" s="314">
        <v>14</v>
      </c>
      <c r="B26" s="350">
        <v>908</v>
      </c>
      <c r="C26" s="344" t="s">
        <v>990</v>
      </c>
      <c r="D26" s="345">
        <v>566.11767292096476</v>
      </c>
      <c r="E26" s="345">
        <v>47.176472743413726</v>
      </c>
      <c r="F26" s="346">
        <v>4.6873577393806318</v>
      </c>
      <c r="G26" s="354">
        <v>910</v>
      </c>
      <c r="H26" s="355">
        <f t="shared" si="7"/>
        <v>2.1978021978021978E-3</v>
      </c>
      <c r="I26" s="356">
        <f t="shared" si="8"/>
        <v>0.10368455548003017</v>
      </c>
      <c r="J26" s="51"/>
      <c r="Z26" s="51"/>
    </row>
    <row r="27" spans="1:48">
      <c r="A27" s="314">
        <v>14</v>
      </c>
      <c r="B27" s="350">
        <v>900</v>
      </c>
      <c r="C27" s="351" t="s">
        <v>989</v>
      </c>
      <c r="D27" s="352">
        <v>1.97124471936</v>
      </c>
      <c r="E27" s="352">
        <v>0.16427039328000001</v>
      </c>
      <c r="F27" s="353">
        <v>1.6329505166412635E-2</v>
      </c>
      <c r="G27" s="354">
        <v>910</v>
      </c>
      <c r="H27" s="355">
        <f t="shared" si="7"/>
        <v>1.098901098901099E-2</v>
      </c>
      <c r="I27" s="356">
        <f t="shared" si="8"/>
        <v>1.8051691569230771E-3</v>
      </c>
      <c r="J27" s="51"/>
      <c r="Z27" s="116"/>
      <c r="AA27" s="99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</row>
    <row r="28" spans="1:48" ht="15" thickBot="1">
      <c r="A28" s="314">
        <v>14</v>
      </c>
      <c r="B28" s="343">
        <v>900</v>
      </c>
      <c r="C28" s="344" t="s">
        <v>988</v>
      </c>
      <c r="D28" s="345">
        <v>14.623789787208</v>
      </c>
      <c r="E28" s="345">
        <v>1.2186491489339999</v>
      </c>
      <c r="F28" s="346">
        <v>0.12101502800635136</v>
      </c>
      <c r="G28" s="347">
        <v>910</v>
      </c>
      <c r="H28" s="348">
        <f t="shared" si="7"/>
        <v>1.098901098901099E-2</v>
      </c>
      <c r="I28" s="349">
        <f t="shared" si="8"/>
        <v>1.3391748889384615E-2</v>
      </c>
      <c r="J28" s="51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</row>
    <row r="29" spans="1:48" ht="15" thickTop="1">
      <c r="A29" s="314">
        <v>14</v>
      </c>
      <c r="B29" s="350">
        <v>828</v>
      </c>
      <c r="C29" s="351" t="s">
        <v>989</v>
      </c>
      <c r="D29" s="352">
        <v>43.907221449645128</v>
      </c>
      <c r="E29" s="352">
        <v>3.6589351208037608</v>
      </c>
      <c r="F29" s="353">
        <v>0.36335596775779749</v>
      </c>
      <c r="G29" s="340">
        <v>828</v>
      </c>
      <c r="H29" s="341">
        <f t="shared" si="7"/>
        <v>0</v>
      </c>
      <c r="I29" s="342">
        <f t="shared" si="8"/>
        <v>0</v>
      </c>
      <c r="J29" s="51"/>
      <c r="Z29" s="108" t="s">
        <v>1299</v>
      </c>
      <c r="AA29" s="109"/>
      <c r="AB29" s="110">
        <f>SUM(AB9:AB27)</f>
        <v>590.20801804447706</v>
      </c>
      <c r="AC29" s="110"/>
      <c r="AD29" s="110">
        <f>SUM(AD9:AD27)</f>
        <v>1003.4523804723617</v>
      </c>
      <c r="AE29" s="110"/>
      <c r="AF29" s="110">
        <f>SUM(AF9:AF27)</f>
        <v>991.04413845080705</v>
      </c>
      <c r="AG29" s="110"/>
      <c r="AH29" s="110">
        <f>SUM(AH9:AH27)</f>
        <v>12.408242021554386</v>
      </c>
      <c r="AI29" s="110"/>
      <c r="AJ29" s="110">
        <f>SUM(AJ9:AJ27)</f>
        <v>99.26593617243509</v>
      </c>
      <c r="AK29" s="110"/>
      <c r="AL29" s="110">
        <f>SUM(AL9:AL27)</f>
        <v>-308.09517092632086</v>
      </c>
      <c r="AM29" s="110"/>
      <c r="AN29" s="110">
        <f>SUM(AN9:AN27)</f>
        <v>-208.82923475388577</v>
      </c>
      <c r="AO29" s="110"/>
      <c r="AP29" s="110">
        <f>SUM(AP9:AP27)</f>
        <v>66.177290781623398</v>
      </c>
      <c r="AQ29" s="110"/>
      <c r="AR29" s="110">
        <f>SUM(AR9:AR27)</f>
        <v>-142.65194397226236</v>
      </c>
      <c r="AS29" s="110"/>
      <c r="AT29" s="110"/>
      <c r="AU29" s="110"/>
      <c r="AV29" s="110"/>
    </row>
    <row r="30" spans="1:48">
      <c r="A30" s="315">
        <v>14</v>
      </c>
      <c r="B30" s="350">
        <v>824</v>
      </c>
      <c r="C30" s="351" t="s">
        <v>989</v>
      </c>
      <c r="D30" s="352">
        <v>2.5347221501112003</v>
      </c>
      <c r="E30" s="352">
        <v>0.21122684584259999</v>
      </c>
      <c r="F30" s="353">
        <v>2.1080106993550903E-2</v>
      </c>
      <c r="G30" s="347">
        <v>828</v>
      </c>
      <c r="H30" s="348">
        <f t="shared" si="7"/>
        <v>4.830917874396135E-3</v>
      </c>
      <c r="I30" s="349">
        <f t="shared" si="8"/>
        <v>1.0204195451333333E-3</v>
      </c>
      <c r="J30" s="51"/>
      <c r="AR30" s="98"/>
    </row>
    <row r="31" spans="1:48">
      <c r="A31" s="312" t="s">
        <v>1040</v>
      </c>
      <c r="B31" s="330"/>
      <c r="C31" s="330"/>
      <c r="D31" s="136">
        <v>8967.3081202380454</v>
      </c>
      <c r="E31" s="68">
        <v>747.27567668650397</v>
      </c>
      <c r="F31" s="137">
        <v>74.25008755735999</v>
      </c>
      <c r="G31" s="215"/>
      <c r="H31" s="206"/>
      <c r="I31" s="334">
        <f>SUM(I5:I30)</f>
        <v>0.41061666992469054</v>
      </c>
      <c r="J31" s="15"/>
      <c r="Z31" s="108" t="s">
        <v>1300</v>
      </c>
      <c r="AA31" s="109"/>
      <c r="AB31" s="110">
        <f>AB29*12</f>
        <v>7082.4962165337247</v>
      </c>
      <c r="AC31" s="110"/>
      <c r="AD31" s="110">
        <f>AD29*12</f>
        <v>12041.428565668341</v>
      </c>
      <c r="AE31" s="110"/>
      <c r="AF31" s="110">
        <f t="shared" ref="AF31:AR31" si="9">AF29*12</f>
        <v>11892.529661409684</v>
      </c>
      <c r="AG31" s="110"/>
      <c r="AH31" s="110">
        <f t="shared" si="9"/>
        <v>148.89890425865264</v>
      </c>
      <c r="AI31" s="110"/>
      <c r="AJ31" s="110">
        <f t="shared" si="9"/>
        <v>1191.1912340692211</v>
      </c>
      <c r="AK31" s="110"/>
      <c r="AL31" s="110">
        <f t="shared" si="9"/>
        <v>-3697.1420511158503</v>
      </c>
      <c r="AM31" s="110"/>
      <c r="AN31" s="110">
        <f t="shared" si="9"/>
        <v>-2505.9508170466293</v>
      </c>
      <c r="AO31" s="110"/>
      <c r="AP31" s="110">
        <f t="shared" si="9"/>
        <v>794.12748937948072</v>
      </c>
      <c r="AQ31" s="110"/>
      <c r="AR31" s="110">
        <f t="shared" si="9"/>
        <v>-1711.8233276671483</v>
      </c>
      <c r="AS31" s="110"/>
      <c r="AT31" s="110"/>
      <c r="AU31" s="110"/>
      <c r="AV31" s="110"/>
    </row>
    <row r="32" spans="1:48">
      <c r="J32" s="15"/>
      <c r="K32" s="15"/>
    </row>
    <row r="33" spans="2:15">
      <c r="J33" s="15"/>
      <c r="K33" s="15"/>
    </row>
    <row r="34" spans="2:15">
      <c r="D34" s="17" t="s">
        <v>1264</v>
      </c>
      <c r="G34"/>
      <c r="H34"/>
      <c r="I34"/>
    </row>
    <row r="35" spans="2:15">
      <c r="B35" s="17" t="s">
        <v>1192</v>
      </c>
      <c r="C35" s="17" t="s">
        <v>1267</v>
      </c>
      <c r="D35" s="119" t="s">
        <v>990</v>
      </c>
      <c r="E35" s="119" t="s">
        <v>991</v>
      </c>
      <c r="F35" s="119" t="s">
        <v>989</v>
      </c>
      <c r="G35" s="119" t="s">
        <v>988</v>
      </c>
      <c r="H35" s="119" t="s">
        <v>1301</v>
      </c>
      <c r="I35" s="119" t="s">
        <v>1191</v>
      </c>
    </row>
    <row r="36" spans="2:15">
      <c r="B36" s="253">
        <v>1608</v>
      </c>
      <c r="C36" s="44" t="s">
        <v>1262</v>
      </c>
      <c r="D36" s="47">
        <v>92.062510088826201</v>
      </c>
      <c r="E36" s="47"/>
      <c r="F36" s="47"/>
      <c r="G36" s="47">
        <v>2.0592623524300797</v>
      </c>
      <c r="H36" s="47"/>
      <c r="I36" s="47">
        <v>94.121772441256283</v>
      </c>
    </row>
    <row r="37" spans="2:15">
      <c r="B37" s="253">
        <v>1608</v>
      </c>
      <c r="C37" s="44" t="s">
        <v>1263</v>
      </c>
      <c r="D37" s="47">
        <v>9.147602446534691</v>
      </c>
      <c r="E37" s="47"/>
      <c r="F37" s="47"/>
      <c r="G37" s="47">
        <v>0.20459281277433239</v>
      </c>
      <c r="H37" s="47"/>
      <c r="I37" s="47">
        <v>9.3521952593090241</v>
      </c>
      <c r="O37"/>
    </row>
    <row r="38" spans="2:15">
      <c r="B38" s="253">
        <v>1339</v>
      </c>
      <c r="C38" s="44" t="s">
        <v>1262</v>
      </c>
      <c r="D38" s="47"/>
      <c r="E38" s="47">
        <v>2.4377469727309999</v>
      </c>
      <c r="F38" s="47">
        <v>103.37078320810713</v>
      </c>
      <c r="G38" s="47"/>
      <c r="H38" s="47"/>
      <c r="I38" s="47">
        <v>105.80853018083813</v>
      </c>
      <c r="O38"/>
    </row>
    <row r="39" spans="2:15">
      <c r="B39" s="253">
        <v>1339</v>
      </c>
      <c r="C39" s="44" t="s">
        <v>1263</v>
      </c>
      <c r="D39" s="47"/>
      <c r="E39" s="47">
        <v>0.24224461913431883</v>
      </c>
      <c r="F39" s="47">
        <v>10.271347808131024</v>
      </c>
      <c r="G39" s="47"/>
      <c r="H39" s="47"/>
      <c r="I39" s="47">
        <v>10.513592427265342</v>
      </c>
      <c r="O39"/>
    </row>
    <row r="40" spans="2:15">
      <c r="B40" s="253">
        <v>1317</v>
      </c>
      <c r="C40" s="44" t="s">
        <v>1262</v>
      </c>
      <c r="D40" s="47"/>
      <c r="E40" s="47">
        <v>79.394425277870226</v>
      </c>
      <c r="F40" s="47"/>
      <c r="G40" s="47">
        <v>1.1078628988795201</v>
      </c>
      <c r="H40" s="47"/>
      <c r="I40" s="47">
        <v>80.502288176749744</v>
      </c>
      <c r="O40"/>
    </row>
    <row r="41" spans="2:15">
      <c r="B41" s="253">
        <v>1317</v>
      </c>
      <c r="C41" s="44" t="s">
        <v>1263</v>
      </c>
      <c r="D41" s="47"/>
      <c r="E41" s="47">
        <v>7.8890224701961262</v>
      </c>
      <c r="F41" s="47"/>
      <c r="G41" s="47">
        <v>0.10999562595642139</v>
      </c>
      <c r="H41" s="47"/>
      <c r="I41" s="47">
        <v>7.9990180961525477</v>
      </c>
      <c r="O41"/>
    </row>
    <row r="42" spans="2:15">
      <c r="B42" s="253">
        <v>977</v>
      </c>
      <c r="C42" s="44" t="s">
        <v>1262</v>
      </c>
      <c r="D42" s="47">
        <v>119.9198020933828</v>
      </c>
      <c r="E42" s="47"/>
      <c r="F42" s="47">
        <v>7.1949445149218931</v>
      </c>
      <c r="G42" s="47"/>
      <c r="H42" s="47"/>
      <c r="I42" s="47">
        <v>127.1147466083047</v>
      </c>
      <c r="O42"/>
    </row>
    <row r="43" spans="2:15">
      <c r="B43" s="253">
        <v>977</v>
      </c>
      <c r="C43" s="44" t="s">
        <v>1263</v>
      </c>
      <c r="D43" s="47">
        <v>11.915713369072961</v>
      </c>
      <c r="E43" s="47"/>
      <c r="F43" s="47">
        <v>0.71460626188357923</v>
      </c>
      <c r="G43" s="47"/>
      <c r="H43" s="47"/>
      <c r="I43" s="47">
        <v>12.63031963095654</v>
      </c>
      <c r="O43"/>
    </row>
    <row r="44" spans="2:15">
      <c r="B44" s="253">
        <v>935</v>
      </c>
      <c r="C44" s="44" t="s">
        <v>1262</v>
      </c>
      <c r="D44" s="47">
        <v>27.277489873355279</v>
      </c>
      <c r="E44" s="47"/>
      <c r="F44" s="47">
        <v>20.306537949432354</v>
      </c>
      <c r="G44" s="47"/>
      <c r="H44" s="47"/>
      <c r="I44" s="47">
        <v>47.584027822787633</v>
      </c>
    </row>
    <row r="45" spans="2:15">
      <c r="B45" s="253">
        <v>935</v>
      </c>
      <c r="C45" s="44" t="s">
        <v>1263</v>
      </c>
      <c r="D45" s="47">
        <v>2.7104685133822213</v>
      </c>
      <c r="E45" s="47"/>
      <c r="F45" s="47">
        <v>2.0176599421072825</v>
      </c>
      <c r="G45" s="47"/>
      <c r="H45" s="47"/>
      <c r="I45" s="47">
        <v>4.7281284554895038</v>
      </c>
    </row>
    <row r="46" spans="2:15">
      <c r="B46" s="253">
        <v>910</v>
      </c>
      <c r="C46" s="44" t="s">
        <v>1262</v>
      </c>
      <c r="D46" s="47">
        <v>47.176472743413726</v>
      </c>
      <c r="E46" s="47"/>
      <c r="F46" s="47">
        <v>82.811368955546442</v>
      </c>
      <c r="G46" s="47">
        <v>1.2186491489339999</v>
      </c>
      <c r="H46" s="47"/>
      <c r="I46" s="47">
        <v>131.20649084789414</v>
      </c>
    </row>
    <row r="47" spans="2:15">
      <c r="B47" s="253">
        <v>910</v>
      </c>
      <c r="C47" s="44" t="s">
        <v>1263</v>
      </c>
      <c r="D47" s="47">
        <v>4.6873577393806318</v>
      </c>
      <c r="E47" s="47"/>
      <c r="F47" s="47">
        <v>8.2281795755127192</v>
      </c>
      <c r="G47" s="47">
        <v>0.12101502800635136</v>
      </c>
      <c r="H47" s="47"/>
      <c r="I47" s="47">
        <v>13.036552342899702</v>
      </c>
    </row>
    <row r="48" spans="2:15">
      <c r="B48" s="253">
        <v>828</v>
      </c>
      <c r="C48" s="44" t="s">
        <v>1262</v>
      </c>
      <c r="D48" s="47"/>
      <c r="E48" s="47"/>
      <c r="F48" s="47">
        <v>3.8701619666463607</v>
      </c>
      <c r="G48" s="47"/>
      <c r="H48" s="47">
        <v>747.27567668650397</v>
      </c>
      <c r="I48" s="47">
        <v>751.14583865315035</v>
      </c>
    </row>
    <row r="49" spans="2:9">
      <c r="B49" s="253">
        <v>828</v>
      </c>
      <c r="C49" s="44" t="s">
        <v>1263</v>
      </c>
      <c r="D49" s="47"/>
      <c r="E49" s="47"/>
      <c r="F49" s="47">
        <v>0.38443607475134839</v>
      </c>
      <c r="G49" s="47"/>
      <c r="H49" s="47">
        <v>74.25008755735999</v>
      </c>
      <c r="I49" s="47">
        <v>74.634523632111339</v>
      </c>
    </row>
    <row r="50" spans="2:9">
      <c r="B50" s="118" t="s">
        <v>1265</v>
      </c>
      <c r="D50" s="47">
        <v>286.43627479897799</v>
      </c>
      <c r="E50" s="47">
        <v>81.832172250601232</v>
      </c>
      <c r="F50" s="47">
        <v>217.55379659465416</v>
      </c>
      <c r="G50" s="47">
        <v>4.3857744002435997</v>
      </c>
      <c r="H50" s="47">
        <v>747.27567668650397</v>
      </c>
      <c r="I50" s="47">
        <v>1337.4836947309809</v>
      </c>
    </row>
    <row r="51" spans="2:9">
      <c r="B51" s="118" t="s">
        <v>1266</v>
      </c>
      <c r="D51" s="47">
        <v>28.461142068370506</v>
      </c>
      <c r="E51" s="47">
        <v>8.1312670893304446</v>
      </c>
      <c r="F51" s="47">
        <v>21.616229662385955</v>
      </c>
      <c r="G51" s="47">
        <v>0.43560346673710515</v>
      </c>
      <c r="H51" s="47">
        <v>74.25008755735999</v>
      </c>
      <c r="I51" s="47">
        <v>132.894329844184</v>
      </c>
    </row>
    <row r="52" spans="2:9">
      <c r="G52"/>
      <c r="H52"/>
      <c r="I52"/>
    </row>
    <row r="53" spans="2:9">
      <c r="G53"/>
      <c r="H53"/>
      <c r="I53"/>
    </row>
    <row r="54" spans="2:9">
      <c r="G54"/>
      <c r="H54"/>
      <c r="I54"/>
    </row>
    <row r="55" spans="2:9">
      <c r="G55"/>
      <c r="H55"/>
      <c r="I55"/>
    </row>
    <row r="56" spans="2:9">
      <c r="G56"/>
      <c r="H56"/>
      <c r="I56"/>
    </row>
    <row r="57" spans="2:9">
      <c r="G57"/>
      <c r="H57"/>
      <c r="I57"/>
    </row>
    <row r="58" spans="2:9">
      <c r="G58"/>
      <c r="H58"/>
      <c r="I58"/>
    </row>
    <row r="59" spans="2:9">
      <c r="G59"/>
      <c r="H59"/>
      <c r="I59"/>
    </row>
    <row r="60" spans="2:9">
      <c r="G60"/>
      <c r="H60"/>
      <c r="I60"/>
    </row>
    <row r="61" spans="2:9">
      <c r="G61"/>
      <c r="H61"/>
      <c r="I61"/>
    </row>
    <row r="62" spans="2:9">
      <c r="G62" s="48"/>
      <c r="H62" s="48"/>
      <c r="I62" s="48"/>
    </row>
    <row r="63" spans="2:9">
      <c r="G63" s="48"/>
      <c r="H63" s="48"/>
    </row>
    <row r="64" spans="2:9">
      <c r="G64" s="48"/>
      <c r="H64" s="48"/>
    </row>
  </sheetData>
  <mergeCells count="5">
    <mergeCell ref="L4:M4"/>
    <mergeCell ref="O5:P5"/>
    <mergeCell ref="O6:P6"/>
    <mergeCell ref="O7:P7"/>
    <mergeCell ref="O8:P8"/>
  </mergeCells>
  <conditionalFormatting sqref="AV7:AV12 AV15:AV27">
    <cfRule type="cellIs" dxfId="326" priority="4" operator="greaterThan">
      <formula>1</formula>
    </cfRule>
  </conditionalFormatting>
  <conditionalFormatting sqref="AV29">
    <cfRule type="cellIs" dxfId="325" priority="3" operator="greaterThan">
      <formula>1</formula>
    </cfRule>
  </conditionalFormatting>
  <conditionalFormatting sqref="AV31">
    <cfRule type="cellIs" dxfId="324" priority="2" operator="greaterThan">
      <formula>1</formula>
    </cfRule>
  </conditionalFormatting>
  <conditionalFormatting sqref="AV13">
    <cfRule type="cellIs" dxfId="323" priority="1" operator="greaterThan">
      <formula>1</formula>
    </cfRule>
  </conditionalFormatting>
  <dataValidations disablePrompts="1" count="1">
    <dataValidation type="list" allowBlank="1" showInputMessage="1" showErrorMessage="1" sqref="Z7">
      <formula1>$X$5:$X$21</formula1>
    </dataValidation>
  </dataValidations>
  <pageMargins left="0.7" right="0.7" top="0.78740157499999996" bottom="0.78740157499999996" header="0.3" footer="0.3"/>
  <pageSetup paperSize="9" orientation="portrait"/>
  <legacyDrawing r:id="rId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Customer impacted</vt:lpstr>
      <vt:lpstr>SKU classification</vt:lpstr>
      <vt:lpstr>New SKU Catalogue</vt:lpstr>
      <vt:lpstr>SDB 2018</vt:lpstr>
      <vt:lpstr>Overview </vt:lpstr>
      <vt:lpstr>calipers</vt:lpstr>
      <vt:lpstr>Carrier 26</vt:lpstr>
      <vt:lpstr>Carrier 25</vt:lpstr>
      <vt:lpstr>Carrier 24</vt:lpstr>
      <vt:lpstr>Carrier 23</vt:lpstr>
      <vt:lpstr>Carrier 22</vt:lpstr>
      <vt:lpstr>Carrier 21</vt:lpstr>
      <vt:lpstr>Carrier 20</vt:lpstr>
      <vt:lpstr>Carrier 18</vt:lpstr>
      <vt:lpstr>Carrier 16</vt:lpstr>
      <vt:lpstr>Custom 20</vt:lpstr>
      <vt:lpstr>Custom 17</vt:lpstr>
      <vt:lpstr>Custom 16</vt:lpstr>
      <vt:lpstr>Custom 14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 Hilse</dc:creator>
  <cp:lastModifiedBy>Abney Saunders Boxley IV</cp:lastModifiedBy>
  <cp:lastPrinted>2018-03-28T16:45:26Z</cp:lastPrinted>
  <dcterms:created xsi:type="dcterms:W3CDTF">2017-11-07T18:20:01Z</dcterms:created>
  <dcterms:modified xsi:type="dcterms:W3CDTF">2018-11-15T13:47:29Z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