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36" windowHeight="812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H38" i="1"/>
  <c r="C34" i="1" l="1"/>
  <c r="B34" i="1"/>
  <c r="A22" i="1"/>
  <c r="A21" i="1" l="1"/>
  <c r="A30" i="1" l="1"/>
  <c r="A31" i="1"/>
  <c r="A32" i="1"/>
  <c r="A33" i="1"/>
  <c r="A34" i="1"/>
  <c r="B12" i="1" l="1"/>
  <c r="A16" i="1" s="1"/>
  <c r="N4" i="1" l="1"/>
  <c r="N5" i="1" s="1"/>
  <c r="D12" i="1"/>
  <c r="N6" i="1" s="1"/>
  <c r="N7" i="1" l="1"/>
  <c r="N8" i="1" s="1"/>
  <c r="B16" i="1" s="1"/>
  <c r="D16" i="1" s="1"/>
  <c r="B29" i="1" l="1"/>
  <c r="A17" i="1"/>
  <c r="C16" i="1"/>
  <c r="B17" i="1"/>
  <c r="B30" i="1" s="1"/>
  <c r="D17" i="1"/>
  <c r="A18" i="1"/>
  <c r="C17" i="1"/>
  <c r="C29" i="1"/>
  <c r="E16" i="1"/>
  <c r="F16" i="1" l="1"/>
  <c r="G16" i="1"/>
  <c r="C30" i="1"/>
  <c r="E17" i="1"/>
  <c r="F17" i="1" s="1"/>
  <c r="A19" i="1"/>
  <c r="B18" i="1"/>
  <c r="B31" i="1" s="1"/>
  <c r="G17" i="1" l="1"/>
  <c r="D18" i="1"/>
  <c r="E18" i="1" s="1"/>
  <c r="F18" i="1" s="1"/>
  <c r="C18" i="1"/>
  <c r="A20" i="1"/>
  <c r="B19" i="1"/>
  <c r="B32" i="1" s="1"/>
  <c r="D19" i="1" l="1"/>
  <c r="C32" i="1" s="1"/>
  <c r="C31" i="1"/>
  <c r="G18" i="1"/>
  <c r="C19" i="1"/>
  <c r="B20" i="1"/>
  <c r="B33" i="1" s="1"/>
  <c r="D20" i="1"/>
  <c r="E19" i="1" l="1"/>
  <c r="F19" i="1" s="1"/>
  <c r="C33" i="1"/>
  <c r="E20" i="1"/>
  <c r="F20" i="1" s="1"/>
  <c r="B21" i="1"/>
  <c r="C21" i="1"/>
  <c r="C20" i="1"/>
  <c r="D21" i="1" l="1"/>
  <c r="G19" i="1"/>
  <c r="G20" i="1" s="1"/>
  <c r="A23" i="1"/>
  <c r="B22" i="1"/>
  <c r="C22" i="1" s="1"/>
  <c r="E21" i="1" l="1"/>
  <c r="F21" i="1" s="1"/>
  <c r="D22" i="1"/>
  <c r="B23" i="1"/>
  <c r="D23" i="1" s="1"/>
  <c r="G21" i="1"/>
  <c r="C23" i="1"/>
  <c r="E22" i="1" l="1"/>
  <c r="F22" i="1" s="1"/>
  <c r="G22" i="1"/>
  <c r="N11" i="1"/>
  <c r="E39" i="1"/>
  <c r="H39" i="1" s="1"/>
  <c r="C38" i="1"/>
  <c r="E23" i="1"/>
  <c r="D24" i="1"/>
  <c r="N13" i="1" l="1"/>
  <c r="N14" i="1" s="1"/>
  <c r="N15" i="1" s="1"/>
  <c r="F23" i="1"/>
  <c r="E24" i="1"/>
  <c r="G23" i="1"/>
  <c r="D29" i="1"/>
  <c r="D30" i="1"/>
  <c r="D31" i="1"/>
  <c r="D32" i="1"/>
  <c r="D33" i="1"/>
  <c r="D34" i="1"/>
  <c r="E31" i="1" l="1"/>
  <c r="I31" i="1" s="1"/>
  <c r="F31" i="1"/>
  <c r="G31" i="1" s="1"/>
  <c r="H31" i="1" s="1"/>
  <c r="E34" i="1"/>
  <c r="I34" i="1" s="1"/>
  <c r="F34" i="1"/>
  <c r="G34" i="1" s="1"/>
  <c r="H34" i="1" s="1"/>
  <c r="E30" i="1"/>
  <c r="I30" i="1" s="1"/>
  <c r="F30" i="1"/>
  <c r="G30" i="1" s="1"/>
  <c r="E32" i="1"/>
  <c r="I32" i="1" s="1"/>
  <c r="F32" i="1"/>
  <c r="G32" i="1" s="1"/>
  <c r="H32" i="1" s="1"/>
  <c r="E29" i="1"/>
  <c r="D38" i="1"/>
  <c r="F29" i="1"/>
  <c r="G29" i="1" s="1"/>
  <c r="H29" i="1" s="1"/>
  <c r="E33" i="1"/>
  <c r="I33" i="1" s="1"/>
  <c r="F33" i="1"/>
  <c r="G33" i="1" s="1"/>
  <c r="H30" i="1" l="1"/>
  <c r="E38" i="1"/>
  <c r="I29" i="1"/>
  <c r="I38" i="1" s="1"/>
  <c r="H33" i="1"/>
</calcChain>
</file>

<file path=xl/sharedStrings.xml><?xml version="1.0" encoding="utf-8"?>
<sst xmlns="http://schemas.openxmlformats.org/spreadsheetml/2006/main" count="37" uniqueCount="34">
  <si>
    <t>Кол-во интервалов по формуле Стерджесса k</t>
  </si>
  <si>
    <t>Округление k</t>
  </si>
  <si>
    <t>Объем выборки n</t>
  </si>
  <si>
    <t>Размах выборки W</t>
  </si>
  <si>
    <t xml:space="preserve">max = </t>
  </si>
  <si>
    <t xml:space="preserve">min = </t>
  </si>
  <si>
    <t>Длина каждого интервала h</t>
  </si>
  <si>
    <t>Округлив с точн. до 0,1 в большую сторону</t>
  </si>
  <si>
    <t>Интервальный статистический ряд</t>
  </si>
  <si>
    <t>[xi;</t>
  </si>
  <si>
    <t>xi+1)</t>
  </si>
  <si>
    <t>xi*</t>
  </si>
  <si>
    <t>ni</t>
  </si>
  <si>
    <t>ni/n</t>
  </si>
  <si>
    <t>Выборочное среднее</t>
  </si>
  <si>
    <t>x-cp=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</si>
  <si>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</si>
  <si>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</si>
  <si>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</si>
  <si>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</si>
  <si>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</si>
  <si>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</si>
  <si>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</si>
  <si>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</si>
  <si>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</si>
  <si>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(ninpi)^2/npi</t>
  </si>
  <si>
    <t>Суммы</t>
  </si>
  <si>
    <t>ni-n*pi</t>
  </si>
  <si>
    <t xml:space="preserve">X2Расч = </t>
  </si>
  <si>
    <t xml:space="preserve">k-r-1 = </t>
  </si>
  <si>
    <t xml:space="preserve">X2Табл = </t>
  </si>
  <si>
    <t>Вариант 10</t>
  </si>
  <si>
    <t>ni/n*h</t>
  </si>
  <si>
    <t>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</si>
</sst>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u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4" fillId="0" borderId="0" xfId="0" applyFont="1"/>
    <xf numFmtId="2" fontId="4" fillId="0" borderId="0" xfId="0" applyNumberFormat="1" applyFont="1"/>
    <xf numFmtId="0" fontId="1" fillId="2" borderId="1" xfId="0" applyFont="1" applyFill="1" applyBorder="1"/>
    <xf numFmtId="0" fontId="6" fillId="0" borderId="0" xfId="0" applyFont="1"/>
    <xf numFmtId="0" fontId="1" fillId="4" borderId="1" xfId="0" applyFont="1" applyFill="1" applyBorder="1" applyAlignment="1">
      <alignment horizontal="right" vertical="center"/>
    </xf>
    <xf numFmtId="0" fontId="3" fillId="0" borderId="2" xfId="0" applyFont="1" applyBorder="1" applyAlignment="1"/>
    <xf numFmtId="0" fontId="3" fillId="0" borderId="4" xfId="0" applyFont="1" applyBorder="1" applyAlignment="1"/>
    <xf numFmtId="0" fontId="3" fillId="0" borderId="3" xfId="0" applyFont="1" applyBorder="1" applyAlignment="1"/>
    <xf numFmtId="165" fontId="1" fillId="0" borderId="5" xfId="0" applyNumberFormat="1" applyFont="1" applyFill="1" applyBorder="1"/>
    <xf numFmtId="0" fontId="0" fillId="0" borderId="0" xfId="0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1" fillId="3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2" fontId="1" fillId="9" borderId="1" xfId="0" applyNumberFormat="1" applyFont="1" applyFill="1" applyBorder="1"/>
    <xf numFmtId="1" fontId="1" fillId="9" borderId="1" xfId="0" applyNumberFormat="1" applyFont="1" applyFill="1" applyBorder="1"/>
    <xf numFmtId="0" fontId="1" fillId="6" borderId="1" xfId="0" applyFont="1" applyFill="1" applyBorder="1"/>
    <xf numFmtId="164" fontId="1" fillId="7" borderId="1" xfId="0" applyNumberFormat="1" applyFont="1" applyFill="1" applyBorder="1"/>
    <xf numFmtId="165" fontId="1" fillId="11" borderId="1" xfId="0" applyNumberFormat="1" applyFont="1" applyFill="1" applyBorder="1"/>
    <xf numFmtId="11" fontId="1" fillId="12" borderId="1" xfId="0" applyNumberFormat="1" applyFont="1" applyFill="1" applyBorder="1"/>
    <xf numFmtId="0" fontId="1" fillId="12" borderId="1" xfId="0" applyFont="1" applyFill="1" applyBorder="1"/>
    <xf numFmtId="0" fontId="5" fillId="3" borderId="1" xfId="0" applyFont="1" applyFill="1" applyBorder="1"/>
    <xf numFmtId="0" fontId="7" fillId="0" borderId="0" xfId="0" applyFont="1"/>
    <xf numFmtId="0" fontId="0" fillId="0" borderId="0" xfId="0" applyFont="1"/>
    <xf numFmtId="0" fontId="8" fillId="0" borderId="0" xfId="0" applyFont="1"/>
    <xf numFmtId="0" fontId="6" fillId="9" borderId="1" xfId="0" applyFont="1" applyFill="1" applyBorder="1"/>
    <xf numFmtId="0" fontId="1" fillId="9" borderId="2" xfId="0" applyFont="1" applyFill="1" applyBorder="1"/>
    <xf numFmtId="0" fontId="6" fillId="9" borderId="3" xfId="0" applyFont="1" applyFill="1" applyBorder="1"/>
    <xf numFmtId="2" fontId="4" fillId="13" borderId="0" xfId="0" applyNumberFormat="1" applyFont="1" applyFill="1"/>
    <xf numFmtId="0" fontId="7" fillId="0" borderId="0" xfId="0" applyFont="1" applyAlignment="1">
      <alignment horizontal="center"/>
    </xf>
    <xf numFmtId="0" fontId="1" fillId="0" borderId="5" xfId="0" applyFont="1" applyFill="1" applyBorder="1"/>
    <xf numFmtId="0" fontId="1" fillId="0" borderId="0" xfId="0" applyFont="1" applyFill="1"/>
    <xf numFmtId="11" fontId="1" fillId="0" borderId="0" xfId="0" applyNumberFormat="1" applyFont="1" applyFill="1"/>
    <xf numFmtId="0" fontId="6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Лист1!$C$16:$C$23</c:f>
              <c:numCache>
                <c:formatCode>0.0</c:formatCode>
                <c:ptCount val="8"/>
                <c:pt idx="0">
                  <c:v>7.6</c:v>
                </c:pt>
                <c:pt idx="1">
                  <c:v>12.799999999999999</c:v>
                </c:pt>
                <c:pt idx="2">
                  <c:v>18</c:v>
                </c:pt>
                <c:pt idx="3">
                  <c:v>23.199999999999996</c:v>
                </c:pt>
                <c:pt idx="4">
                  <c:v>28.4</c:v>
                </c:pt>
                <c:pt idx="5">
                  <c:v>33.599999999999994</c:v>
                </c:pt>
                <c:pt idx="6">
                  <c:v>38.799999999999997</c:v>
                </c:pt>
                <c:pt idx="7">
                  <c:v>44</c:v>
                </c:pt>
              </c:numCache>
            </c:numRef>
          </c:cat>
          <c:val>
            <c:numRef>
              <c:f>Лист1!$F$16:$F$23</c:f>
              <c:numCache>
                <c:formatCode>0.000</c:formatCode>
                <c:ptCount val="8"/>
                <c:pt idx="0">
                  <c:v>1.3461538461538462E-2</c:v>
                </c:pt>
                <c:pt idx="1">
                  <c:v>2.3076923076923075E-2</c:v>
                </c:pt>
                <c:pt idx="2">
                  <c:v>3.8461538461538464E-2</c:v>
                </c:pt>
                <c:pt idx="3">
                  <c:v>4.8076923076923073E-2</c:v>
                </c:pt>
                <c:pt idx="4">
                  <c:v>4.038461538461538E-2</c:v>
                </c:pt>
                <c:pt idx="5">
                  <c:v>2.3076923076923075E-2</c:v>
                </c:pt>
                <c:pt idx="6">
                  <c:v>3.8461538461538459E-3</c:v>
                </c:pt>
                <c:pt idx="7">
                  <c:v>1.923076923076923E-3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9-4F68-919A-1CA94CF2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97887631"/>
        <c:axId val="897885967"/>
      </c:barChart>
      <c:catAx>
        <c:axId val="8978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xi*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5967"/>
        <c:crosses val="autoZero"/>
        <c:auto val="1"/>
        <c:lblAlgn val="ctr"/>
        <c:lblOffset val="100"/>
        <c:noMultiLvlLbl val="0"/>
      </c:catAx>
      <c:valAx>
        <c:axId val="8978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</a:t>
                </a:r>
                <a:r>
                  <a:rPr lang="ru-RU"/>
                  <a:t>*</a:t>
                </a:r>
                <a:r>
                  <a:rPr lang="en-US"/>
                  <a:t>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16</xdr:row>
      <xdr:rowOff>194310</xdr:rowOff>
    </xdr:from>
    <xdr:to>
      <xdr:col>15</xdr:col>
      <xdr:colOff>563880</xdr:colOff>
      <xdr:row>30</xdr:row>
      <xdr:rowOff>171450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</xdr:colOff>
      <xdr:row>31</xdr:row>
      <xdr:rowOff>190500</xdr:rowOff>
    </xdr:from>
    <xdr:to>
      <xdr:col>12</xdr:col>
      <xdr:colOff>2734235</xdr:colOff>
      <xdr:row>37</xdr:row>
      <xdr:rowOff>145676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7404399" y="6723529"/>
              <a:ext cx="2680895" cy="1143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</m:nary>
                </m:oMath>
              </a14:m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E38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расч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 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38</m:t>
                        </m:r>
                      </m:e>
                    </m:nary>
                  </m:oMath>
                </m:oMathPara>
              </a14:m>
              <a:endParaRPr lang="en-US" sz="1100"/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f>
                        <m:f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ru-RU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den>
                      </m:f>
                    </m:e>
                  </m:nary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Sup>
                    <m:sSubSupPr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  <m:sub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расч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100"/>
                <a:t> +</a:t>
              </a:r>
              <a:r>
                <a:rPr lang="en-US" sz="1100" baseline="0"/>
                <a:t> n = I38 = H38 + N3</a:t>
              </a:r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404399" y="6723529"/>
              <a:ext cx="2680895" cy="1143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^𝑘▒〖𝑛𝑝_𝑖=𝑛〗</a:t>
              </a:r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E38</a:t>
              </a: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_расч^</a:t>
              </a:r>
              <a:r>
                <a:rPr lang="en-US" sz="1100" b="0" i="0">
                  <a:latin typeface="Cambria Math" panose="02040503050406030204" pitchFamily="18" charset="0"/>
                </a:rPr>
                <a:t>2= ∑_(𝑖=1)^𝑘▒〖〖(𝑛_𝑖  −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en-US" sz="1100" b="0" i="0">
                  <a:latin typeface="Cambria Math" panose="02040503050406030204" pitchFamily="18" charset="0"/>
                </a:rPr>
                <a:t> )〗^2/(𝑛𝑝_𝑖 )=𝐻38〗</a:t>
              </a:r>
              <a:endParaRPr lang="en-US" sz="1100"/>
            </a:p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^𝑘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𝑛𝑝_𝑖 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_расч^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/>
                <a:t> +</a:t>
              </a:r>
              <a:r>
                <a:rPr lang="en-US" sz="1100" baseline="0"/>
                <a:t> n = I38 = H38 + N3</a:t>
              </a:r>
              <a:endParaRPr lang="ru-RU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zoomScale="56" zoomScaleNormal="69" workbookViewId="0">
      <selection activeCell="B33" sqref="B33"/>
    </sheetView>
  </sheetViews>
  <sheetFormatPr defaultRowHeight="14.4" x14ac:dyDescent="0.3"/>
  <cols>
    <col min="1" max="1" width="10.77734375" customWidth="1"/>
    <col min="2" max="2" width="8.44140625" customWidth="1"/>
    <col min="3" max="9" width="9" bestFit="1" customWidth="1"/>
    <col min="12" max="12" width="7.33203125" bestFit="1" customWidth="1"/>
    <col min="13" max="13" width="40.77734375" bestFit="1" customWidth="1"/>
  </cols>
  <sheetData>
    <row r="1" spans="1:14" ht="17.399999999999999" x14ac:dyDescent="0.3">
      <c r="A1" s="32" t="s">
        <v>31</v>
      </c>
      <c r="B1" s="32"/>
      <c r="C1" s="32"/>
      <c r="D1" s="7"/>
      <c r="E1" s="8"/>
      <c r="F1" s="9"/>
      <c r="G1" s="1"/>
      <c r="H1" s="1"/>
    </row>
    <row r="2" spans="1:14" ht="15" x14ac:dyDescent="0.3">
      <c r="A2" s="6">
        <v>25</v>
      </c>
      <c r="B2" s="6">
        <v>9</v>
      </c>
      <c r="C2" s="6">
        <v>25</v>
      </c>
      <c r="D2" s="6">
        <v>17</v>
      </c>
      <c r="E2" s="6">
        <v>29</v>
      </c>
      <c r="F2" s="6">
        <v>16</v>
      </c>
      <c r="G2" s="6">
        <v>11</v>
      </c>
      <c r="H2" s="6">
        <v>32</v>
      </c>
      <c r="I2" s="6">
        <v>18</v>
      </c>
      <c r="J2" s="6">
        <v>33</v>
      </c>
    </row>
    <row r="3" spans="1:14" ht="18" x14ac:dyDescent="0.35">
      <c r="A3" s="6">
        <v>24</v>
      </c>
      <c r="B3" s="6">
        <v>16</v>
      </c>
      <c r="C3" s="6">
        <v>21</v>
      </c>
      <c r="D3" s="6">
        <v>21</v>
      </c>
      <c r="E3" s="6">
        <v>26</v>
      </c>
      <c r="F3" s="6">
        <v>21</v>
      </c>
      <c r="G3" s="6">
        <v>13</v>
      </c>
      <c r="H3" s="6">
        <v>21</v>
      </c>
      <c r="I3" s="6">
        <v>22</v>
      </c>
      <c r="J3" s="6">
        <v>9</v>
      </c>
      <c r="M3" s="27" t="s">
        <v>2</v>
      </c>
      <c r="N3" s="2">
        <v>100</v>
      </c>
    </row>
    <row r="4" spans="1:14" ht="18" x14ac:dyDescent="0.35">
      <c r="A4" s="6">
        <v>5</v>
      </c>
      <c r="B4" s="6">
        <v>20</v>
      </c>
      <c r="C4" s="6">
        <v>32</v>
      </c>
      <c r="D4" s="6">
        <v>14</v>
      </c>
      <c r="E4" s="6">
        <v>13</v>
      </c>
      <c r="F4" s="6">
        <v>46</v>
      </c>
      <c r="G4" s="6">
        <v>20</v>
      </c>
      <c r="H4" s="6">
        <v>26</v>
      </c>
      <c r="I4" s="6">
        <v>20</v>
      </c>
      <c r="J4" s="6">
        <v>6</v>
      </c>
      <c r="M4" s="27" t="s">
        <v>0</v>
      </c>
      <c r="N4" s="2">
        <f>1+LOG(N3,2)</f>
        <v>7.6438561897747253</v>
      </c>
    </row>
    <row r="5" spans="1:14" ht="18" x14ac:dyDescent="0.35">
      <c r="A5" s="6">
        <v>11</v>
      </c>
      <c r="B5" s="6">
        <v>20</v>
      </c>
      <c r="C5" s="6">
        <v>29</v>
      </c>
      <c r="D5" s="6">
        <v>23</v>
      </c>
      <c r="E5" s="6">
        <v>26</v>
      </c>
      <c r="F5" s="6">
        <v>15</v>
      </c>
      <c r="G5" s="6">
        <v>18</v>
      </c>
      <c r="H5" s="6">
        <v>15</v>
      </c>
      <c r="I5" s="6">
        <v>20</v>
      </c>
      <c r="J5" s="6">
        <v>32</v>
      </c>
      <c r="M5" s="27" t="s">
        <v>1</v>
      </c>
      <c r="N5" s="2">
        <f>ROUND(N4,0)</f>
        <v>8</v>
      </c>
    </row>
    <row r="6" spans="1:14" ht="18" x14ac:dyDescent="0.35">
      <c r="A6" s="6">
        <v>27</v>
      </c>
      <c r="B6" s="6">
        <v>31</v>
      </c>
      <c r="C6" s="6">
        <v>29</v>
      </c>
      <c r="D6" s="6">
        <v>11</v>
      </c>
      <c r="E6" s="6">
        <v>24</v>
      </c>
      <c r="F6" s="6">
        <v>23</v>
      </c>
      <c r="G6" s="6">
        <v>22</v>
      </c>
      <c r="H6" s="6">
        <v>23</v>
      </c>
      <c r="I6" s="6">
        <v>9</v>
      </c>
      <c r="J6" s="6">
        <v>26</v>
      </c>
      <c r="M6" s="27" t="s">
        <v>3</v>
      </c>
      <c r="N6" s="2">
        <f>D12-B12</f>
        <v>41</v>
      </c>
    </row>
    <row r="7" spans="1:14" ht="18" x14ac:dyDescent="0.35">
      <c r="A7" s="6">
        <v>33</v>
      </c>
      <c r="B7" s="6">
        <v>23</v>
      </c>
      <c r="C7" s="6">
        <v>27</v>
      </c>
      <c r="D7" s="6">
        <v>26</v>
      </c>
      <c r="E7" s="6">
        <v>30</v>
      </c>
      <c r="F7" s="6">
        <v>16</v>
      </c>
      <c r="G7" s="6">
        <v>14</v>
      </c>
      <c r="H7" s="6">
        <v>19</v>
      </c>
      <c r="I7" s="6">
        <v>10</v>
      </c>
      <c r="J7" s="6">
        <v>23</v>
      </c>
      <c r="M7" s="27" t="s">
        <v>6</v>
      </c>
      <c r="N7" s="2">
        <f>N6/N5</f>
        <v>5.125</v>
      </c>
    </row>
    <row r="8" spans="1:14" ht="18" x14ac:dyDescent="0.35">
      <c r="A8" s="6">
        <v>26</v>
      </c>
      <c r="B8" s="6">
        <v>19</v>
      </c>
      <c r="C8" s="6">
        <v>9</v>
      </c>
      <c r="D8" s="6">
        <v>33</v>
      </c>
      <c r="E8" s="6">
        <v>27</v>
      </c>
      <c r="F8" s="6">
        <v>21</v>
      </c>
      <c r="G8" s="6">
        <v>28</v>
      </c>
      <c r="H8" s="6">
        <v>23</v>
      </c>
      <c r="I8" s="6">
        <v>13</v>
      </c>
      <c r="J8" s="6">
        <v>33</v>
      </c>
      <c r="M8" s="27" t="s">
        <v>7</v>
      </c>
      <c r="N8" s="2">
        <f>_xlfn.CEILING.MATH(N7,0.1)</f>
        <v>5.2</v>
      </c>
    </row>
    <row r="9" spans="1:14" ht="18" x14ac:dyDescent="0.35">
      <c r="A9" s="6">
        <v>27</v>
      </c>
      <c r="B9" s="6">
        <v>32</v>
      </c>
      <c r="C9" s="6">
        <v>18</v>
      </c>
      <c r="D9" s="6">
        <v>29</v>
      </c>
      <c r="E9" s="6">
        <v>28</v>
      </c>
      <c r="F9" s="6">
        <v>29</v>
      </c>
      <c r="G9" s="6">
        <v>13</v>
      </c>
      <c r="H9" s="6">
        <v>33</v>
      </c>
      <c r="I9" s="6">
        <v>24</v>
      </c>
      <c r="J9" s="6">
        <v>21</v>
      </c>
      <c r="N9" s="2"/>
    </row>
    <row r="10" spans="1:14" ht="18" x14ac:dyDescent="0.35">
      <c r="A10" s="6">
        <v>12</v>
      </c>
      <c r="B10" s="6">
        <v>16</v>
      </c>
      <c r="C10" s="6">
        <v>23</v>
      </c>
      <c r="D10" s="6">
        <v>16</v>
      </c>
      <c r="E10" s="6">
        <v>28</v>
      </c>
      <c r="F10" s="6">
        <v>18</v>
      </c>
      <c r="G10" s="6">
        <v>24</v>
      </c>
      <c r="H10" s="6">
        <v>17</v>
      </c>
      <c r="I10" s="6">
        <v>40</v>
      </c>
      <c r="J10" s="6">
        <v>32</v>
      </c>
      <c r="M10" s="27" t="s">
        <v>14</v>
      </c>
      <c r="N10" s="2"/>
    </row>
    <row r="11" spans="1:14" ht="18" x14ac:dyDescent="0.35">
      <c r="A11" s="6">
        <v>32</v>
      </c>
      <c r="B11" s="6">
        <v>25</v>
      </c>
      <c r="C11" s="6">
        <v>26</v>
      </c>
      <c r="D11" s="6">
        <v>23</v>
      </c>
      <c r="E11" s="6">
        <v>21</v>
      </c>
      <c r="F11" s="6">
        <v>37</v>
      </c>
      <c r="G11" s="6">
        <v>19</v>
      </c>
      <c r="H11" s="6">
        <v>23</v>
      </c>
      <c r="I11" s="6">
        <v>18</v>
      </c>
      <c r="J11" s="6">
        <v>29</v>
      </c>
      <c r="M11" s="1" t="s">
        <v>15</v>
      </c>
      <c r="N11" s="31">
        <f>SUMPRODUCT(C16:C23,D16:D23)/100</f>
        <v>22.679999999999996</v>
      </c>
    </row>
    <row r="12" spans="1:14" ht="18" x14ac:dyDescent="0.35">
      <c r="A12" s="12" t="s">
        <v>5</v>
      </c>
      <c r="B12" s="13">
        <f>MIN(A2:J11)</f>
        <v>5</v>
      </c>
      <c r="C12" s="12" t="s">
        <v>4</v>
      </c>
      <c r="D12" s="13">
        <f>MAX(A2:J11)</f>
        <v>46</v>
      </c>
      <c r="M12" s="27" t="s">
        <v>16</v>
      </c>
      <c r="N12" s="2"/>
    </row>
    <row r="13" spans="1:14" ht="18" x14ac:dyDescent="0.35">
      <c r="M13" s="1" t="s">
        <v>17</v>
      </c>
      <c r="N13" s="3">
        <f>SUMPRODUCT(C16:C23,C16:C23,D16:D23)/100-N11*N11</f>
        <v>63.003199999999993</v>
      </c>
    </row>
    <row r="14" spans="1:14" ht="18" x14ac:dyDescent="0.35">
      <c r="A14" s="25" t="s">
        <v>8</v>
      </c>
      <c r="B14" s="26"/>
      <c r="C14" s="26"/>
      <c r="D14" s="26"/>
      <c r="E14" s="26"/>
      <c r="M14" s="1" t="s">
        <v>18</v>
      </c>
      <c r="N14" s="3">
        <f>N13*100/99</f>
        <v>63.639595959595958</v>
      </c>
    </row>
    <row r="15" spans="1:14" ht="18" x14ac:dyDescent="0.35">
      <c r="A15" s="14" t="s">
        <v>9</v>
      </c>
      <c r="B15" s="14" t="s">
        <v>10</v>
      </c>
      <c r="C15" s="14" t="s">
        <v>11</v>
      </c>
      <c r="D15" s="14" t="s">
        <v>12</v>
      </c>
      <c r="E15" s="14" t="s">
        <v>13</v>
      </c>
      <c r="F15" s="14" t="s">
        <v>32</v>
      </c>
      <c r="G15" s="14" t="s">
        <v>33</v>
      </c>
      <c r="M15" s="1" t="s">
        <v>19</v>
      </c>
      <c r="N15" s="31">
        <f>SQRT(N14)</f>
        <v>7.977442946182439</v>
      </c>
    </row>
    <row r="16" spans="1:14" ht="15.6" x14ac:dyDescent="0.3">
      <c r="A16" s="16">
        <f>B12</f>
        <v>5</v>
      </c>
      <c r="B16" s="16">
        <f>A16+$N$8</f>
        <v>10.199999999999999</v>
      </c>
      <c r="C16" s="20">
        <f>(A16+B16)/2</f>
        <v>7.6</v>
      </c>
      <c r="D16" s="15">
        <f t="shared" ref="D16:D22" si="0">COUNTIFS($A$2:$J$11,"&gt;="&amp;A16,$A$2:$J$11,"&lt;"&amp;B16)</f>
        <v>7</v>
      </c>
      <c r="E16" s="19">
        <f>D16/$N$3</f>
        <v>7.0000000000000007E-2</v>
      </c>
      <c r="F16" s="21">
        <f>E16/$N$8</f>
        <v>1.3461538461538462E-2</v>
      </c>
      <c r="G16" s="17">
        <f>E16</f>
        <v>7.0000000000000007E-2</v>
      </c>
    </row>
    <row r="17" spans="1:9" ht="15.6" x14ac:dyDescent="0.3">
      <c r="A17" s="16">
        <f>A16+$N$8</f>
        <v>10.199999999999999</v>
      </c>
      <c r="B17" s="16">
        <f>A17+$N$8</f>
        <v>15.399999999999999</v>
      </c>
      <c r="C17" s="20">
        <f t="shared" ref="C17:C23" si="1">(A17+B17)/2</f>
        <v>12.799999999999999</v>
      </c>
      <c r="D17" s="15">
        <f t="shared" si="0"/>
        <v>12</v>
      </c>
      <c r="E17" s="19">
        <f t="shared" ref="E17:E23" si="2">D17/$N$3</f>
        <v>0.12</v>
      </c>
      <c r="F17" s="21">
        <f t="shared" ref="F17:F22" si="3">E17/$N$8</f>
        <v>2.3076923076923075E-2</v>
      </c>
      <c r="G17" s="17">
        <f>G16+E17</f>
        <v>0.19</v>
      </c>
    </row>
    <row r="18" spans="1:9" ht="15.6" x14ac:dyDescent="0.3">
      <c r="A18" s="16">
        <f>A17+$N$8</f>
        <v>15.399999999999999</v>
      </c>
      <c r="B18" s="16">
        <f>A18+$N$8</f>
        <v>20.599999999999998</v>
      </c>
      <c r="C18" s="20">
        <f t="shared" si="1"/>
        <v>18</v>
      </c>
      <c r="D18" s="15">
        <f t="shared" si="0"/>
        <v>20</v>
      </c>
      <c r="E18" s="19">
        <f t="shared" si="2"/>
        <v>0.2</v>
      </c>
      <c r="F18" s="21">
        <f t="shared" si="3"/>
        <v>3.8461538461538464E-2</v>
      </c>
      <c r="G18" s="17">
        <f t="shared" ref="G18:G22" si="4">G17+E18</f>
        <v>0.39</v>
      </c>
    </row>
    <row r="19" spans="1:9" ht="15.6" x14ac:dyDescent="0.3">
      <c r="A19" s="16">
        <f t="shared" ref="A19:A23" si="5">A18+$N$8</f>
        <v>20.599999999999998</v>
      </c>
      <c r="B19" s="16">
        <f t="shared" ref="B19:B22" si="6">A19+$N$8</f>
        <v>25.799999999999997</v>
      </c>
      <c r="C19" s="20">
        <f t="shared" si="1"/>
        <v>23.199999999999996</v>
      </c>
      <c r="D19" s="15">
        <f t="shared" si="0"/>
        <v>25</v>
      </c>
      <c r="E19" s="19">
        <f t="shared" si="2"/>
        <v>0.25</v>
      </c>
      <c r="F19" s="21">
        <f t="shared" si="3"/>
        <v>4.8076923076923073E-2</v>
      </c>
      <c r="G19" s="17">
        <f t="shared" si="4"/>
        <v>0.64</v>
      </c>
    </row>
    <row r="20" spans="1:9" ht="15.6" x14ac:dyDescent="0.3">
      <c r="A20" s="16">
        <f t="shared" si="5"/>
        <v>25.799999999999997</v>
      </c>
      <c r="B20" s="16">
        <f t="shared" si="6"/>
        <v>30.999999999999996</v>
      </c>
      <c r="C20" s="20">
        <f t="shared" si="1"/>
        <v>28.4</v>
      </c>
      <c r="D20" s="15">
        <f t="shared" si="0"/>
        <v>21</v>
      </c>
      <c r="E20" s="19">
        <f t="shared" si="2"/>
        <v>0.21</v>
      </c>
      <c r="F20" s="21">
        <f t="shared" si="3"/>
        <v>4.038461538461538E-2</v>
      </c>
      <c r="G20" s="17">
        <f t="shared" si="4"/>
        <v>0.85</v>
      </c>
    </row>
    <row r="21" spans="1:9" ht="15.6" x14ac:dyDescent="0.3">
      <c r="A21" s="16">
        <f t="shared" si="5"/>
        <v>30.999999999999996</v>
      </c>
      <c r="B21" s="16">
        <f t="shared" si="6"/>
        <v>36.199999999999996</v>
      </c>
      <c r="C21" s="20">
        <f t="shared" si="1"/>
        <v>33.599999999999994</v>
      </c>
      <c r="D21" s="15">
        <f t="shared" si="0"/>
        <v>12</v>
      </c>
      <c r="E21" s="19">
        <f t="shared" si="2"/>
        <v>0.12</v>
      </c>
      <c r="F21" s="21">
        <f t="shared" si="3"/>
        <v>2.3076923076923075E-2</v>
      </c>
      <c r="G21" s="17">
        <f t="shared" si="4"/>
        <v>0.97</v>
      </c>
    </row>
    <row r="22" spans="1:9" ht="15.6" x14ac:dyDescent="0.3">
      <c r="A22" s="16">
        <f t="shared" si="5"/>
        <v>36.199999999999996</v>
      </c>
      <c r="B22" s="16">
        <f t="shared" si="6"/>
        <v>41.4</v>
      </c>
      <c r="C22" s="20">
        <f t="shared" si="1"/>
        <v>38.799999999999997</v>
      </c>
      <c r="D22" s="15">
        <f t="shared" si="0"/>
        <v>2</v>
      </c>
      <c r="E22" s="19">
        <f t="shared" si="2"/>
        <v>0.02</v>
      </c>
      <c r="F22" s="21">
        <f t="shared" si="3"/>
        <v>3.8461538461538459E-3</v>
      </c>
      <c r="G22" s="17">
        <f t="shared" si="4"/>
        <v>0.99</v>
      </c>
    </row>
    <row r="23" spans="1:9" ht="15.6" x14ac:dyDescent="0.3">
      <c r="A23" s="16">
        <f t="shared" si="5"/>
        <v>41.4</v>
      </c>
      <c r="B23" s="16">
        <f>A23+$N$8</f>
        <v>46.6</v>
      </c>
      <c r="C23" s="20">
        <f t="shared" si="1"/>
        <v>44</v>
      </c>
      <c r="D23" s="15">
        <f>COUNTIFS($A$2:$J$11,"&gt;="&amp;A23,$A$2:$J$11,"&lt;="&amp;B23)</f>
        <v>1</v>
      </c>
      <c r="E23" s="19">
        <f t="shared" si="2"/>
        <v>0.01</v>
      </c>
      <c r="F23" s="21">
        <f>E23/$N$8</f>
        <v>1.923076923076923E-3</v>
      </c>
      <c r="G23" s="18">
        <f>G22+E23</f>
        <v>1</v>
      </c>
    </row>
    <row r="24" spans="1:9" ht="15.6" x14ac:dyDescent="0.3">
      <c r="D24" s="15">
        <f>SUM(D16:D23)</f>
        <v>100</v>
      </c>
      <c r="E24" s="19">
        <f>SUM(E16:E23)</f>
        <v>1</v>
      </c>
      <c r="F24" s="10"/>
      <c r="G24" s="11"/>
    </row>
    <row r="25" spans="1:9" x14ac:dyDescent="0.3">
      <c r="A25">
        <v>36.200000000000003</v>
      </c>
      <c r="B25">
        <v>46.6</v>
      </c>
      <c r="D25">
        <v>3</v>
      </c>
    </row>
    <row r="27" spans="1:9" ht="17.399999999999999" x14ac:dyDescent="0.3">
      <c r="A27" s="25" t="s">
        <v>20</v>
      </c>
      <c r="B27" s="26"/>
      <c r="C27" s="26"/>
      <c r="D27" s="26"/>
      <c r="E27" s="26"/>
      <c r="F27" s="26"/>
      <c r="G27" s="26"/>
      <c r="H27" s="26"/>
      <c r="I27" s="26"/>
    </row>
    <row r="28" spans="1:9" ht="15.6" x14ac:dyDescent="0.3">
      <c r="A28" s="14" t="s">
        <v>9</v>
      </c>
      <c r="B28" s="14" t="s">
        <v>10</v>
      </c>
      <c r="C28" s="14" t="s">
        <v>12</v>
      </c>
      <c r="D28" s="14" t="s">
        <v>21</v>
      </c>
      <c r="E28" s="14" t="s">
        <v>22</v>
      </c>
      <c r="F28" s="14" t="s">
        <v>27</v>
      </c>
      <c r="G28" s="24" t="s">
        <v>23</v>
      </c>
      <c r="H28" s="24" t="s">
        <v>25</v>
      </c>
      <c r="I28" s="24" t="s">
        <v>24</v>
      </c>
    </row>
    <row r="29" spans="1:9" ht="15.6" x14ac:dyDescent="0.3">
      <c r="A29" s="22">
        <f>-1E+50</f>
        <v>-1.0000000000000001E+50</v>
      </c>
      <c r="B29" s="23">
        <f>B16</f>
        <v>10.199999999999999</v>
      </c>
      <c r="C29" s="15">
        <f t="shared" ref="C29:C33" si="7">D16</f>
        <v>7</v>
      </c>
      <c r="D29" s="4">
        <f>_xlfn.NORM.DIST(B29,$N$11,$N$15,TRUE)</f>
        <v>5.8860532143110184E-2</v>
      </c>
      <c r="E29" s="4">
        <f>$N$3*D29</f>
        <v>5.8860532143110182</v>
      </c>
      <c r="F29" s="4">
        <f t="shared" ref="F29:F34" si="8">C29-$N$3*D29</f>
        <v>1.1139467856889818</v>
      </c>
      <c r="G29" s="4">
        <f t="shared" ref="G29:G34" si="9">POWER(F29,2)</f>
        <v>1.2408774413468142</v>
      </c>
      <c r="H29" s="4">
        <f t="shared" ref="H29:H34" si="10">G29/E29</f>
        <v>0.21081655162916549</v>
      </c>
      <c r="I29" s="4">
        <f t="shared" ref="I29:I34" si="11">(POWER(C29,2))/E29</f>
        <v>8.3247633373181475</v>
      </c>
    </row>
    <row r="30" spans="1:9" ht="15.6" x14ac:dyDescent="0.3">
      <c r="A30" s="23">
        <f t="shared" ref="A30:B34" si="12">A17</f>
        <v>10.199999999999999</v>
      </c>
      <c r="B30" s="23">
        <f t="shared" si="12"/>
        <v>15.399999999999999</v>
      </c>
      <c r="C30" s="15">
        <f t="shared" si="7"/>
        <v>12</v>
      </c>
      <c r="D30" s="4">
        <f>_xlfn.NORM.DIST(B30,$N$11,$N$15,TRUE)-_xlfn.NORM.DIST(A30,$N$11,$N$15,TRUE)</f>
        <v>0.12187301623750443</v>
      </c>
      <c r="E30" s="4">
        <f t="shared" ref="E30:E34" si="13">$N$3*D30</f>
        <v>12.187301623750443</v>
      </c>
      <c r="F30" s="4">
        <f t="shared" si="8"/>
        <v>-0.18730162375044301</v>
      </c>
      <c r="G30" s="4">
        <f t="shared" si="9"/>
        <v>3.5081898259552519E-2</v>
      </c>
      <c r="H30" s="4">
        <f t="shared" si="10"/>
        <v>2.8785615834095225E-3</v>
      </c>
      <c r="I30" s="4">
        <f t="shared" si="11"/>
        <v>11.815576937832967</v>
      </c>
    </row>
    <row r="31" spans="1:9" ht="15.6" x14ac:dyDescent="0.3">
      <c r="A31" s="23">
        <f t="shared" si="12"/>
        <v>15.399999999999999</v>
      </c>
      <c r="B31" s="23">
        <f t="shared" si="12"/>
        <v>20.599999999999998</v>
      </c>
      <c r="C31" s="15">
        <f t="shared" si="7"/>
        <v>20</v>
      </c>
      <c r="D31" s="4">
        <f t="shared" ref="D31:D34" si="14">_xlfn.NORM.DIST(B31,$N$11,$N$15,TRUE)-_xlfn.NORM.DIST(A31,$N$11,$N$15,TRUE)</f>
        <v>0.21641481992979966</v>
      </c>
      <c r="E31" s="4">
        <f t="shared" si="13"/>
        <v>21.641481992979966</v>
      </c>
      <c r="F31" s="4">
        <f t="shared" si="8"/>
        <v>-1.6414819929799656</v>
      </c>
      <c r="G31" s="4">
        <f t="shared" si="9"/>
        <v>2.6944631332774795</v>
      </c>
      <c r="H31" s="4">
        <f t="shared" si="10"/>
        <v>0.12450455722725023</v>
      </c>
      <c r="I31" s="4">
        <f t="shared" si="11"/>
        <v>18.483022564247285</v>
      </c>
    </row>
    <row r="32" spans="1:9" ht="15.6" x14ac:dyDescent="0.3">
      <c r="A32" s="23">
        <f t="shared" si="12"/>
        <v>20.599999999999998</v>
      </c>
      <c r="B32" s="23">
        <f t="shared" si="12"/>
        <v>25.799999999999997</v>
      </c>
      <c r="C32" s="15">
        <f t="shared" si="7"/>
        <v>25</v>
      </c>
      <c r="D32" s="4">
        <f t="shared" si="14"/>
        <v>0.25499099351217075</v>
      </c>
      <c r="E32" s="4">
        <f t="shared" si="13"/>
        <v>25.499099351217076</v>
      </c>
      <c r="F32" s="4">
        <f t="shared" si="8"/>
        <v>-0.49909935121707605</v>
      </c>
      <c r="G32" s="4">
        <f t="shared" si="9"/>
        <v>0.24910016238530622</v>
      </c>
      <c r="H32" s="4">
        <f t="shared" si="10"/>
        <v>9.7689788550675474E-3</v>
      </c>
      <c r="I32" s="4">
        <f t="shared" si="11"/>
        <v>24.510669627637991</v>
      </c>
    </row>
    <row r="33" spans="1:9" ht="15.6" x14ac:dyDescent="0.3">
      <c r="A33" s="23">
        <f t="shared" si="12"/>
        <v>25.799999999999997</v>
      </c>
      <c r="B33" s="23">
        <f t="shared" si="12"/>
        <v>30.999999999999996</v>
      </c>
      <c r="C33" s="15">
        <f t="shared" si="7"/>
        <v>21</v>
      </c>
      <c r="D33" s="4">
        <f t="shared" si="14"/>
        <v>0.19937276115152625</v>
      </c>
      <c r="E33" s="4">
        <f t="shared" si="13"/>
        <v>19.937276115152624</v>
      </c>
      <c r="F33" s="4">
        <f t="shared" si="8"/>
        <v>1.0627238848473759</v>
      </c>
      <c r="G33" s="4">
        <f t="shared" si="9"/>
        <v>1.1293820554250986</v>
      </c>
      <c r="H33" s="4">
        <f t="shared" si="10"/>
        <v>5.6646758007567119E-2</v>
      </c>
      <c r="I33" s="4">
        <f t="shared" si="11"/>
        <v>22.119370642854943</v>
      </c>
    </row>
    <row r="34" spans="1:9" ht="15.6" x14ac:dyDescent="0.3">
      <c r="A34" s="23">
        <f t="shared" si="12"/>
        <v>30.999999999999996</v>
      </c>
      <c r="B34" s="23">
        <f>1E+50</f>
        <v>1.0000000000000001E+50</v>
      </c>
      <c r="C34" s="15">
        <f>D23+D22+D21</f>
        <v>15</v>
      </c>
      <c r="D34" s="4">
        <f t="shared" si="14"/>
        <v>0.14848787702588873</v>
      </c>
      <c r="E34" s="4">
        <f t="shared" si="13"/>
        <v>14.848787702588872</v>
      </c>
      <c r="F34" s="4">
        <f t="shared" si="8"/>
        <v>0.15121229741112785</v>
      </c>
      <c r="G34" s="4">
        <f t="shared" si="9"/>
        <v>2.2865158888351382E-2</v>
      </c>
      <c r="H34" s="4">
        <f t="shared" si="10"/>
        <v>1.5398670481607641E-3</v>
      </c>
      <c r="I34" s="4">
        <f t="shared" si="11"/>
        <v>15.152752164459288</v>
      </c>
    </row>
    <row r="35" spans="1:9" ht="15.6" x14ac:dyDescent="0.3">
      <c r="A35" s="33"/>
      <c r="B35" s="33"/>
      <c r="C35" s="33"/>
      <c r="D35" s="33"/>
      <c r="E35" s="33"/>
      <c r="F35" s="33"/>
      <c r="G35" s="33"/>
      <c r="H35" s="33"/>
      <c r="I35" s="33"/>
    </row>
    <row r="36" spans="1:9" ht="15.6" x14ac:dyDescent="0.3">
      <c r="A36" s="34"/>
      <c r="B36" s="35"/>
      <c r="C36" s="34"/>
      <c r="D36" s="34"/>
      <c r="E36" s="34"/>
      <c r="F36" s="34"/>
      <c r="G36" s="34"/>
      <c r="H36" s="34"/>
      <c r="I36" s="34"/>
    </row>
    <row r="37" spans="1:9" x14ac:dyDescent="0.3">
      <c r="A37" s="36"/>
      <c r="B37" s="36"/>
      <c r="C37" s="36"/>
      <c r="D37" s="36"/>
      <c r="E37" s="36"/>
      <c r="F37" s="36"/>
      <c r="G37" s="36"/>
      <c r="H37" s="36"/>
      <c r="I37" s="36"/>
    </row>
    <row r="38" spans="1:9" ht="15.6" x14ac:dyDescent="0.3">
      <c r="A38" s="28" t="s">
        <v>26</v>
      </c>
      <c r="B38" s="28"/>
      <c r="C38" s="29">
        <f>SUM(C29:C36)</f>
        <v>100</v>
      </c>
      <c r="D38" s="28">
        <f>SUM(D29:D36)</f>
        <v>1</v>
      </c>
      <c r="E38" s="28">
        <f>SUM(E29:E36)</f>
        <v>100</v>
      </c>
      <c r="F38" s="28"/>
      <c r="G38" s="28" t="s">
        <v>28</v>
      </c>
      <c r="H38" s="28">
        <f>SUM(H29:H34)</f>
        <v>0.40615527435062071</v>
      </c>
      <c r="I38" s="30">
        <f>SUM(I29:I36)</f>
        <v>100.40615527435062</v>
      </c>
    </row>
    <row r="39" spans="1:9" x14ac:dyDescent="0.3">
      <c r="A39" s="5"/>
      <c r="B39" s="5"/>
      <c r="C39" s="5"/>
      <c r="D39" s="28" t="s">
        <v>29</v>
      </c>
      <c r="E39" s="28">
        <f>COUNT(C29:C35)-2-1</f>
        <v>3</v>
      </c>
      <c r="F39" s="28"/>
      <c r="G39" s="28" t="s">
        <v>30</v>
      </c>
      <c r="H39" s="28">
        <f>_xlfn.CHISQ.INV.RT(0.05,E39)</f>
        <v>7.8147279032511792</v>
      </c>
      <c r="I39" s="5"/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2023-11-30T11:50:26Z</dcterms:modified>
</cp:coreProperties>
</file>