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morales\Desktop\ADA_JSMM\Avalúos\"/>
    </mc:Choice>
  </mc:AlternateContent>
  <xr:revisionPtr revIDLastSave="0" documentId="13_ncr:1_{E0EC01E9-A850-42A3-8C21-6A6E4D4EAC34}" xr6:coauthVersionLast="43" xr6:coauthVersionMax="43" xr10:uidLastSave="{00000000-0000-0000-0000-000000000000}"/>
  <bookViews>
    <workbookView xWindow="-120" yWindow="-120" windowWidth="29040" windowHeight="15840" xr2:uid="{52F2EE32-D25F-45C7-923E-166C356AA3E0}"/>
  </bookViews>
  <sheets>
    <sheet name="Sol Av_1.2" sheetId="8" r:id="rId1"/>
    <sheet name="Listado Viv" sheetId="7" r:id="rId2"/>
    <sheet name="Control de Cambios" sheetId="11" state="hidden" r:id="rId3"/>
    <sheet name="Control Cambios" sheetId="10" state="hidden" r:id="rId4"/>
    <sheet name="Cotización" sheetId="6" state="hidden" r:id="rId5"/>
    <sheet name="Comparativa" sheetId="5" state="hidden" r:id="rId6"/>
    <sheet name="Layout-Control" sheetId="9" state="hidden" r:id="rId7"/>
    <sheet name="Datos" sheetId="4" state="hidden" r:id="rId8"/>
    <sheet name="Datos_Tip Av" sheetId="3" state="hidden" r:id="rId9"/>
  </sheets>
  <definedNames>
    <definedName name="_xlnm.Print_Area" localSheetId="5">Comparativa!$A$1:$Z$71</definedName>
    <definedName name="_xlnm.Print_Area" localSheetId="4">Cotización!$A$1:$Z$69</definedName>
    <definedName name="_xlnm.Print_Area" localSheetId="1">'Listado Viv'!$A$1:$Z$71</definedName>
    <definedName name="_xlnm.Print_Area" localSheetId="0">'Sol Av_1.2'!$A$1:$Z$69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7" l="1"/>
  <c r="O11" i="7"/>
  <c r="N11" i="7"/>
  <c r="C13" i="7" l="1"/>
  <c r="T14" i="8" l="1"/>
  <c r="C11" i="3"/>
  <c r="Y14" i="8" l="1"/>
  <c r="E42" i="8"/>
  <c r="E41" i="8"/>
  <c r="Y14" i="5" l="1"/>
  <c r="T14" i="5"/>
  <c r="O14" i="5"/>
  <c r="H14" i="5"/>
  <c r="E14" i="5"/>
  <c r="Y14" i="6"/>
  <c r="T14" i="6"/>
  <c r="O14" i="6"/>
  <c r="H14" i="6"/>
  <c r="E14" i="6"/>
  <c r="J64" i="8" l="1"/>
  <c r="J62" i="8"/>
  <c r="B64" i="8"/>
  <c r="B62" i="8"/>
  <c r="O24" i="5" l="1"/>
  <c r="N24" i="5"/>
  <c r="N24" i="6"/>
  <c r="O24" i="6"/>
  <c r="N12" i="7"/>
  <c r="K24" i="5"/>
  <c r="K24" i="6"/>
  <c r="K12" i="7"/>
  <c r="J24" i="5"/>
  <c r="J24" i="6"/>
  <c r="J12" i="7"/>
  <c r="O12" i="7"/>
  <c r="B4" i="9"/>
  <c r="AA4" i="9"/>
  <c r="Z4" i="9"/>
  <c r="AP4" i="9"/>
  <c r="AG4" i="9"/>
  <c r="AF4" i="9"/>
  <c r="AE4" i="9"/>
  <c r="AD4" i="9"/>
  <c r="AC4" i="9"/>
  <c r="AB4" i="9"/>
  <c r="Y4" i="9"/>
  <c r="X4" i="9"/>
  <c r="N4" i="9"/>
  <c r="M4" i="9"/>
  <c r="L4" i="9"/>
  <c r="E29" i="5"/>
  <c r="E29" i="6"/>
  <c r="E19" i="5"/>
  <c r="E19" i="6"/>
  <c r="E48" i="5"/>
  <c r="K4" i="9"/>
  <c r="D4" i="9"/>
  <c r="C4" i="9"/>
  <c r="F4" i="9"/>
  <c r="E4" i="9" l="1"/>
  <c r="X26" i="5" l="1"/>
  <c r="V26" i="5"/>
  <c r="T26" i="5"/>
  <c r="R26" i="5"/>
  <c r="P26" i="5"/>
  <c r="O26" i="5"/>
  <c r="N26" i="5"/>
  <c r="M26" i="5"/>
  <c r="L26" i="5"/>
  <c r="K26" i="5"/>
  <c r="J26" i="5"/>
  <c r="H26" i="5"/>
  <c r="C26" i="5"/>
  <c r="X25" i="5"/>
  <c r="V25" i="5"/>
  <c r="T25" i="5"/>
  <c r="R25" i="5"/>
  <c r="P25" i="5"/>
  <c r="O25" i="5"/>
  <c r="N25" i="5"/>
  <c r="M25" i="5"/>
  <c r="L25" i="5"/>
  <c r="K25" i="5"/>
  <c r="J25" i="5"/>
  <c r="H25" i="5"/>
  <c r="C25" i="5"/>
  <c r="B25" i="5" s="1"/>
  <c r="B26" i="5" s="1"/>
  <c r="X24" i="5"/>
  <c r="V24" i="5"/>
  <c r="P24" i="5"/>
  <c r="L24" i="5"/>
  <c r="H24" i="5"/>
  <c r="C24" i="5"/>
  <c r="B24" i="5"/>
  <c r="H25" i="6"/>
  <c r="H26" i="6"/>
  <c r="C26" i="6"/>
  <c r="C25" i="6"/>
  <c r="C24" i="6"/>
  <c r="X26" i="6"/>
  <c r="V26" i="6"/>
  <c r="T26" i="6"/>
  <c r="R26" i="6"/>
  <c r="P26" i="6"/>
  <c r="O26" i="6"/>
  <c r="N26" i="6"/>
  <c r="M26" i="6"/>
  <c r="L26" i="6"/>
  <c r="K26" i="6"/>
  <c r="J26" i="6"/>
  <c r="T25" i="6"/>
  <c r="R25" i="6"/>
  <c r="P25" i="6"/>
  <c r="X25" i="6"/>
  <c r="V25" i="6"/>
  <c r="O25" i="6"/>
  <c r="N25" i="6"/>
  <c r="M25" i="6"/>
  <c r="L25" i="6"/>
  <c r="K25" i="6"/>
  <c r="J25" i="6"/>
  <c r="P24" i="6"/>
  <c r="H24" i="6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H14" i="7"/>
  <c r="C14" i="7"/>
  <c r="X13" i="7"/>
  <c r="V13" i="7"/>
  <c r="P13" i="7"/>
  <c r="O13" i="7"/>
  <c r="N13" i="7"/>
  <c r="L13" i="7"/>
  <c r="K13" i="7"/>
  <c r="J13" i="7"/>
  <c r="H13" i="7"/>
  <c r="B13" i="7"/>
  <c r="Y13" i="7"/>
  <c r="W13" i="7"/>
  <c r="U13" i="7"/>
  <c r="T13" i="7"/>
  <c r="S13" i="7"/>
  <c r="R13" i="7"/>
  <c r="Q13" i="7"/>
  <c r="M13" i="7"/>
  <c r="X12" i="7"/>
  <c r="V12" i="7"/>
  <c r="P12" i="7"/>
  <c r="L12" i="7"/>
  <c r="H12" i="7"/>
  <c r="C12" i="7"/>
  <c r="Y12" i="7"/>
  <c r="W12" i="7"/>
  <c r="U12" i="7"/>
  <c r="T12" i="7"/>
  <c r="S12" i="7"/>
  <c r="R12" i="7"/>
  <c r="Q12" i="7"/>
  <c r="M12" i="7"/>
  <c r="V24" i="6"/>
  <c r="L24" i="6"/>
  <c r="B14" i="7" l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Q38" i="5"/>
  <c r="V38" i="5"/>
  <c r="M38" i="5"/>
  <c r="I38" i="5"/>
  <c r="E38" i="5"/>
  <c r="I33" i="5"/>
  <c r="M33" i="5" s="1"/>
  <c r="Q33" i="5" s="1"/>
  <c r="V33" i="5" s="1"/>
  <c r="B27" i="6" l="1"/>
  <c r="B27" i="5" s="1"/>
  <c r="R33" i="8"/>
  <c r="K33" i="8"/>
  <c r="E33" i="8"/>
  <c r="E32" i="8"/>
  <c r="E37" i="8"/>
  <c r="W7" i="6"/>
  <c r="W7" i="5" s="1"/>
  <c r="W7" i="7"/>
  <c r="R60" i="8"/>
  <c r="B60" i="8"/>
  <c r="B54" i="8"/>
  <c r="B57" i="8" s="1"/>
  <c r="B44" i="8"/>
  <c r="P47" i="8" s="1"/>
  <c r="R21" i="6"/>
  <c r="R21" i="5" s="1"/>
  <c r="E21" i="6"/>
  <c r="E21" i="5" s="1"/>
  <c r="E18" i="6"/>
  <c r="E18" i="5" s="1"/>
  <c r="E13" i="6"/>
  <c r="E13" i="5" s="1"/>
  <c r="U12" i="6"/>
  <c r="U12" i="5" s="1"/>
  <c r="M12" i="6"/>
  <c r="M12" i="5" s="1"/>
  <c r="E12" i="6"/>
  <c r="E12" i="5" s="1"/>
  <c r="W11" i="5"/>
  <c r="E11" i="6"/>
  <c r="E11" i="5" s="1"/>
  <c r="Y12" i="8"/>
  <c r="Y12" i="6" s="1"/>
  <c r="Y12" i="5" s="1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R37" i="8" l="1"/>
  <c r="K58" i="8"/>
  <c r="R58" i="8"/>
  <c r="B56" i="8"/>
  <c r="E58" i="8"/>
  <c r="K51" i="8"/>
  <c r="K52" i="8"/>
  <c r="P51" i="8"/>
  <c r="B47" i="8"/>
  <c r="B51" i="8"/>
  <c r="U51" i="8"/>
  <c r="U52" i="8"/>
  <c r="B58" i="8"/>
  <c r="B48" i="8"/>
  <c r="B46" i="8"/>
  <c r="B49" i="8"/>
  <c r="P52" i="8"/>
  <c r="F51" i="8"/>
  <c r="F52" i="8" l="1"/>
  <c r="B24" i="6" l="1"/>
  <c r="X24" i="6"/>
  <c r="B25" i="6"/>
  <c r="B25" i="8"/>
  <c r="B63" i="7" s="1"/>
  <c r="L14" i="8" l="1"/>
  <c r="L14" i="5"/>
  <c r="L14" i="6"/>
  <c r="B26" i="6"/>
  <c r="B26" i="8"/>
</calcChain>
</file>

<file path=xl/sharedStrings.xml><?xml version="1.0" encoding="utf-8"?>
<sst xmlns="http://schemas.openxmlformats.org/spreadsheetml/2006/main" count="524" uniqueCount="291">
  <si>
    <t>Actualización</t>
  </si>
  <si>
    <t>Tipo de Servicio</t>
  </si>
  <si>
    <t>Estimación de Valor</t>
  </si>
  <si>
    <t>Juicio</t>
  </si>
  <si>
    <t>Conocer el Valor Comercial</t>
  </si>
  <si>
    <t>Nombre/Razón Social</t>
  </si>
  <si>
    <t>RFC</t>
  </si>
  <si>
    <t>Avalúo antecedente</t>
  </si>
  <si>
    <t>CLG</t>
  </si>
  <si>
    <t>Título de propiedad</t>
  </si>
  <si>
    <t>SERVICIOS DE VALUACIÓN</t>
  </si>
  <si>
    <t>Terreno</t>
  </si>
  <si>
    <t>Casa Habitación Unifamiliar</t>
  </si>
  <si>
    <t>Casa en Condominio</t>
  </si>
  <si>
    <t>Departamento en Condominio</t>
  </si>
  <si>
    <t>Edificio</t>
  </si>
  <si>
    <t>Conjunto Habitacional</t>
  </si>
  <si>
    <t>Obligatoria</t>
  </si>
  <si>
    <t>Opcional</t>
  </si>
  <si>
    <t>Estimación de valor</t>
  </si>
  <si>
    <t>Avalúo Comercial</t>
  </si>
  <si>
    <t>Solicitud de Avalúo
Escritura / Titulo de Propiedad
Boleta Predial
CLG (Certificado de Libertad de Gravamen)
Georeferencias (archivo kmz)
Constancia de Uso de Suelo</t>
  </si>
  <si>
    <t>Ficha Técnica
Planos Arquitectónico / Plano Catastral
Croquis de ubicación
Constancia de Uso de Suelo
Avalúo Antecedente</t>
  </si>
  <si>
    <t>Solicitud de Avalúo
Escritura / Titulo de Propiedad
Boleta Predial
CLG (Certificado de Libertad de Gravamen)
Georeferencias (archivo kmz)</t>
  </si>
  <si>
    <t>Solicitud de Avalúo
Escritura / Titulo de Propiedad
- En caso de Régimen de condominio debe incluir: Indiviso
Boleta Predial
CLG (Certificado de Libertad de Gravamen)
Georeferencias (archivo kmz)</t>
  </si>
  <si>
    <t>Avalúo para Juzgados</t>
  </si>
  <si>
    <t>Solicitud de Avalúo
CLG (Certificado de Libertad de Gravamen)
Georeferencias (archivo kmz)
Ficha Técnica
Constancia de Uso de Suelo</t>
  </si>
  <si>
    <t>Escritura / Titulo de Propiedad
Boleta Predial
Planos Arquitectónico / Plano Catastral
Croquis de ubicación
Constancia de Uso de Suelo
Avalúo Antecedente</t>
  </si>
  <si>
    <t>Solicitud de Avalúo
CLG (Certificado de Libertad de Gravamen)
Georeferencias (archivo kmz)
Ficha Técnica
gfd</t>
  </si>
  <si>
    <t>Solicitud de Avalúo
CLG (Certificado de Libertad de Gravamen)
Georeferencias (archivo kmz)
Ficha Técnica</t>
  </si>
  <si>
    <t>Escritura / Titulo de Propiedad
- En caso de Régimen de condominio debe incluir: Indiviso
Boleta Predial
Planos Arquitectónico / Plano Catastral
Croquis de ubicación
Constancia de Uso de Suelo
Avalúo Antecedente</t>
  </si>
  <si>
    <t>Avalúo Fiscal / Catastral</t>
  </si>
  <si>
    <t>Solicitud de Avalúo
Escritura / Titulo de Propiedad
Boleta Predial
CLG (Certificado de Libertad de Gravamen)
Georeferencias (archivo kmz)
Croquis de ubicación
Constancia de Uso de Suelo</t>
  </si>
  <si>
    <t>Ficha Técnica
Planos Arquitectónico / Plano Catastral
Constancia de Uso de Suelo
Avalúo Antecedente</t>
  </si>
  <si>
    <t>Solicitud de Avalúo
Escritura / Titulo de Propiedad
Boleta Predial
CLG (Certificado de Libertad de Gravamen)
Georeferencias (archivo kmz)
Planos Arquitectónico / Plano Catastral
Croquis de ubicación</t>
  </si>
  <si>
    <t>Ficha Técnica
Constancia de Uso de Suelo
Avalúo Antecedente</t>
  </si>
  <si>
    <t>Solicitud de Avalúo
Escritura / Titulo de Propiedad
- En caso de Régimen de condominio debe incluir: Indiviso
Boleta Predial
CLG (Certificado de Libertad de Gravamen)
Georeferencias (archivo kmz)
Planos Arquitectónico / Plano Catastral
Croquis de ubicación</t>
  </si>
  <si>
    <t>Avalúo Bancario</t>
  </si>
  <si>
    <t>Responsable de la Solicitud</t>
  </si>
  <si>
    <t>Desarrollo / Hugo Ochoa-Jose M Fernández</t>
  </si>
  <si>
    <t>Comercialización / Rubén D. Crispin-Fernando Pérez</t>
  </si>
  <si>
    <t>Litigio Individual / Areli Alegría-Eduardo Del Río</t>
  </si>
  <si>
    <t>Propósito</t>
  </si>
  <si>
    <t>Compra-Venta</t>
  </si>
  <si>
    <t>Escrituración</t>
  </si>
  <si>
    <t>Dación en Pago</t>
  </si>
  <si>
    <t>Traslado de Dominio</t>
  </si>
  <si>
    <t>Transmisión de Propiedad</t>
  </si>
  <si>
    <t>Trámites Catastrales</t>
  </si>
  <si>
    <t>Tipo de Inmueble</t>
  </si>
  <si>
    <t>Regimen de Propiedad</t>
  </si>
  <si>
    <t>En Condominio</t>
  </si>
  <si>
    <t>Acceso al Inmueble</t>
  </si>
  <si>
    <t>Con Acceso al Inmueble</t>
  </si>
  <si>
    <t>Sin Acceso al Inmueble</t>
  </si>
  <si>
    <t>AREA DE AVALUOS</t>
  </si>
  <si>
    <t>COMPARATIVA DE AVALÚO / ESTIMACIÓN DE VALOR</t>
  </si>
  <si>
    <t>No. De Servicio</t>
  </si>
  <si>
    <t>1. INFORMACION GENERAL</t>
  </si>
  <si>
    <t>Responsable/Área de Solicitante</t>
  </si>
  <si>
    <t>Fecha de Solicitud Interna</t>
  </si>
  <si>
    <t>Próposito</t>
  </si>
  <si>
    <t>Nueva Solicitud</t>
  </si>
  <si>
    <t>Ruta en "M"</t>
  </si>
  <si>
    <t>No. de Credito (ID)</t>
  </si>
  <si>
    <t>No. De Garantías</t>
  </si>
  <si>
    <t>2. DATOS DEL INMUEBLE A VALUAR</t>
  </si>
  <si>
    <t>Solicitante</t>
  </si>
  <si>
    <t>Propietario</t>
  </si>
  <si>
    <t>No.</t>
  </si>
  <si>
    <t>Calle</t>
  </si>
  <si>
    <t>Casa/No. Ofic.</t>
  </si>
  <si>
    <t>Mz.</t>
  </si>
  <si>
    <t>Lt.</t>
  </si>
  <si>
    <t>Fraccionamiento/Colonia</t>
  </si>
  <si>
    <t>Municipio</t>
  </si>
  <si>
    <t>Estado</t>
  </si>
  <si>
    <t>Valor Estimado</t>
  </si>
  <si>
    <t xml:space="preserve">Comentarios </t>
  </si>
  <si>
    <t>Contacto para acceso al Inmueble</t>
  </si>
  <si>
    <t>COTIZACIÓN DE AVALÚO / ESTIMACIÓN DE VALOR</t>
  </si>
  <si>
    <t>1. INFORMACION GENERAL (Se requiere presentar un formato por trabajo y llenar los espacios en color amarillo)</t>
  </si>
  <si>
    <t>En caso de que el servicio solicitado integre más de 3 garantías, favor de continuar el listado en el "ANEXO I. LISTADO DE GARANTIAS"</t>
  </si>
  <si>
    <t>SOLICITUD DE AVALÚO / ESTIMACIÓN DE VALOR</t>
  </si>
  <si>
    <t>ANEXO I. LISTADO DE GARANTIAS</t>
  </si>
  <si>
    <t>3. DOCUMENTACIÓN DE ACUERDO AL PROPÓSITO DEL AVALÚO</t>
  </si>
  <si>
    <t>OBLIGATORIA</t>
  </si>
  <si>
    <t>OPCIONAL</t>
  </si>
  <si>
    <t>4. DATOS PARA FACTURACIÓN</t>
  </si>
  <si>
    <t>Indicar si hay Acceso</t>
  </si>
  <si>
    <t>3. DOCUMENTACION ADJUNTA</t>
  </si>
  <si>
    <t>4. REQUERIMIENTOS DE LA COTIZACIÓN</t>
  </si>
  <si>
    <t>• Hojas membretadas.</t>
  </si>
  <si>
    <t>• Fecha en la que se realiza la cotización.</t>
  </si>
  <si>
    <t>• Nombre de la persona que solicita la cotización.</t>
  </si>
  <si>
    <t>• Descripción de lo solicitado</t>
  </si>
  <si>
    <t>• Actividades a realizar</t>
  </si>
  <si>
    <t>• Monto por honorarios (indicando los impuestos que correspondan)</t>
  </si>
  <si>
    <t xml:space="preserve">• Documentación o información que se requiere para llevar a cabo el avalúo </t>
  </si>
  <si>
    <t xml:space="preserve">• Nombre y firma del prestador de servicios </t>
  </si>
  <si>
    <t xml:space="preserve">• Tiempo de entrega del Avalúo </t>
  </si>
  <si>
    <t>• Consideraciones adicionales en su caso.</t>
  </si>
  <si>
    <t>La cotización se debe enviar en un plazo no mayor de 24 hr. y contar con las siguientes especificaciones:</t>
  </si>
  <si>
    <t>Ficha Técnica</t>
  </si>
  <si>
    <t>Sup. de Terr.</t>
  </si>
  <si>
    <t>Sup. de Constr.</t>
  </si>
  <si>
    <t>Planos</t>
  </si>
  <si>
    <t>Georeferencias</t>
  </si>
  <si>
    <t>Croquis de Ubicación</t>
  </si>
  <si>
    <t>3. COMPARATIVA DE PROPUESTAS</t>
  </si>
  <si>
    <t>Número de Propuesta</t>
  </si>
  <si>
    <t>Perito y/o Unidad de Valuación</t>
  </si>
  <si>
    <r>
      <t xml:space="preserve">Tiempo de Entrega
</t>
    </r>
    <r>
      <rPr>
        <b/>
        <sz val="8"/>
        <color theme="1"/>
        <rFont val="Calibri"/>
        <family val="2"/>
        <scheme val="minor"/>
      </rPr>
      <t>(Despues de la visita)</t>
    </r>
  </si>
  <si>
    <t>Avalúo</t>
  </si>
  <si>
    <t>Levantamiento</t>
  </si>
  <si>
    <t>Total</t>
  </si>
  <si>
    <t>FOLIO</t>
  </si>
  <si>
    <t>TIPO</t>
  </si>
  <si>
    <t>PROPÓSITO</t>
  </si>
  <si>
    <t>ID</t>
  </si>
  <si>
    <t>No.
Expediente</t>
  </si>
  <si>
    <t>CANCELADO</t>
  </si>
  <si>
    <t>RECONCIDERACION DE VALOR</t>
  </si>
  <si>
    <t>TERMINADO</t>
  </si>
  <si>
    <t>PAGADO</t>
  </si>
  <si>
    <t>AREA SOLICITANTE</t>
  </si>
  <si>
    <t>Solicitud Interna</t>
  </si>
  <si>
    <t>Solicitud Cotizacion</t>
  </si>
  <si>
    <t>Vo. Bo. Y Asignación</t>
  </si>
  <si>
    <t>Fecha Visita</t>
  </si>
  <si>
    <t>Recibido
Para Revisión</t>
  </si>
  <si>
    <t>Vo. Bo.
JSMM</t>
  </si>
  <si>
    <t>Vo. Bo.
SOLICITANTE</t>
  </si>
  <si>
    <t>Fecha Entrega</t>
  </si>
  <si>
    <t>ENT-SOL</t>
  </si>
  <si>
    <t>ENT-VISITA</t>
  </si>
  <si>
    <t>RESPONSABLE</t>
  </si>
  <si>
    <t>CALLE</t>
  </si>
  <si>
    <t>MZ.</t>
  </si>
  <si>
    <t>LT.</t>
  </si>
  <si>
    <t>COLONIA</t>
  </si>
  <si>
    <t>DEL./MPO.</t>
  </si>
  <si>
    <t>EDO.</t>
  </si>
  <si>
    <t>INMUEBLE</t>
  </si>
  <si>
    <t>M2 
TERR</t>
  </si>
  <si>
    <t>M2 CONST</t>
  </si>
  <si>
    <t>FECHA
FICHA TECNICA</t>
  </si>
  <si>
    <t>VALOR 
COMERCIAL
FICHA TECNICA</t>
  </si>
  <si>
    <t>VALOR 
COMERCIAL
AVALÚO</t>
  </si>
  <si>
    <t>$ LEV</t>
  </si>
  <si>
    <t xml:space="preserve">
COMENTARIOS
Estatus del avalúo</t>
  </si>
  <si>
    <t>COTIZACION ORIGINAL</t>
  </si>
  <si>
    <t>COTIZACION DEFINITIVA</t>
  </si>
  <si>
    <t>x</t>
  </si>
  <si>
    <t>MELLON</t>
  </si>
  <si>
    <t>ASE120613F72</t>
  </si>
  <si>
    <t>Pago de Impuestos</t>
  </si>
  <si>
    <t>Primera Escrituración</t>
  </si>
  <si>
    <t>Litigio Puente / Nicolas Santiago-Karina Ávila-Eduardo Del Río</t>
  </si>
  <si>
    <t>Litigio Puente / Eduardo I. Hernández-Karina Ávila-Eduardo Del Río</t>
  </si>
  <si>
    <t>Work Out / Hiram Vallejo-Josue W. Mendoza-Eduardo Del Río</t>
  </si>
  <si>
    <t>Desarrollo / Edgar Galicia-Jose M Fernández</t>
  </si>
  <si>
    <t>Desarrollo / J. Martín Hidalgo-Jose M Fernández</t>
  </si>
  <si>
    <t>Operación Legal / Blanca Arteaga-Guillermo Castro-Eduardo Del Río</t>
  </si>
  <si>
    <t>Fecha, Nombre y Firma de Recibido</t>
  </si>
  <si>
    <t>Karina Ávila Pérez</t>
  </si>
  <si>
    <t>Eduardo del Río Hernández</t>
  </si>
  <si>
    <t>Josue Webster Mendoza Juárez</t>
  </si>
  <si>
    <t>Hugo Ochoa Jaimes</t>
  </si>
  <si>
    <t>Jose Manuel Fernández Rubio</t>
  </si>
  <si>
    <t>Edgar Galicia Morales</t>
  </si>
  <si>
    <t>José Martín Hidalgo Chávez</t>
  </si>
  <si>
    <t>Rubén Dario Crispín Xolalpa</t>
  </si>
  <si>
    <t>Fernando Pérez Dávila</t>
  </si>
  <si>
    <t>Areli Alegría Monreal</t>
  </si>
  <si>
    <t>Guillermo Castro de Jesús</t>
  </si>
  <si>
    <t>Reembolsable</t>
  </si>
  <si>
    <t>Si</t>
  </si>
  <si>
    <t>No</t>
  </si>
  <si>
    <t>COMPRADO</t>
  </si>
  <si>
    <t>TWISTER</t>
  </si>
  <si>
    <t>VIRGO</t>
  </si>
  <si>
    <t>CREICA I</t>
  </si>
  <si>
    <t>CREDITO INMOBILIARIO</t>
  </si>
  <si>
    <t>GMAC</t>
  </si>
  <si>
    <t>BANCOMER</t>
  </si>
  <si>
    <t>METROFINANCIERA 650</t>
  </si>
  <si>
    <t>CREICA II FID 594</t>
  </si>
  <si>
    <t>CREICA II FID 637</t>
  </si>
  <si>
    <t>PROYECTOS ADAMANTINE SA DE CV SOFOM ER</t>
  </si>
  <si>
    <t>ADAMANTINE SERVICIOS SA DE CV</t>
  </si>
  <si>
    <t>LAGATUS SA DE CV</t>
  </si>
  <si>
    <t>HIPOTECARIA SU CASITA SA DE CV SOFOM ENR</t>
  </si>
  <si>
    <t>HSC941011SU6</t>
  </si>
  <si>
    <t>ASCENDANCY SA DE CV</t>
  </si>
  <si>
    <t>ASC141003A62</t>
  </si>
  <si>
    <t>GFI000215FG1</t>
  </si>
  <si>
    <t>4. PERITO SELECCIONADO</t>
  </si>
  <si>
    <t>PERITO Y/O UNIDAD DE VALUACIÓN</t>
  </si>
  <si>
    <t>Fecha de Solicitud</t>
  </si>
  <si>
    <t>JSM</t>
  </si>
  <si>
    <t>NO. DE GARANTIAS</t>
  </si>
  <si>
    <t>Manuel Garrido Cordero</t>
  </si>
  <si>
    <t>Arturo Rodríguez Velázquez</t>
  </si>
  <si>
    <t>Crédito Individual / Arturo Rodríguez-Manuel Garrido</t>
  </si>
  <si>
    <t>Hiram Vallejo Cardona</t>
  </si>
  <si>
    <t>Gerente Empresarial</t>
  </si>
  <si>
    <t>Director Workout</t>
  </si>
  <si>
    <t>Director de Desarrollo de Negocios-Comercialización</t>
  </si>
  <si>
    <t>Gerente de Comercialización</t>
  </si>
  <si>
    <t>Director de Desarrollo</t>
  </si>
  <si>
    <t>Gerente de Supervisión de Obra</t>
  </si>
  <si>
    <t>Gerente de Construcción</t>
  </si>
  <si>
    <t>Supervisor Técnico</t>
  </si>
  <si>
    <t>Director Jurídico</t>
  </si>
  <si>
    <t>Gerente de Litigio Puente</t>
  </si>
  <si>
    <t>Gerente Jurídico</t>
  </si>
  <si>
    <t>Gerente de Operación Legal</t>
  </si>
  <si>
    <t>Director de Crédito Individual</t>
  </si>
  <si>
    <t>Subdirector de Recuperación de Cartera</t>
  </si>
  <si>
    <t>SMART</t>
  </si>
  <si>
    <t>Portafolio</t>
  </si>
  <si>
    <t>Fideicomiso</t>
  </si>
  <si>
    <t>Boleta Predial
CLG (Certificado de Libertad de Gravamen)
Ficha Técnica
Planos Arquitectónico / Plano Catastral
Avalúo Antecedente</t>
  </si>
  <si>
    <t>Boleta Predial
CLG (Certificado de Libertad de Gravamen)
Ficha Técnica
Planos Arquitectónico / Plano Catastral
Constancia de Uso de Suelo
Avalúo Antecedente</t>
  </si>
  <si>
    <t>Solicitud de Avalúo
Escritura / Titulo de Propiedad
Georeferencias (archivo kmz)
Croquis de ubicación</t>
  </si>
  <si>
    <t>Solicitud de Avalúo
Escritura / Titulo de Propiedad
- En caso de Régimen de condominio debe incluir: Indiviso
Georeferencias (archivo kmz)
Croquis de ubicación</t>
  </si>
  <si>
    <t>Propietario/Acreditado</t>
  </si>
  <si>
    <t>Patrimonio Fid 196</t>
  </si>
  <si>
    <t>Patrimonio Fid 247</t>
  </si>
  <si>
    <t>Patrimonio Fid 325</t>
  </si>
  <si>
    <t>MBIACROSS BORDER Fid 430</t>
  </si>
  <si>
    <t>MBIABRHCCB 07-2U Fid 234036</t>
  </si>
  <si>
    <t>MXMACFW 07-3U Fid 238864</t>
  </si>
  <si>
    <t>MXMACFW 07-5U Fid 243264</t>
  </si>
  <si>
    <t>Patrimonio Fid 860</t>
  </si>
  <si>
    <t>Patrimonio Fid 232017</t>
  </si>
  <si>
    <t>Patrimonio Fid 233595</t>
  </si>
  <si>
    <t>Bursas</t>
  </si>
  <si>
    <t>PORTAFOLIO</t>
  </si>
  <si>
    <t>ZAFIRO</t>
  </si>
  <si>
    <t>MXMACCB-05U</t>
  </si>
  <si>
    <t>MXMACCB 05-2U</t>
  </si>
  <si>
    <t>MBIA- CROSS BORDER</t>
  </si>
  <si>
    <t>FONDEADO</t>
  </si>
  <si>
    <t>MBIA-BRHCCB072</t>
  </si>
  <si>
    <t>MXMACFW 073U</t>
  </si>
  <si>
    <t>MXMACFW 075U</t>
  </si>
  <si>
    <t>MXMACFW 06U</t>
  </si>
  <si>
    <t>COMPRADO / PROPIA</t>
  </si>
  <si>
    <t xml:space="preserve">CIBANCO, SA INSTITUCION DE BANCA MULTIPLE, "DIVISION FIDUCIARIA EN SU CARÁCTER DE FIDUCIARIO DEL FIDEICOMISO No F/430"	</t>
  </si>
  <si>
    <t>BNY080206UR9</t>
  </si>
  <si>
    <t>HSBC MEXICO, SA INSTITUCION DE BANCA MULTIPLE GRUPO FINANCIERO HSBC, "DIVISION FIDUCIARIA EN SU CARÁCTER DE IDUCIARIO DEL FIDEICOMISO No F/234036"</t>
  </si>
  <si>
    <t>HMI950125KG8</t>
  </si>
  <si>
    <t>FACTURAR A:</t>
  </si>
  <si>
    <t>REEMBOLSABLE</t>
  </si>
  <si>
    <t>SI</t>
  </si>
  <si>
    <t>NO</t>
  </si>
  <si>
    <t>Fideicomiso/
Cartera</t>
  </si>
  <si>
    <t>Status Jurídico</t>
  </si>
  <si>
    <t>Cesión de Derechos Litigiosos</t>
  </si>
  <si>
    <t>Cesión de Derechos Adjudicatarios</t>
  </si>
  <si>
    <t>Compra-venta</t>
  </si>
  <si>
    <t>Otro __Especificar en Comentarios</t>
  </si>
  <si>
    <t>Privado</t>
  </si>
  <si>
    <t>Solicitud de Avalúo
Antecedente de Propiedad, Escritura / Titulo de Propiedad
Georeferencias (archivo kmz)
Croquis de ubicación
Constancia de Uso de Suelo</t>
  </si>
  <si>
    <t>Versión</t>
  </si>
  <si>
    <t>Fecha de Emisión</t>
  </si>
  <si>
    <t>Modificaciones</t>
  </si>
  <si>
    <t>Municipio / Alcaldía</t>
  </si>
  <si>
    <r>
      <t>Sup. de Terr. (m</t>
    </r>
    <r>
      <rPr>
        <b/>
        <sz val="11"/>
        <color theme="1"/>
        <rFont val="Calibri"/>
        <family val="2"/>
      </rPr>
      <t>²)</t>
    </r>
  </si>
  <si>
    <t>Sup. de Constr. (m²)</t>
  </si>
  <si>
    <t>F196</t>
  </si>
  <si>
    <t>F247</t>
  </si>
  <si>
    <t>F325</t>
  </si>
  <si>
    <t>F430</t>
  </si>
  <si>
    <t>F782</t>
  </si>
  <si>
    <t>F234036</t>
  </si>
  <si>
    <t>F238864</t>
  </si>
  <si>
    <t>F243264</t>
  </si>
  <si>
    <t>FCCI-232017</t>
  </si>
  <si>
    <t>S-MELLON</t>
  </si>
  <si>
    <t>S-TWISTER</t>
  </si>
  <si>
    <t>S-VIRGO</t>
  </si>
  <si>
    <t>S-ZAFIRO</t>
  </si>
  <si>
    <t>LAG150205SA8</t>
  </si>
  <si>
    <t>Versión 1.3</t>
  </si>
  <si>
    <t>Fecha de Publicación</t>
  </si>
  <si>
    <t>Cambios</t>
  </si>
  <si>
    <t>No. Ext.</t>
  </si>
  <si>
    <t>No. 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</si>
</sst>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&quot;$&quot;#,##0.00"/>
    <numFmt numFmtId="165" formatCode="0\ &quot;Días&quot;"/>
    <numFmt numFmtId="166" formatCode="&quot;19-&quot;0000"/>
    <numFmt numFmtId="167" formatCode="0000"/>
    <numFmt numFmtId="168" formatCode="#,##0.00_ ;[Red]\-#,##0.00\ 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0"/>
      <color theme="1"/>
      <name val="Arial"/>
      <family val="2"/>
    </font>
    <font>
      <b/>
      <sz val="2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b/>
      <sz val="8"/>
      <color indexed="18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top"/>
    </xf>
    <xf numFmtId="0" fontId="10" fillId="6" borderId="3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top" wrapText="1"/>
    </xf>
    <xf numFmtId="0" fontId="7" fillId="0" borderId="22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center" vertical="top" wrapText="1"/>
    </xf>
    <xf numFmtId="0" fontId="7" fillId="0" borderId="24" xfId="0" applyFont="1" applyBorder="1" applyAlignment="1">
      <alignment horizontal="left" vertical="top" wrapText="1"/>
    </xf>
    <xf numFmtId="0" fontId="7" fillId="0" borderId="25" xfId="0" applyFont="1" applyBorder="1" applyAlignment="1">
      <alignment horizontal="center" vertical="top" wrapText="1"/>
    </xf>
    <xf numFmtId="0" fontId="7" fillId="0" borderId="26" xfId="0" applyFont="1" applyBorder="1" applyAlignment="1">
      <alignment horizontal="left" vertical="top" wrapText="1"/>
    </xf>
    <xf numFmtId="0" fontId="7" fillId="7" borderId="0" xfId="0" applyFont="1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0" borderId="9" xfId="0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7" fillId="0" borderId="0" xfId="0" quotePrefix="1" applyFont="1" applyAlignment="1">
      <alignment vertical="top" wrapText="1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14" fillId="10" borderId="46" xfId="0" applyFont="1" applyFill="1" applyBorder="1" applyAlignment="1">
      <alignment horizontal="center" vertical="center" wrapText="1"/>
    </xf>
    <xf numFmtId="0" fontId="15" fillId="11" borderId="46" xfId="0" applyFont="1" applyFill="1" applyBorder="1" applyAlignment="1">
      <alignment horizontal="center" vertical="center" textRotation="90" wrapText="1"/>
    </xf>
    <xf numFmtId="167" fontId="16" fillId="12" borderId="46" xfId="0" applyNumberFormat="1" applyFont="1" applyFill="1" applyBorder="1" applyAlignment="1">
      <alignment horizontal="center" vertical="center" wrapText="1"/>
    </xf>
    <xf numFmtId="167" fontId="16" fillId="13" borderId="46" xfId="0" applyNumberFormat="1" applyFont="1" applyFill="1" applyBorder="1" applyAlignment="1">
      <alignment horizontal="center" vertical="center" textRotation="90" wrapText="1"/>
    </xf>
    <xf numFmtId="167" fontId="17" fillId="14" borderId="46" xfId="0" applyNumberFormat="1" applyFont="1" applyFill="1" applyBorder="1" applyAlignment="1">
      <alignment horizontal="center" vertical="center" textRotation="90" wrapText="1"/>
    </xf>
    <xf numFmtId="0" fontId="14" fillId="15" borderId="46" xfId="0" applyFont="1" applyFill="1" applyBorder="1" applyAlignment="1">
      <alignment horizontal="center" vertical="center" wrapText="1"/>
    </xf>
    <xf numFmtId="0" fontId="14" fillId="15" borderId="46" xfId="0" applyFont="1" applyFill="1" applyBorder="1" applyAlignment="1" applyProtection="1">
      <alignment horizontal="center" vertical="center" wrapText="1"/>
      <protection locked="0"/>
    </xf>
    <xf numFmtId="4" fontId="14" fillId="15" borderId="46" xfId="0" applyNumberFormat="1" applyFont="1" applyFill="1" applyBorder="1" applyAlignment="1">
      <alignment horizontal="center" vertical="center" wrapText="1"/>
    </xf>
    <xf numFmtId="168" fontId="14" fillId="15" borderId="46" xfId="0" applyNumberFormat="1" applyFont="1" applyFill="1" applyBorder="1" applyAlignment="1">
      <alignment horizontal="center" vertical="center" wrapText="1"/>
    </xf>
    <xf numFmtId="168" fontId="14" fillId="16" borderId="46" xfId="0" applyNumberFormat="1" applyFont="1" applyFill="1" applyBorder="1" applyAlignment="1">
      <alignment horizontal="center" vertical="center" wrapText="1"/>
    </xf>
    <xf numFmtId="168" fontId="14" fillId="16" borderId="0" xfId="0" applyNumberFormat="1" applyFont="1" applyFill="1" applyAlignment="1">
      <alignment horizontal="center" vertical="center" textRotation="90" wrapText="1"/>
    </xf>
    <xf numFmtId="0" fontId="14" fillId="17" borderId="0" xfId="0" applyFont="1" applyFill="1" applyAlignment="1">
      <alignment horizontal="center" vertical="center" textRotation="90"/>
    </xf>
    <xf numFmtId="0" fontId="14" fillId="18" borderId="0" xfId="0" quotePrefix="1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 textRotation="90" wrapText="1"/>
    </xf>
    <xf numFmtId="0" fontId="0" fillId="0" borderId="43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5" fontId="8" fillId="0" borderId="0" xfId="0" applyNumberFormat="1" applyFont="1" applyAlignment="1">
      <alignment vertical="top" wrapText="1"/>
    </xf>
    <xf numFmtId="0" fontId="8" fillId="0" borderId="0" xfId="0" applyFont="1" applyAlignment="1">
      <alignment vertical="top" wrapText="1"/>
    </xf>
    <xf numFmtId="166" fontId="0" fillId="0" borderId="0" xfId="0" applyNumberFormat="1" applyAlignment="1">
      <alignment vertical="top" wrapText="1"/>
    </xf>
    <xf numFmtId="0" fontId="6" fillId="0" borderId="9" xfId="0" applyFon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12" xfId="0" applyFill="1" applyBorder="1" applyAlignment="1">
      <alignment horizontal="right" vertical="center" wrapText="1"/>
    </xf>
    <xf numFmtId="0" fontId="0" fillId="0" borderId="9" xfId="0" applyBorder="1" applyAlignment="1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38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3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5" fontId="0" fillId="0" borderId="0" xfId="0" applyNumberFormat="1" applyAlignment="1">
      <alignment horizontal="center"/>
    </xf>
    <xf numFmtId="0" fontId="20" fillId="0" borderId="0" xfId="0" applyFont="1" applyAlignment="1">
      <alignment horizontal="left" vertical="center"/>
    </xf>
    <xf numFmtId="0" fontId="3" fillId="8" borderId="35" xfId="0" applyFont="1" applyFill="1" applyBorder="1" applyAlignment="1">
      <alignment horizontal="center" vertical="center" wrapText="1"/>
    </xf>
    <xf numFmtId="0" fontId="3" fillId="8" borderId="35" xfId="0" applyFont="1" applyFill="1" applyBorder="1" applyAlignment="1">
      <alignment horizontal="center" vertical="center" wrapText="1"/>
    </xf>
    <xf numFmtId="0" fontId="12" fillId="8" borderId="35" xfId="0" applyFont="1" applyFill="1" applyBorder="1" applyAlignment="1">
      <alignment horizontal="center" vertical="center" wrapText="1"/>
    </xf>
    <xf numFmtId="0" fontId="0" fillId="0" borderId="38" xfId="0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center" vertical="center" wrapText="1"/>
      <protection locked="0"/>
    </xf>
    <xf numFmtId="0" fontId="0" fillId="0" borderId="45" xfId="0" applyBorder="1" applyAlignment="1" applyProtection="1">
      <alignment horizontal="center" vertical="center" wrapText="1"/>
      <protection locked="0"/>
    </xf>
    <xf numFmtId="0" fontId="3" fillId="8" borderId="35" xfId="0" applyFont="1" applyFill="1" applyBorder="1" applyAlignment="1">
      <alignment horizontal="center" vertical="center" wrapText="1"/>
    </xf>
    <xf numFmtId="0" fontId="3" fillId="8" borderId="36" xfId="0" applyFont="1" applyFill="1" applyBorder="1" applyAlignment="1">
      <alignment horizontal="center" vertical="center" wrapText="1"/>
    </xf>
    <xf numFmtId="0" fontId="0" fillId="0" borderId="43" xfId="0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0" xfId="0" applyBorder="1" applyAlignment="1" applyProtection="1">
      <alignment horizontal="left" vertical="center" wrapText="1"/>
      <protection locked="0"/>
    </xf>
    <xf numFmtId="0" fontId="0" fillId="0" borderId="43" xfId="0" applyBorder="1" applyAlignment="1" applyProtection="1">
      <alignment horizontal="left" vertical="center" wrapText="1"/>
      <protection locked="0"/>
    </xf>
    <xf numFmtId="0" fontId="0" fillId="0" borderId="38" xfId="0" applyBorder="1" applyAlignment="1" applyProtection="1">
      <alignment horizontal="left" vertical="center" wrapText="1"/>
      <protection locked="0"/>
    </xf>
    <xf numFmtId="0" fontId="12" fillId="8" borderId="35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left"/>
    </xf>
    <xf numFmtId="0" fontId="2" fillId="4" borderId="16" xfId="0" applyFont="1" applyFill="1" applyBorder="1" applyAlignment="1">
      <alignment horizontal="left"/>
    </xf>
    <xf numFmtId="0" fontId="2" fillId="4" borderId="17" xfId="0" applyFont="1" applyFill="1" applyBorder="1" applyAlignment="1">
      <alignment horizontal="left"/>
    </xf>
    <xf numFmtId="0" fontId="3" fillId="3" borderId="27" xfId="0" applyFont="1" applyFill="1" applyBorder="1" applyAlignment="1" applyProtection="1">
      <alignment horizontal="center"/>
    </xf>
    <xf numFmtId="0" fontId="3" fillId="3" borderId="28" xfId="0" applyFont="1" applyFill="1" applyBorder="1" applyAlignment="1" applyProtection="1">
      <alignment horizontal="center"/>
    </xf>
    <xf numFmtId="0" fontId="3" fillId="3" borderId="29" xfId="0" applyFont="1" applyFill="1" applyBorder="1" applyAlignment="1" applyProtection="1">
      <alignment horizontal="center"/>
    </xf>
    <xf numFmtId="0" fontId="3" fillId="3" borderId="30" xfId="0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horizontal="center"/>
    </xf>
    <xf numFmtId="0" fontId="3" fillId="3" borderId="31" xfId="0" applyFont="1" applyFill="1" applyBorder="1" applyAlignment="1" applyProtection="1">
      <alignment horizontal="center"/>
    </xf>
    <xf numFmtId="0" fontId="3" fillId="3" borderId="32" xfId="0" applyFont="1" applyFill="1" applyBorder="1" applyAlignment="1" applyProtection="1">
      <alignment horizontal="center"/>
    </xf>
    <xf numFmtId="0" fontId="3" fillId="3" borderId="18" xfId="0" applyFont="1" applyFill="1" applyBorder="1" applyAlignment="1" applyProtection="1">
      <alignment horizontal="center"/>
    </xf>
    <xf numFmtId="0" fontId="3" fillId="3" borderId="33" xfId="0" applyFont="1" applyFill="1" applyBorder="1" applyAlignment="1" applyProtection="1">
      <alignment horizontal="center"/>
    </xf>
    <xf numFmtId="0" fontId="19" fillId="0" borderId="0" xfId="0" applyFont="1" applyAlignment="1">
      <alignment horizontal="right"/>
    </xf>
    <xf numFmtId="0" fontId="0" fillId="0" borderId="9" xfId="0" applyBorder="1" applyAlignment="1">
      <alignment horizontal="right" vertical="top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>
      <alignment horizontal="right" vertical="center"/>
    </xf>
    <xf numFmtId="15" fontId="0" fillId="0" borderId="12" xfId="0" applyNumberFormat="1" applyBorder="1" applyAlignment="1" applyProtection="1">
      <alignment horizontal="center" vertical="center"/>
      <protection locked="0"/>
    </xf>
    <xf numFmtId="15" fontId="0" fillId="0" borderId="13" xfId="0" applyNumberFormat="1" applyBorder="1" applyAlignment="1" applyProtection="1">
      <alignment horizontal="center" vertical="center"/>
      <protection locked="0"/>
    </xf>
    <xf numFmtId="15" fontId="0" fillId="0" borderId="14" xfId="0" applyNumberFormat="1" applyBorder="1" applyAlignment="1" applyProtection="1">
      <alignment horizontal="center" vertical="center"/>
      <protection locked="0"/>
    </xf>
    <xf numFmtId="15" fontId="0" fillId="0" borderId="9" xfId="0" applyNumberForma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4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5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7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8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3" fillId="0" borderId="8" xfId="0" applyFont="1" applyBorder="1" applyAlignment="1" applyProtection="1">
      <alignment horizontal="center" vertical="center" wrapText="1"/>
    </xf>
    <xf numFmtId="44" fontId="0" fillId="9" borderId="9" xfId="1" applyFont="1" applyFill="1" applyBorder="1" applyAlignment="1" applyProtection="1">
      <alignment horizontal="center" vertical="top"/>
      <protection locked="0"/>
    </xf>
    <xf numFmtId="0" fontId="2" fillId="0" borderId="0" xfId="0" applyFont="1" applyAlignment="1">
      <alignment horizontal="left"/>
    </xf>
    <xf numFmtId="0" fontId="0" fillId="0" borderId="9" xfId="0" applyBorder="1" applyAlignment="1">
      <alignment horizontal="right"/>
    </xf>
    <xf numFmtId="0" fontId="3" fillId="0" borderId="9" xfId="0" applyFont="1" applyBorder="1" applyAlignment="1">
      <alignment horizontal="right" vertical="top" wrapText="1"/>
    </xf>
    <xf numFmtId="0" fontId="3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center" vertical="top" wrapText="1"/>
    </xf>
    <xf numFmtId="44" fontId="3" fillId="5" borderId="9" xfId="1" applyFont="1" applyFill="1" applyBorder="1" applyAlignment="1">
      <alignment horizontal="center" vertical="top"/>
    </xf>
    <xf numFmtId="0" fontId="0" fillId="0" borderId="12" xfId="0" applyBorder="1" applyAlignment="1" applyProtection="1">
      <alignment horizontal="left"/>
      <protection locked="0"/>
    </xf>
    <xf numFmtId="0" fontId="0" fillId="0" borderId="13" xfId="0" applyBorder="1" applyAlignment="1" applyProtection="1">
      <alignment horizontal="left"/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3" borderId="9" xfId="0" applyFill="1" applyBorder="1" applyAlignment="1">
      <alignment horizontal="right" vertical="top"/>
    </xf>
    <xf numFmtId="0" fontId="0" fillId="0" borderId="12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4" xfId="0" applyBorder="1" applyAlignment="1" applyProtection="1">
      <alignment horizontal="left" vertical="center" wrapText="1"/>
      <protection locked="0"/>
    </xf>
    <xf numFmtId="0" fontId="3" fillId="0" borderId="12" xfId="0" applyFont="1" applyBorder="1" applyAlignment="1">
      <alignment horizontal="right" vertical="top" wrapText="1"/>
    </xf>
    <xf numFmtId="0" fontId="3" fillId="0" borderId="13" xfId="0" applyFont="1" applyBorder="1" applyAlignment="1">
      <alignment horizontal="right" vertical="top" wrapText="1"/>
    </xf>
    <xf numFmtId="0" fontId="3" fillId="0" borderId="14" xfId="0" applyFont="1" applyBorder="1" applyAlignment="1">
      <alignment horizontal="right" vertical="top" wrapText="1"/>
    </xf>
    <xf numFmtId="0" fontId="0" fillId="3" borderId="9" xfId="0" applyFill="1" applyBorder="1" applyAlignment="1">
      <alignment horizontal="right" vertical="center"/>
    </xf>
    <xf numFmtId="0" fontId="7" fillId="0" borderId="12" xfId="0" quotePrefix="1" applyFont="1" applyBorder="1" applyAlignment="1">
      <alignment horizontal="left" vertical="top" wrapText="1"/>
    </xf>
    <xf numFmtId="0" fontId="7" fillId="0" borderId="13" xfId="0" quotePrefix="1" applyFont="1" applyBorder="1" applyAlignment="1">
      <alignment horizontal="left" vertical="top" wrapText="1"/>
    </xf>
    <xf numFmtId="0" fontId="7" fillId="0" borderId="14" xfId="0" quotePrefix="1" applyFont="1" applyBorder="1" applyAlignment="1">
      <alignment horizontal="left" vertical="top" wrapText="1"/>
    </xf>
    <xf numFmtId="0" fontId="7" fillId="0" borderId="9" xfId="0" quotePrefix="1" applyFont="1" applyBorder="1" applyAlignment="1">
      <alignment horizontal="left" vertical="top" wrapText="1"/>
    </xf>
    <xf numFmtId="0" fontId="0" fillId="3" borderId="9" xfId="0" applyFill="1" applyBorder="1" applyAlignment="1">
      <alignment horizontal="right" vertical="center" wrapText="1"/>
    </xf>
    <xf numFmtId="0" fontId="0" fillId="0" borderId="12" xfId="0" applyBorder="1" applyAlignment="1" applyProtection="1">
      <alignment horizontal="left" vertical="top"/>
      <protection locked="0"/>
    </xf>
    <xf numFmtId="0" fontId="0" fillId="0" borderId="13" xfId="0" applyBorder="1" applyAlignment="1" applyProtection="1">
      <alignment horizontal="left" vertical="top"/>
      <protection locked="0"/>
    </xf>
    <xf numFmtId="0" fontId="0" fillId="0" borderId="14" xfId="0" applyBorder="1" applyAlignment="1" applyProtection="1">
      <alignment horizontal="left" vertical="top"/>
      <protection locked="0"/>
    </xf>
    <xf numFmtId="0" fontId="0" fillId="3" borderId="5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6" xfId="0" applyFill="1" applyBorder="1" applyAlignment="1">
      <alignment horizontal="right" vertical="center" wrapText="1"/>
    </xf>
    <xf numFmtId="0" fontId="0" fillId="3" borderId="7" xfId="0" applyFill="1" applyBorder="1" applyAlignment="1">
      <alignment horizontal="right"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8" xfId="0" applyFill="1" applyBorder="1" applyAlignment="1">
      <alignment horizontal="right" vertical="center" wrapText="1"/>
    </xf>
    <xf numFmtId="0" fontId="0" fillId="3" borderId="10" xfId="0" applyFill="1" applyBorder="1" applyAlignment="1">
      <alignment horizontal="right" vertical="center" wrapText="1"/>
    </xf>
    <xf numFmtId="0" fontId="0" fillId="3" borderId="4" xfId="0" applyFill="1" applyBorder="1" applyAlignment="1">
      <alignment horizontal="right" vertical="center" wrapText="1"/>
    </xf>
    <xf numFmtId="0" fontId="0" fillId="3" borderId="11" xfId="0" applyFill="1" applyBorder="1" applyAlignment="1">
      <alignment horizontal="right" vertical="center" wrapText="1"/>
    </xf>
    <xf numFmtId="0" fontId="0" fillId="0" borderId="9" xfId="0" applyBorder="1" applyAlignment="1" applyProtection="1">
      <alignment horizontal="left"/>
      <protection locked="0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2" fillId="4" borderId="30" xfId="0" applyFont="1" applyFill="1" applyBorder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12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3" xfId="0" applyBorder="1" applyAlignment="1" applyProtection="1">
      <alignment horizontal="left" vertical="center"/>
      <protection locked="0"/>
    </xf>
    <xf numFmtId="0" fontId="0" fillId="0" borderId="14" xfId="0" applyBorder="1" applyAlignment="1" applyProtection="1">
      <alignment horizontal="left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3" borderId="9" xfId="0" applyFill="1" applyBorder="1" applyAlignment="1">
      <alignment horizontal="center" vertical="center"/>
    </xf>
    <xf numFmtId="0" fontId="18" fillId="0" borderId="12" xfId="0" applyFont="1" applyBorder="1" applyAlignment="1" applyProtection="1">
      <alignment horizontal="center" vertical="center" wrapText="1"/>
    </xf>
    <xf numFmtId="0" fontId="18" fillId="0" borderId="13" xfId="0" applyFont="1" applyBorder="1" applyAlignment="1" applyProtection="1">
      <alignment horizontal="center" vertical="center" wrapText="1"/>
    </xf>
    <xf numFmtId="0" fontId="18" fillId="0" borderId="14" xfId="0" applyFont="1" applyBorder="1" applyAlignment="1" applyProtection="1">
      <alignment horizontal="center" vertical="center" wrapText="1"/>
    </xf>
    <xf numFmtId="0" fontId="0" fillId="3" borderId="12" xfId="0" applyFill="1" applyBorder="1" applyAlignment="1">
      <alignment horizontal="right" vertical="center" wrapText="1"/>
    </xf>
    <xf numFmtId="0" fontId="0" fillId="3" borderId="14" xfId="0" applyFill="1" applyBorder="1" applyAlignment="1">
      <alignment horizontal="right" vertical="center" wrapText="1"/>
    </xf>
    <xf numFmtId="0" fontId="18" fillId="0" borderId="12" xfId="0" applyFont="1" applyBorder="1" applyAlignment="1" applyProtection="1">
      <alignment horizontal="center" vertical="center" wrapText="1"/>
      <protection locked="0"/>
    </xf>
    <xf numFmtId="0" fontId="18" fillId="0" borderId="13" xfId="0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0" fillId="3" borderId="12" xfId="0" applyFill="1" applyBorder="1" applyAlignment="1">
      <alignment horizontal="right" vertical="center"/>
    </xf>
    <xf numFmtId="0" fontId="0" fillId="3" borderId="14" xfId="0" applyFill="1" applyBorder="1" applyAlignment="1">
      <alignment horizontal="right" vertical="center"/>
    </xf>
    <xf numFmtId="0" fontId="5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4" fillId="2" borderId="3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31" xfId="0" applyFont="1" applyFill="1" applyBorder="1" applyAlignment="1">
      <alignment horizontal="center"/>
    </xf>
    <xf numFmtId="166" fontId="0" fillId="0" borderId="32" xfId="0" applyNumberFormat="1" applyBorder="1" applyAlignment="1" applyProtection="1">
      <alignment horizontal="center"/>
    </xf>
    <xf numFmtId="166" fontId="0" fillId="0" borderId="18" xfId="0" applyNumberFormat="1" applyBorder="1" applyAlignment="1" applyProtection="1">
      <alignment horizontal="center"/>
    </xf>
    <xf numFmtId="166" fontId="0" fillId="0" borderId="33" xfId="0" applyNumberFormat="1" applyBorder="1" applyAlignment="1" applyProtection="1">
      <alignment horizontal="center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3" borderId="9" xfId="0" applyFill="1" applyBorder="1" applyAlignment="1">
      <alignment horizontal="center" vertical="center" wrapText="1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left" vertical="center" wrapText="1"/>
      <protection locked="0"/>
    </xf>
    <xf numFmtId="0" fontId="0" fillId="0" borderId="38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43" xfId="0" applyBorder="1" applyAlignment="1">
      <alignment horizontal="center" vertical="center"/>
    </xf>
    <xf numFmtId="0" fontId="2" fillId="4" borderId="0" xfId="0" applyFont="1" applyFill="1" applyBorder="1" applyAlignment="1">
      <alignment horizontal="left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8" xfId="0" applyBorder="1" applyAlignment="1" applyProtection="1">
      <alignment horizontal="left"/>
      <protection locked="0"/>
    </xf>
    <xf numFmtId="165" fontId="0" fillId="0" borderId="9" xfId="2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15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9" fillId="2" borderId="19" xfId="0" applyFont="1" applyFill="1" applyBorder="1" applyAlignment="1">
      <alignment horizontal="center" vertical="top"/>
    </xf>
    <xf numFmtId="0" fontId="9" fillId="2" borderId="4" xfId="0" applyFont="1" applyFill="1" applyBorder="1" applyAlignment="1">
      <alignment horizontal="center" vertical="top"/>
    </xf>
    <xf numFmtId="0" fontId="10" fillId="6" borderId="20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 wrapText="1"/>
    </xf>
    <xf numFmtId="0" fontId="0" fillId="0" borderId="43" xfId="0" applyBorder="1" applyAlignment="1" applyProtection="1">
      <alignment vertical="center" wrapText="1"/>
      <protection locked="0"/>
    </xf>
    <xf numFmtId="0" fontId="0" fillId="0" borderId="38" xfId="0" applyBorder="1" applyAlignment="1" applyProtection="1">
      <alignment vertical="center" wrapText="1"/>
      <protection locked="0"/>
    </xf>
    <xf numFmtId="0" fontId="0" fillId="0" borderId="40" xfId="0" applyBorder="1" applyAlignment="1" applyProtection="1">
      <alignment vertical="center" wrapText="1"/>
      <protection locked="0"/>
    </xf>
    <xf numFmtId="0" fontId="0" fillId="0" borderId="43" xfId="0" applyBorder="1" applyAlignment="1">
      <alignment vertical="center" wrapText="1"/>
    </xf>
    <xf numFmtId="0" fontId="0" fillId="0" borderId="38" xfId="0" applyBorder="1" applyAlignment="1">
      <alignment vertical="center" wrapText="1"/>
    </xf>
  </cellXfs>
  <cellStyles count="3">
    <cellStyle name="Moneda" xfId="1" builtinId="4"/>
    <cellStyle name="Normal" xfId="0" builtinId="0"/>
    <cellStyle name="Porcentaje" xfId="2" builtinId="5"/>
  </cellStyles>
  <dxfs count="1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DE69DADB-7A47-4BCA-B9F6-8DA3CDABE37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47625</xdr:colOff>
      <xdr:row>61</xdr:row>
      <xdr:rowOff>47626</xdr:rowOff>
    </xdr:from>
    <xdr:to>
      <xdr:col>7</xdr:col>
      <xdr:colOff>323849</xdr:colOff>
      <xdr:row>62</xdr:row>
      <xdr:rowOff>180976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AF39711-D8E8-4E9B-9C35-E5116BE3F8B0}"/>
            </a:ext>
          </a:extLst>
        </xdr:cNvPr>
        <xdr:cNvSpPr txBox="1"/>
      </xdr:nvSpPr>
      <xdr:spPr>
        <a:xfrm>
          <a:off x="161925" y="11896726"/>
          <a:ext cx="2895599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s-MX" sz="1100"/>
        </a:p>
      </xdr:txBody>
    </xdr:sp>
    <xdr:clientData/>
  </xdr:twoCellAnchor>
  <xdr:twoCellAnchor>
    <xdr:from>
      <xdr:col>9</xdr:col>
      <xdr:colOff>85725</xdr:colOff>
      <xdr:row>61</xdr:row>
      <xdr:rowOff>47626</xdr:rowOff>
    </xdr:from>
    <xdr:to>
      <xdr:col>15</xdr:col>
      <xdr:colOff>295274</xdr:colOff>
      <xdr:row>62</xdr:row>
      <xdr:rowOff>180976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598CBFB-B142-447D-90D3-EE88569E1294}"/>
            </a:ext>
          </a:extLst>
        </xdr:cNvPr>
        <xdr:cNvSpPr txBox="1"/>
      </xdr:nvSpPr>
      <xdr:spPr>
        <a:xfrm>
          <a:off x="3581400" y="11896726"/>
          <a:ext cx="2895599" cy="32385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endParaRPr lang="es-MX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0107DF43-A867-4A0F-9693-BA7F717AC1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7F8CDCDC-9542-474D-8976-C28AAA1085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1</xdr:row>
      <xdr:rowOff>0</xdr:rowOff>
    </xdr:from>
    <xdr:to>
      <xdr:col>3</xdr:col>
      <xdr:colOff>47625</xdr:colOff>
      <xdr:row>6</xdr:row>
      <xdr:rowOff>190500</xdr:rowOff>
    </xdr:to>
    <xdr:pic>
      <xdr:nvPicPr>
        <xdr:cNvPr id="2" name="Imagen 1" descr="C:\Users\jsmorales\Desktop\ADA_JSMM\01-Logo Ada.jpg">
          <a:extLst>
            <a:ext uri="{FF2B5EF4-FFF2-40B4-BE49-F238E27FC236}">
              <a16:creationId xmlns:a16="http://schemas.microsoft.com/office/drawing/2014/main" id="{AF472553-21BE-44AF-AABE-D6CDA1FC8D7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468" r="27952"/>
        <a:stretch/>
      </xdr:blipFill>
      <xdr:spPr bwMode="auto">
        <a:xfrm>
          <a:off x="114299" y="57150"/>
          <a:ext cx="1143001" cy="1143000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A7839-83B4-40DA-8995-4732EA4047BB}">
  <dimension ref="A1:AE80"/>
  <sheetViews>
    <sheetView showGridLines="0" tabSelected="1" view="pageBreakPreview" zoomScaleNormal="100" zoomScaleSheetLayoutView="100" workbookViewId="0"/>
  </sheetViews>
  <sheetFormatPr baseColWidth="10" defaultColWidth="0" defaultRowHeight="15" zeroHeight="1" x14ac:dyDescent="0.25"/>
  <cols>
    <col min="1" max="1" width="1.7109375" customWidth="1"/>
    <col min="2" max="2" width="5.7109375" customWidth="1"/>
    <col min="3" max="3" width="10.7109375" customWidth="1"/>
    <col min="4" max="6" width="5.7109375" customWidth="1"/>
    <col min="7" max="9" width="7.7109375" customWidth="1"/>
    <col min="10" max="11" width="5.7109375" customWidth="1"/>
    <col min="12" max="13" width="6.7109375" customWidth="1"/>
    <col min="14" max="14" width="9.7109375" customWidth="1"/>
    <col min="15" max="15" width="12.7109375" customWidth="1"/>
    <col min="16" max="18" width="5.7109375" customWidth="1"/>
    <col min="19" max="19" width="4.7109375" customWidth="1"/>
    <col min="20" max="22" width="6.7109375" customWidth="1"/>
    <col min="23" max="23" width="7.7109375" customWidth="1"/>
    <col min="24" max="25" width="6.7109375" customWidth="1"/>
    <col min="26" max="26" width="1.7109375" customWidth="1"/>
    <col min="27" max="27" width="5.7109375" customWidth="1"/>
    <col min="28" max="31" width="5.7109375" hidden="1" customWidth="1"/>
    <col min="32" max="16384" width="11.42578125" hidden="1"/>
  </cols>
  <sheetData>
    <row r="1" spans="2:25" ht="5.0999999999999996" customHeight="1" thickBot="1" x14ac:dyDescent="0.3"/>
    <row r="2" spans="2:25" ht="15" customHeight="1" x14ac:dyDescent="0.25">
      <c r="W2" s="188" t="s">
        <v>55</v>
      </c>
      <c r="X2" s="189"/>
      <c r="Y2" s="190"/>
    </row>
    <row r="3" spans="2:25" ht="15" customHeight="1" x14ac:dyDescent="0.25">
      <c r="E3" s="197" t="s">
        <v>83</v>
      </c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W3" s="191"/>
      <c r="X3" s="192"/>
      <c r="Y3" s="193"/>
    </row>
    <row r="4" spans="2:25" ht="15" customHeight="1" x14ac:dyDescent="0.25"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W4" s="191"/>
      <c r="X4" s="192"/>
      <c r="Y4" s="193"/>
    </row>
    <row r="5" spans="2:25" ht="15" customHeight="1" thickBot="1" x14ac:dyDescent="0.3"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W5" s="194"/>
      <c r="X5" s="195"/>
      <c r="Y5" s="196"/>
    </row>
    <row r="6" spans="2:25" ht="15" customHeight="1" x14ac:dyDescent="0.25"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W6" s="198" t="s">
        <v>57</v>
      </c>
      <c r="X6" s="199"/>
      <c r="Y6" s="200"/>
    </row>
    <row r="7" spans="2:25" ht="15.75" thickBot="1" x14ac:dyDescent="0.3">
      <c r="W7" s="201">
        <v>0</v>
      </c>
      <c r="X7" s="202"/>
      <c r="Y7" s="203"/>
    </row>
    <row r="8" spans="2:25" ht="5.0999999999999996" customHeight="1" thickBot="1" x14ac:dyDescent="0.3"/>
    <row r="9" spans="2:25" ht="15" customHeight="1" thickBot="1" x14ac:dyDescent="0.3">
      <c r="B9" s="204" t="s">
        <v>81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</row>
    <row r="10" spans="2:25" ht="5.0999999999999996" customHeight="1" x14ac:dyDescent="0.25"/>
    <row r="11" spans="2:25" ht="30" customHeight="1" x14ac:dyDescent="0.25">
      <c r="B11" s="149" t="s">
        <v>59</v>
      </c>
      <c r="C11" s="149"/>
      <c r="D11" s="149"/>
      <c r="E11" s="208"/>
      <c r="F11" s="209"/>
      <c r="G11" s="209"/>
      <c r="H11" s="209"/>
      <c r="I11" s="209"/>
      <c r="J11" s="209"/>
      <c r="K11" s="209"/>
      <c r="L11" s="209"/>
      <c r="M11" s="149" t="s">
        <v>259</v>
      </c>
      <c r="N11" s="149"/>
      <c r="O11" s="210"/>
      <c r="P11" s="210"/>
      <c r="Q11" s="210"/>
      <c r="R11" s="210"/>
      <c r="S11" s="210"/>
      <c r="T11" s="207" t="s">
        <v>60</v>
      </c>
      <c r="U11" s="207"/>
      <c r="V11" s="207"/>
      <c r="W11" s="108"/>
      <c r="X11" s="108"/>
      <c r="Y11" s="108"/>
    </row>
    <row r="12" spans="2:25" x14ac:dyDescent="0.25">
      <c r="B12" s="144" t="s">
        <v>1</v>
      </c>
      <c r="C12" s="144"/>
      <c r="D12" s="144"/>
      <c r="E12" s="174"/>
      <c r="F12" s="175"/>
      <c r="G12" s="175"/>
      <c r="H12" s="175"/>
      <c r="I12" s="176"/>
      <c r="J12" s="163" t="s">
        <v>61</v>
      </c>
      <c r="K12" s="164"/>
      <c r="L12" s="165"/>
      <c r="M12" s="174"/>
      <c r="N12" s="175"/>
      <c r="O12" s="175"/>
      <c r="P12" s="175"/>
      <c r="Q12" s="176"/>
      <c r="R12" s="177" t="s">
        <v>62</v>
      </c>
      <c r="S12" s="177"/>
      <c r="T12" s="177"/>
      <c r="U12" s="34" t="s">
        <v>153</v>
      </c>
      <c r="V12" s="177" t="s">
        <v>0</v>
      </c>
      <c r="W12" s="177"/>
      <c r="X12" s="177"/>
      <c r="Y12" s="20" t="str">
        <f>IF(U12="x","","X")</f>
        <v/>
      </c>
    </row>
    <row r="13" spans="2:25" ht="20.100000000000001" customHeight="1" x14ac:dyDescent="0.25">
      <c r="B13" s="144" t="s">
        <v>63</v>
      </c>
      <c r="C13" s="144"/>
      <c r="D13" s="144"/>
      <c r="E13" s="171"/>
      <c r="F13" s="172"/>
      <c r="G13" s="172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3"/>
    </row>
    <row r="14" spans="2:25" ht="30" customHeight="1" x14ac:dyDescent="0.25">
      <c r="B14" s="144" t="s">
        <v>64</v>
      </c>
      <c r="C14" s="144"/>
      <c r="D14" s="144"/>
      <c r="E14" s="174"/>
      <c r="F14" s="175"/>
      <c r="G14" s="58" t="s">
        <v>220</v>
      </c>
      <c r="H14" s="174"/>
      <c r="I14" s="176"/>
      <c r="J14" s="181" t="s">
        <v>65</v>
      </c>
      <c r="K14" s="182"/>
      <c r="L14" s="56">
        <f>+'Listado Viv'!B63</f>
        <v>1</v>
      </c>
      <c r="M14" s="181" t="s">
        <v>258</v>
      </c>
      <c r="N14" s="182"/>
      <c r="O14" s="183"/>
      <c r="P14" s="184"/>
      <c r="Q14" s="185"/>
      <c r="R14" s="181" t="s">
        <v>221</v>
      </c>
      <c r="S14" s="182"/>
      <c r="T14" s="178" t="str">
        <f>IF(O14="","",VLOOKUP(O14,Datos!C62:F92,2,0))</f>
        <v/>
      </c>
      <c r="U14" s="179"/>
      <c r="V14" s="180"/>
      <c r="W14" s="186" t="s">
        <v>176</v>
      </c>
      <c r="X14" s="187"/>
      <c r="Y14" s="56" t="str">
        <f>IF(O14="","",VLOOKUP(O14,Datos!C62:G92,5,0))</f>
        <v/>
      </c>
    </row>
    <row r="15" spans="2:25" ht="9.9499999999999993" customHeight="1" x14ac:dyDescent="0.25"/>
    <row r="16" spans="2:25" x14ac:dyDescent="0.25">
      <c r="B16" s="166" t="s">
        <v>66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2:25" ht="5.0999999999999996" customHeight="1" x14ac:dyDescent="0.25"/>
    <row r="18" spans="2:25" ht="15" customHeight="1" x14ac:dyDescent="0.25">
      <c r="B18" s="144" t="s">
        <v>67</v>
      </c>
      <c r="C18" s="144"/>
      <c r="D18" s="144"/>
      <c r="E18" s="168"/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70"/>
    </row>
    <row r="19" spans="2:25" ht="15" customHeight="1" x14ac:dyDescent="0.25">
      <c r="B19" s="144" t="s">
        <v>227</v>
      </c>
      <c r="C19" s="144"/>
      <c r="D19" s="144"/>
      <c r="E19" s="168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70"/>
    </row>
    <row r="20" spans="2:25" ht="5.0999999999999996" customHeight="1" x14ac:dyDescent="0.25"/>
    <row r="21" spans="2:25" ht="15" customHeight="1" x14ac:dyDescent="0.25">
      <c r="B21" s="144" t="s">
        <v>49</v>
      </c>
      <c r="C21" s="144"/>
      <c r="D21" s="144"/>
      <c r="E21" s="101"/>
      <c r="F21" s="102"/>
      <c r="G21" s="102"/>
      <c r="H21" s="102"/>
      <c r="I21" s="102"/>
      <c r="J21" s="102"/>
      <c r="K21" s="102"/>
      <c r="L21" s="103"/>
      <c r="M21" s="144" t="s">
        <v>50</v>
      </c>
      <c r="N21" s="144"/>
      <c r="O21" s="144"/>
      <c r="P21" s="144"/>
      <c r="Q21" s="144"/>
      <c r="R21" s="101"/>
      <c r="S21" s="102"/>
      <c r="T21" s="102"/>
      <c r="U21" s="102"/>
      <c r="V21" s="102"/>
      <c r="W21" s="102"/>
      <c r="X21" s="102"/>
      <c r="Y21" s="103"/>
    </row>
    <row r="22" spans="2:25" ht="5.0999999999999996" customHeight="1" thickBot="1" x14ac:dyDescent="0.3"/>
    <row r="23" spans="2:25" ht="35.1" customHeight="1" thickBot="1" x14ac:dyDescent="0.3">
      <c r="B23" s="21" t="s">
        <v>69</v>
      </c>
      <c r="C23" s="79" t="s">
        <v>70</v>
      </c>
      <c r="D23" s="79"/>
      <c r="E23" s="79"/>
      <c r="F23" s="79"/>
      <c r="G23" s="79"/>
      <c r="H23" s="74" t="s">
        <v>289</v>
      </c>
      <c r="I23" s="74" t="s">
        <v>290</v>
      </c>
      <c r="J23" s="22" t="s">
        <v>72</v>
      </c>
      <c r="K23" s="22" t="s">
        <v>73</v>
      </c>
      <c r="L23" s="79" t="s">
        <v>49</v>
      </c>
      <c r="M23" s="79"/>
      <c r="N23" s="72" t="s">
        <v>270</v>
      </c>
      <c r="O23" s="22" t="s">
        <v>271</v>
      </c>
      <c r="P23" s="79" t="s">
        <v>74</v>
      </c>
      <c r="Q23" s="79"/>
      <c r="R23" s="79"/>
      <c r="S23" s="79"/>
      <c r="T23" s="79"/>
      <c r="U23" s="79"/>
      <c r="V23" s="79" t="s">
        <v>269</v>
      </c>
      <c r="W23" s="79"/>
      <c r="X23" s="79" t="s">
        <v>76</v>
      </c>
      <c r="Y23" s="80"/>
    </row>
    <row r="24" spans="2:25" ht="20.100000000000001" customHeight="1" x14ac:dyDescent="0.25">
      <c r="B24" s="30">
        <v>1</v>
      </c>
      <c r="C24" s="84"/>
      <c r="D24" s="84"/>
      <c r="E24" s="84"/>
      <c r="F24" s="84"/>
      <c r="G24" s="84"/>
      <c r="H24" s="256"/>
      <c r="I24" s="256"/>
      <c r="J24" s="62"/>
      <c r="K24" s="62"/>
      <c r="L24" s="81"/>
      <c r="M24" s="81"/>
      <c r="N24" s="62"/>
      <c r="O24" s="62"/>
      <c r="P24" s="84"/>
      <c r="Q24" s="84"/>
      <c r="R24" s="84"/>
      <c r="S24" s="84"/>
      <c r="T24" s="84"/>
      <c r="U24" s="84"/>
      <c r="V24" s="81"/>
      <c r="W24" s="81"/>
      <c r="X24" s="81"/>
      <c r="Y24" s="82"/>
    </row>
    <row r="25" spans="2:25" ht="20.100000000000001" customHeight="1" x14ac:dyDescent="0.25">
      <c r="B25" s="25" t="str">
        <f>IF(C25="","",B24+1)</f>
        <v/>
      </c>
      <c r="C25" s="85"/>
      <c r="D25" s="85"/>
      <c r="E25" s="85"/>
      <c r="F25" s="85"/>
      <c r="G25" s="85"/>
      <c r="H25" s="257"/>
      <c r="I25" s="257"/>
      <c r="J25" s="63"/>
      <c r="K25" s="63"/>
      <c r="L25" s="75"/>
      <c r="M25" s="75"/>
      <c r="N25" s="63"/>
      <c r="O25" s="63"/>
      <c r="P25" s="75"/>
      <c r="Q25" s="75"/>
      <c r="R25" s="75"/>
      <c r="S25" s="75"/>
      <c r="T25" s="75"/>
      <c r="U25" s="75"/>
      <c r="V25" s="75"/>
      <c r="W25" s="75"/>
      <c r="X25" s="75"/>
      <c r="Y25" s="76"/>
    </row>
    <row r="26" spans="2:25" ht="20.100000000000001" customHeight="1" x14ac:dyDescent="0.25">
      <c r="B26" s="27" t="str">
        <f>IF(C26="","",B25+1)</f>
        <v/>
      </c>
      <c r="C26" s="83"/>
      <c r="D26" s="83"/>
      <c r="E26" s="83"/>
      <c r="F26" s="83"/>
      <c r="G26" s="83"/>
      <c r="H26" s="258"/>
      <c r="I26" s="258"/>
      <c r="J26" s="64"/>
      <c r="K26" s="64"/>
      <c r="L26" s="77"/>
      <c r="M26" s="77"/>
      <c r="N26" s="64"/>
      <c r="O26" s="64"/>
      <c r="P26" s="77"/>
      <c r="Q26" s="77"/>
      <c r="R26" s="77"/>
      <c r="S26" s="77"/>
      <c r="T26" s="77"/>
      <c r="U26" s="77"/>
      <c r="V26" s="77"/>
      <c r="W26" s="77"/>
      <c r="X26" s="77"/>
      <c r="Y26" s="78"/>
    </row>
    <row r="27" spans="2:25" ht="15" customHeight="1" x14ac:dyDescent="0.25">
      <c r="B27" s="23" t="s">
        <v>82</v>
      </c>
    </row>
    <row r="28" spans="2:25" x14ac:dyDescent="0.25">
      <c r="B28" s="144" t="s">
        <v>77</v>
      </c>
      <c r="C28" s="144"/>
      <c r="D28" s="144"/>
      <c r="E28" s="134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6"/>
    </row>
    <row r="29" spans="2:25" ht="39.950000000000003" customHeight="1" x14ac:dyDescent="0.25">
      <c r="B29" s="149" t="s">
        <v>78</v>
      </c>
      <c r="C29" s="149"/>
      <c r="D29" s="149"/>
      <c r="E29" s="150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2"/>
    </row>
    <row r="30" spans="2:25" ht="5.0999999999999996" customHeight="1" x14ac:dyDescent="0.25"/>
    <row r="31" spans="2:25" ht="15" customHeight="1" x14ac:dyDescent="0.25">
      <c r="B31" s="153" t="s">
        <v>79</v>
      </c>
      <c r="C31" s="154"/>
      <c r="D31" s="155"/>
      <c r="E31" s="163" t="s">
        <v>89</v>
      </c>
      <c r="F31" s="164"/>
      <c r="G31" s="164"/>
      <c r="H31" s="164"/>
      <c r="I31" s="164"/>
      <c r="J31" s="165"/>
      <c r="K31" s="101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3"/>
    </row>
    <row r="32" spans="2:25" ht="15" customHeight="1" x14ac:dyDescent="0.25">
      <c r="B32" s="156"/>
      <c r="C32" s="157"/>
      <c r="D32" s="158"/>
      <c r="E32" s="144" t="str">
        <f>IF(K31="Con Acceso al Inmueble","Nombre:","")</f>
        <v/>
      </c>
      <c r="F32" s="144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62"/>
      <c r="R32" s="162"/>
      <c r="S32" s="162"/>
      <c r="T32" s="162"/>
      <c r="U32" s="162"/>
      <c r="V32" s="162"/>
      <c r="W32" s="162"/>
      <c r="X32" s="162"/>
      <c r="Y32" s="162"/>
    </row>
    <row r="33" spans="2:27" ht="15" customHeight="1" x14ac:dyDescent="0.25">
      <c r="B33" s="159"/>
      <c r="C33" s="160"/>
      <c r="D33" s="161"/>
      <c r="E33" s="144" t="str">
        <f>IF(K31="Con Acceso al Inmueble","Tel. Ofic.","")</f>
        <v/>
      </c>
      <c r="F33" s="144"/>
      <c r="G33" s="105"/>
      <c r="H33" s="106"/>
      <c r="I33" s="106"/>
      <c r="J33" s="107"/>
      <c r="K33" s="144" t="str">
        <f>IF(K31="Con Acceso al Inmueble","Tel. Móvil","")</f>
        <v/>
      </c>
      <c r="L33" s="144"/>
      <c r="M33" s="105"/>
      <c r="N33" s="106"/>
      <c r="O33" s="106"/>
      <c r="P33" s="106"/>
      <c r="Q33" s="107"/>
      <c r="R33" s="144" t="str">
        <f>IF(K31="Con Acceso al Inmueble","E-Mail","")</f>
        <v/>
      </c>
      <c r="S33" s="144"/>
      <c r="T33" s="105"/>
      <c r="U33" s="106"/>
      <c r="V33" s="106"/>
      <c r="W33" s="106"/>
      <c r="X33" s="106"/>
      <c r="Y33" s="107"/>
    </row>
    <row r="34" spans="2:27" ht="9.9499999999999993" customHeight="1" thickBot="1" x14ac:dyDescent="0.3"/>
    <row r="35" spans="2:27" ht="15" customHeight="1" thickBot="1" x14ac:dyDescent="0.3">
      <c r="B35" s="87" t="s">
        <v>85</v>
      </c>
      <c r="C35" s="88"/>
      <c r="D35" s="88"/>
      <c r="E35" s="88"/>
      <c r="F35" s="88"/>
      <c r="G35" s="88"/>
      <c r="H35" s="88"/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9"/>
    </row>
    <row r="36" spans="2:27" ht="5.0999999999999996" customHeight="1" x14ac:dyDescent="0.25"/>
    <row r="37" spans="2:27" ht="129.94999999999999" customHeight="1" x14ac:dyDescent="0.25">
      <c r="B37" s="144" t="s">
        <v>86</v>
      </c>
      <c r="C37" s="144"/>
      <c r="D37" s="144"/>
      <c r="E37" s="145" t="str">
        <f>IF(E12="","",VLOOKUP('Datos_Tip Av'!C11,'Datos_Tip Av'!C14:E43,2,0))</f>
        <v/>
      </c>
      <c r="F37" s="146"/>
      <c r="G37" s="146"/>
      <c r="H37" s="146"/>
      <c r="I37" s="146"/>
      <c r="J37" s="146"/>
      <c r="K37" s="146"/>
      <c r="L37" s="146"/>
      <c r="M37" s="147"/>
      <c r="O37" s="144" t="s">
        <v>87</v>
      </c>
      <c r="P37" s="144"/>
      <c r="Q37" s="144"/>
      <c r="R37" s="148" t="str">
        <f>IF(E12="","",VLOOKUP('Datos_Tip Av'!C11,'Datos_Tip Av'!C14:E43,3,0))</f>
        <v/>
      </c>
      <c r="S37" s="148"/>
      <c r="T37" s="148"/>
      <c r="U37" s="148"/>
      <c r="V37" s="148"/>
      <c r="W37" s="148"/>
      <c r="X37" s="148"/>
      <c r="Y37" s="148"/>
      <c r="Z37" s="24"/>
      <c r="AA37" s="24"/>
    </row>
    <row r="38" spans="2:27" ht="9.9499999999999993" customHeight="1" thickBot="1" x14ac:dyDescent="0.3"/>
    <row r="39" spans="2:27" ht="15" customHeight="1" thickBot="1" x14ac:dyDescent="0.3">
      <c r="B39" s="87" t="s">
        <v>88</v>
      </c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9"/>
    </row>
    <row r="40" spans="2:27" ht="5.0999999999999996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2:27" ht="30" customHeight="1" x14ac:dyDescent="0.25">
      <c r="B41" s="137" t="s">
        <v>5</v>
      </c>
      <c r="C41" s="137"/>
      <c r="D41" s="137"/>
      <c r="E41" s="138" t="str">
        <f>IF(O14="","",VLOOKUP(O14,Datos!C62:G92,3,0))</f>
        <v/>
      </c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40"/>
    </row>
    <row r="42" spans="2:27" ht="15" customHeight="1" x14ac:dyDescent="0.25">
      <c r="B42" s="137" t="s">
        <v>6</v>
      </c>
      <c r="C42" s="137"/>
      <c r="D42" s="137"/>
      <c r="E42" s="134" t="str">
        <f>IF(O14="","",VLOOKUP(O14,Datos!C62:G92,4,0))</f>
        <v/>
      </c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6"/>
    </row>
    <row r="43" spans="2:27" ht="9.9499999999999993" customHeight="1" x14ac:dyDescent="0.25"/>
    <row r="44" spans="2:27" x14ac:dyDescent="0.25">
      <c r="B44" s="128" t="str">
        <f>IF(E12='Datos_Tip Av'!B7,"5. DATOS DEL JUICIO","")</f>
        <v/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</row>
    <row r="45" spans="2:27" ht="5.0999999999999996" customHeight="1" x14ac:dyDescent="0.25">
      <c r="M45" s="4"/>
    </row>
    <row r="46" spans="2:27" ht="15" customHeight="1" x14ac:dyDescent="0.25">
      <c r="B46" s="130" t="str">
        <f>IF(B44="","","Juzgado:")</f>
        <v/>
      </c>
      <c r="C46" s="130"/>
      <c r="D46" s="130"/>
      <c r="E46" s="101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3"/>
    </row>
    <row r="47" spans="2:27" ht="15" customHeight="1" x14ac:dyDescent="0.25">
      <c r="B47" s="130" t="str">
        <f>IF(B44="","","Tipo de Juicio:")</f>
        <v/>
      </c>
      <c r="C47" s="130"/>
      <c r="D47" s="130"/>
      <c r="E47" s="134"/>
      <c r="F47" s="135"/>
      <c r="G47" s="135"/>
      <c r="H47" s="135"/>
      <c r="I47" s="135"/>
      <c r="J47" s="135"/>
      <c r="K47" s="135"/>
      <c r="L47" s="135"/>
      <c r="M47" s="135"/>
      <c r="N47" s="135"/>
      <c r="O47" s="136"/>
      <c r="P47" s="141" t="str">
        <f>IF(B44="","","No. De Expediente:")</f>
        <v/>
      </c>
      <c r="Q47" s="142"/>
      <c r="R47" s="142"/>
      <c r="S47" s="143"/>
      <c r="T47" s="101"/>
      <c r="U47" s="102"/>
      <c r="V47" s="102"/>
      <c r="W47" s="102"/>
      <c r="X47" s="102"/>
      <c r="Y47" s="103"/>
    </row>
    <row r="48" spans="2:27" ht="15" customHeight="1" x14ac:dyDescent="0.25">
      <c r="B48" s="130" t="str">
        <f>IF(B44="","","Actor:")</f>
        <v/>
      </c>
      <c r="C48" s="130"/>
      <c r="D48" s="130"/>
      <c r="E48" s="10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3"/>
    </row>
    <row r="49" spans="2:25" ht="15" customHeight="1" x14ac:dyDescent="0.25">
      <c r="B49" s="130" t="str">
        <f>IF(B44="","","Demandado:")</f>
        <v/>
      </c>
      <c r="C49" s="130"/>
      <c r="D49" s="130"/>
      <c r="E49" s="10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3"/>
    </row>
    <row r="50" spans="2:25" ht="5.0999999999999996" customHeight="1" x14ac:dyDescent="0.25">
      <c r="B50" s="4"/>
      <c r="C50" s="3"/>
      <c r="D50" s="3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2:25" ht="30" customHeight="1" x14ac:dyDescent="0.25">
      <c r="B51" s="131" t="str">
        <f>IF(B44="","","Montos:")</f>
        <v/>
      </c>
      <c r="C51" s="131"/>
      <c r="D51" s="131"/>
      <c r="F51" s="132" t="str">
        <f>IF(B44="","","Cantidad condenada en Sentencia Definitiva")</f>
        <v/>
      </c>
      <c r="G51" s="132"/>
      <c r="H51" s="132"/>
      <c r="I51" s="132"/>
      <c r="K51" s="132" t="str">
        <f>IF(B44="","","Suerte principal")</f>
        <v/>
      </c>
      <c r="L51" s="132"/>
      <c r="M51" s="132"/>
      <c r="N51" s="132"/>
      <c r="P51" s="132" t="str">
        <f>IF(B44="","","Más Accesorios")</f>
        <v/>
      </c>
      <c r="Q51" s="132"/>
      <c r="R51" s="132"/>
      <c r="S51" s="132"/>
      <c r="U51" s="132" t="str">
        <f>IF(B44="","","Intereses Moratorios y Ordinarios")</f>
        <v/>
      </c>
      <c r="V51" s="132"/>
      <c r="W51" s="132"/>
      <c r="X51" s="132"/>
    </row>
    <row r="52" spans="2:25" ht="15" customHeight="1" x14ac:dyDescent="0.25">
      <c r="B52" s="131"/>
      <c r="C52" s="131"/>
      <c r="D52" s="131"/>
      <c r="F52" s="133" t="str">
        <f>IF(B44="","",+K52+P52+U52)</f>
        <v/>
      </c>
      <c r="G52" s="133"/>
      <c r="H52" s="133"/>
      <c r="I52" s="133"/>
      <c r="K52" s="127" t="str">
        <f>IF(B44="","",0)</f>
        <v/>
      </c>
      <c r="L52" s="127"/>
      <c r="M52" s="127"/>
      <c r="N52" s="127"/>
      <c r="P52" s="127" t="str">
        <f>IF(B44="","",0)</f>
        <v/>
      </c>
      <c r="Q52" s="127"/>
      <c r="R52" s="127"/>
      <c r="S52" s="127"/>
      <c r="U52" s="127" t="str">
        <f>IF(B44="","",0)</f>
        <v/>
      </c>
      <c r="V52" s="127"/>
      <c r="W52" s="127"/>
      <c r="X52" s="127"/>
    </row>
    <row r="53" spans="2:25" ht="5.0999999999999996" customHeight="1" x14ac:dyDescent="0.25"/>
    <row r="54" spans="2:25" x14ac:dyDescent="0.25">
      <c r="B54" s="128" t="str">
        <f>IF(E12='Datos_Tip Av'!B7,"6. DATOS DEL DESPACHO JURIDICO ( RAZON SOCIAL, DIRECCIÓN , TELEFONOS, CORREO ELECTRONICO)","")</f>
        <v/>
      </c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8"/>
      <c r="U54" s="128"/>
      <c r="V54" s="128"/>
      <c r="W54" s="128"/>
      <c r="X54" s="128"/>
      <c r="Y54" s="128"/>
    </row>
    <row r="55" spans="2:25" ht="5.0999999999999996" customHeight="1" x14ac:dyDescent="0.25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 spans="2:25" x14ac:dyDescent="0.25">
      <c r="B56" s="129" t="str">
        <f>IF(B54="","","Nombre del despacho:")</f>
        <v/>
      </c>
      <c r="C56" s="129"/>
      <c r="D56" s="129"/>
      <c r="E56" s="10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3"/>
    </row>
    <row r="57" spans="2:25" x14ac:dyDescent="0.25">
      <c r="B57" s="100" t="str">
        <f>IF(B54="","","Nombre del contacto:")</f>
        <v/>
      </c>
      <c r="C57" s="100"/>
      <c r="D57" s="100"/>
      <c r="E57" s="10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3"/>
    </row>
    <row r="58" spans="2:25" x14ac:dyDescent="0.25">
      <c r="B58" s="104" t="str">
        <f>IF(B54="","","Contacto")</f>
        <v/>
      </c>
      <c r="C58" s="104"/>
      <c r="D58" s="104"/>
      <c r="E58" s="104" t="str">
        <f>IF(B54="","","Tel. Ofic.")</f>
        <v/>
      </c>
      <c r="F58" s="104"/>
      <c r="G58" s="105"/>
      <c r="H58" s="106"/>
      <c r="I58" s="106"/>
      <c r="J58" s="107"/>
      <c r="K58" s="104" t="str">
        <f>IF(B54="","","Tel. Móvil")</f>
        <v/>
      </c>
      <c r="L58" s="104"/>
      <c r="M58" s="105"/>
      <c r="N58" s="106"/>
      <c r="O58" s="106"/>
      <c r="P58" s="106"/>
      <c r="Q58" s="107"/>
      <c r="R58" s="104" t="str">
        <f>IF(B54="","","E-Mail")</f>
        <v/>
      </c>
      <c r="S58" s="104"/>
      <c r="T58" s="108"/>
      <c r="U58" s="108"/>
      <c r="V58" s="108"/>
      <c r="W58" s="108"/>
      <c r="X58" s="108"/>
      <c r="Y58" s="108"/>
    </row>
    <row r="59" spans="2:25" ht="9.9499999999999993" customHeight="1" thickBot="1" x14ac:dyDescent="0.3">
      <c r="E59" s="1"/>
      <c r="F59" s="1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19"/>
      <c r="S59" s="7"/>
      <c r="T59" s="7"/>
      <c r="U59" s="7"/>
      <c r="V59" s="19"/>
      <c r="W59" s="6"/>
      <c r="X59" s="6"/>
      <c r="Y59" s="6"/>
    </row>
    <row r="60" spans="2:25" ht="15.75" thickBot="1" x14ac:dyDescent="0.3">
      <c r="B60" s="87" t="str">
        <f>IF(E12='Datos_Tip Av'!B7,"7. FIRMAS AL SOLICITAR EL SERVICIO","5. FIRMAS AL SOLICITAR EL SERVICIO")</f>
        <v>5. FIRMAS AL SOLICITAR EL SERVICIO</v>
      </c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9"/>
      <c r="R60" s="87" t="str">
        <f>IF(E12='Datos_Tip Av'!B7,"8. FIRMAS AL RECIBIR EL TRABAJO","6. FIRMAS AL RECIBIR EL TRABAJO")</f>
        <v>6. FIRMAS AL RECIBIR EL TRABAJO</v>
      </c>
      <c r="S60" s="88"/>
      <c r="T60" s="88"/>
      <c r="U60" s="88"/>
      <c r="V60" s="88"/>
      <c r="W60" s="88"/>
      <c r="X60" s="88"/>
      <c r="Y60" s="89"/>
    </row>
    <row r="61" spans="2:25" ht="9.9499999999999993" customHeight="1" thickBot="1" x14ac:dyDescent="0.3"/>
    <row r="62" spans="2:25" x14ac:dyDescent="0.25">
      <c r="B62" s="115" t="str">
        <f>IF(E11="","",VLOOKUP(E11,Datos!C4:G13,2,0))</f>
        <v/>
      </c>
      <c r="C62" s="116"/>
      <c r="D62" s="116"/>
      <c r="E62" s="116"/>
      <c r="F62" s="116"/>
      <c r="G62" s="116"/>
      <c r="H62" s="117"/>
      <c r="J62" s="121" t="str">
        <f>IF(E11="","",VLOOKUP(E11,Datos!C4:G13,4,0))</f>
        <v/>
      </c>
      <c r="K62" s="122"/>
      <c r="L62" s="122"/>
      <c r="M62" s="122"/>
      <c r="N62" s="122"/>
      <c r="O62" s="122"/>
      <c r="P62" s="123"/>
      <c r="R62" s="90" t="s">
        <v>164</v>
      </c>
      <c r="S62" s="91"/>
      <c r="T62" s="91"/>
      <c r="U62" s="91"/>
      <c r="V62" s="91"/>
      <c r="W62" s="91"/>
      <c r="X62" s="91"/>
      <c r="Y62" s="92"/>
    </row>
    <row r="63" spans="2:25" x14ac:dyDescent="0.25">
      <c r="B63" s="118"/>
      <c r="C63" s="119"/>
      <c r="D63" s="119"/>
      <c r="E63" s="119"/>
      <c r="F63" s="119"/>
      <c r="G63" s="119"/>
      <c r="H63" s="120"/>
      <c r="J63" s="124"/>
      <c r="K63" s="125"/>
      <c r="L63" s="125"/>
      <c r="M63" s="125"/>
      <c r="N63" s="125"/>
      <c r="O63" s="125"/>
      <c r="P63" s="126"/>
      <c r="R63" s="93"/>
      <c r="S63" s="94"/>
      <c r="T63" s="94"/>
      <c r="U63" s="94"/>
      <c r="V63" s="94"/>
      <c r="W63" s="94"/>
      <c r="X63" s="94"/>
      <c r="Y63" s="95"/>
    </row>
    <row r="64" spans="2:25" ht="60" customHeight="1" x14ac:dyDescent="0.25">
      <c r="B64" s="109" t="str">
        <f>IF(E11="","",VLOOKUP(E11,Datos!C4:G13,3,0))</f>
        <v/>
      </c>
      <c r="C64" s="110"/>
      <c r="D64" s="110"/>
      <c r="E64" s="110"/>
      <c r="F64" s="110"/>
      <c r="G64" s="110"/>
      <c r="H64" s="111"/>
      <c r="J64" s="109" t="str">
        <f>IF(E11="","",VLOOKUP(E11,Datos!C4:G13,5,0))</f>
        <v/>
      </c>
      <c r="K64" s="110"/>
      <c r="L64" s="110"/>
      <c r="M64" s="110"/>
      <c r="N64" s="110"/>
      <c r="O64" s="110"/>
      <c r="P64" s="111"/>
      <c r="R64" s="93"/>
      <c r="S64" s="94"/>
      <c r="T64" s="94"/>
      <c r="U64" s="94"/>
      <c r="V64" s="94"/>
      <c r="W64" s="94"/>
      <c r="X64" s="94"/>
      <c r="Y64" s="95"/>
    </row>
    <row r="65" spans="2:25" x14ac:dyDescent="0.25">
      <c r="B65" s="109"/>
      <c r="C65" s="110"/>
      <c r="D65" s="110"/>
      <c r="E65" s="110"/>
      <c r="F65" s="110"/>
      <c r="G65" s="110"/>
      <c r="H65" s="111"/>
      <c r="J65" s="109"/>
      <c r="K65" s="110"/>
      <c r="L65" s="110"/>
      <c r="M65" s="110"/>
      <c r="N65" s="110"/>
      <c r="O65" s="110"/>
      <c r="P65" s="111"/>
      <c r="R65" s="93"/>
      <c r="S65" s="94"/>
      <c r="T65" s="94"/>
      <c r="U65" s="94"/>
      <c r="V65" s="94"/>
      <c r="W65" s="94"/>
      <c r="X65" s="94"/>
      <c r="Y65" s="95"/>
    </row>
    <row r="66" spans="2:25" x14ac:dyDescent="0.25">
      <c r="B66" s="109"/>
      <c r="C66" s="110"/>
      <c r="D66" s="110"/>
      <c r="E66" s="110"/>
      <c r="F66" s="110"/>
      <c r="G66" s="110"/>
      <c r="H66" s="111"/>
      <c r="J66" s="109"/>
      <c r="K66" s="110"/>
      <c r="L66" s="110"/>
      <c r="M66" s="110"/>
      <c r="N66" s="110"/>
      <c r="O66" s="110"/>
      <c r="P66" s="111"/>
      <c r="R66" s="93"/>
      <c r="S66" s="94"/>
      <c r="T66" s="94"/>
      <c r="U66" s="94"/>
      <c r="V66" s="94"/>
      <c r="W66" s="94"/>
      <c r="X66" s="94"/>
      <c r="Y66" s="95"/>
    </row>
    <row r="67" spans="2:25" x14ac:dyDescent="0.25">
      <c r="B67" s="109"/>
      <c r="C67" s="110"/>
      <c r="D67" s="110"/>
      <c r="E67" s="110"/>
      <c r="F67" s="110"/>
      <c r="G67" s="110"/>
      <c r="H67" s="111"/>
      <c r="J67" s="109"/>
      <c r="K67" s="110"/>
      <c r="L67" s="110"/>
      <c r="M67" s="110"/>
      <c r="N67" s="110"/>
      <c r="O67" s="110"/>
      <c r="P67" s="111"/>
      <c r="R67" s="93"/>
      <c r="S67" s="94"/>
      <c r="T67" s="94"/>
      <c r="U67" s="94"/>
      <c r="V67" s="94"/>
      <c r="W67" s="94"/>
      <c r="X67" s="94"/>
      <c r="Y67" s="95"/>
    </row>
    <row r="68" spans="2:25" ht="15.75" thickBot="1" x14ac:dyDescent="0.3">
      <c r="B68" s="112"/>
      <c r="C68" s="113"/>
      <c r="D68" s="113"/>
      <c r="E68" s="113"/>
      <c r="F68" s="113"/>
      <c r="G68" s="113"/>
      <c r="H68" s="114"/>
      <c r="J68" s="112"/>
      <c r="K68" s="113"/>
      <c r="L68" s="113"/>
      <c r="M68" s="113"/>
      <c r="N68" s="113"/>
      <c r="O68" s="113"/>
      <c r="P68" s="114"/>
      <c r="R68" s="96"/>
      <c r="S68" s="97"/>
      <c r="T68" s="97"/>
      <c r="U68" s="97"/>
      <c r="V68" s="97"/>
      <c r="W68" s="97"/>
      <c r="X68" s="97"/>
      <c r="Y68" s="98"/>
    </row>
    <row r="69" spans="2:25" ht="15" customHeight="1" x14ac:dyDescent="0.25">
      <c r="B69" s="71" t="s">
        <v>286</v>
      </c>
      <c r="R69" s="99"/>
      <c r="S69" s="99"/>
      <c r="T69" s="99"/>
      <c r="U69" s="99"/>
      <c r="V69" s="99"/>
      <c r="W69" s="99"/>
      <c r="X69" s="99"/>
      <c r="Y69" s="99"/>
    </row>
    <row r="70" spans="2:25" x14ac:dyDescent="0.25"/>
    <row r="71" spans="2:25" x14ac:dyDescent="0.25"/>
    <row r="72" spans="2:25" x14ac:dyDescent="0.25"/>
    <row r="73" spans="2:25" x14ac:dyDescent="0.25"/>
    <row r="74" spans="2:25" x14ac:dyDescent="0.25"/>
    <row r="75" spans="2:25" hidden="1" x14ac:dyDescent="0.25"/>
    <row r="76" spans="2:25" hidden="1" x14ac:dyDescent="0.25"/>
    <row r="77" spans="2:25" hidden="1" x14ac:dyDescent="0.25"/>
    <row r="78" spans="2:25" hidden="1" x14ac:dyDescent="0.25"/>
    <row r="79" spans="2:25" hidden="1" x14ac:dyDescent="0.25"/>
    <row r="80" spans="2:25" hidden="1" x14ac:dyDescent="0.25"/>
  </sheetData>
  <sheetProtection algorithmName="SHA-512" hashValue="gFTgIzocwhaXvnrNsBuX9KB5bi/S7ifWpuE9vjm/YH9r/xP7VIsx1rOxgrrFH3hj9JeNy37qb9h2uCR3suSOFw==" saltValue="YhvuEVDxJbprOcU1yGUYkA==" spinCount="100000" sheet="1" objects="1" scenarios="1"/>
  <mergeCells count="122">
    <mergeCell ref="W2:Y5"/>
    <mergeCell ref="E3:U6"/>
    <mergeCell ref="W6:Y6"/>
    <mergeCell ref="W7:Y7"/>
    <mergeCell ref="B9:Y9"/>
    <mergeCell ref="B11:D11"/>
    <mergeCell ref="W11:Y11"/>
    <mergeCell ref="T11:V11"/>
    <mergeCell ref="E11:L11"/>
    <mergeCell ref="M11:N11"/>
    <mergeCell ref="O11:S11"/>
    <mergeCell ref="B13:D13"/>
    <mergeCell ref="E13:Y13"/>
    <mergeCell ref="B14:D14"/>
    <mergeCell ref="B12:D12"/>
    <mergeCell ref="E12:I12"/>
    <mergeCell ref="J12:L12"/>
    <mergeCell ref="M12:Q12"/>
    <mergeCell ref="R12:T12"/>
    <mergeCell ref="V12:X12"/>
    <mergeCell ref="T14:V14"/>
    <mergeCell ref="E14:F14"/>
    <mergeCell ref="H14:I14"/>
    <mergeCell ref="J14:K14"/>
    <mergeCell ref="M14:N14"/>
    <mergeCell ref="O14:Q14"/>
    <mergeCell ref="R14:S14"/>
    <mergeCell ref="W14:X14"/>
    <mergeCell ref="B16:Y16"/>
    <mergeCell ref="B18:D18"/>
    <mergeCell ref="E18:Y18"/>
    <mergeCell ref="B19:D19"/>
    <mergeCell ref="E19:Y19"/>
    <mergeCell ref="B21:D21"/>
    <mergeCell ref="E21:L21"/>
    <mergeCell ref="M21:Q21"/>
    <mergeCell ref="R21:Y21"/>
    <mergeCell ref="M33:Q33"/>
    <mergeCell ref="R33:S33"/>
    <mergeCell ref="T33:Y33"/>
    <mergeCell ref="B35:Y35"/>
    <mergeCell ref="B37:D37"/>
    <mergeCell ref="E37:M37"/>
    <mergeCell ref="O37:Q37"/>
    <mergeCell ref="R37:Y37"/>
    <mergeCell ref="B28:D28"/>
    <mergeCell ref="E28:Y28"/>
    <mergeCell ref="B29:D29"/>
    <mergeCell ref="E29:Y29"/>
    <mergeCell ref="B31:D33"/>
    <mergeCell ref="E33:F33"/>
    <mergeCell ref="G33:J33"/>
    <mergeCell ref="K33:L33"/>
    <mergeCell ref="E32:F32"/>
    <mergeCell ref="G32:Y32"/>
    <mergeCell ref="E31:J31"/>
    <mergeCell ref="K31:Y31"/>
    <mergeCell ref="B46:D46"/>
    <mergeCell ref="E46:Y46"/>
    <mergeCell ref="B47:D47"/>
    <mergeCell ref="E47:O47"/>
    <mergeCell ref="B39:Y39"/>
    <mergeCell ref="B41:D41"/>
    <mergeCell ref="E41:Y41"/>
    <mergeCell ref="B42:D42"/>
    <mergeCell ref="E42:Y42"/>
    <mergeCell ref="B44:Y44"/>
    <mergeCell ref="P47:S47"/>
    <mergeCell ref="T47:Y47"/>
    <mergeCell ref="K52:N52"/>
    <mergeCell ref="P52:S52"/>
    <mergeCell ref="U52:X52"/>
    <mergeCell ref="B54:Y54"/>
    <mergeCell ref="B56:D56"/>
    <mergeCell ref="E56:Y56"/>
    <mergeCell ref="B48:D48"/>
    <mergeCell ref="E48:Y48"/>
    <mergeCell ref="B49:D49"/>
    <mergeCell ref="E49:Y49"/>
    <mergeCell ref="B51:D52"/>
    <mergeCell ref="F51:I51"/>
    <mergeCell ref="K51:N51"/>
    <mergeCell ref="P51:S51"/>
    <mergeCell ref="U51:X51"/>
    <mergeCell ref="F52:I52"/>
    <mergeCell ref="B60:P60"/>
    <mergeCell ref="R60:Y60"/>
    <mergeCell ref="R62:Y68"/>
    <mergeCell ref="R69:Y69"/>
    <mergeCell ref="B57:D57"/>
    <mergeCell ref="E57:Y57"/>
    <mergeCell ref="B58:D58"/>
    <mergeCell ref="E58:F58"/>
    <mergeCell ref="G58:J58"/>
    <mergeCell ref="K58:L58"/>
    <mergeCell ref="M58:Q58"/>
    <mergeCell ref="R58:S58"/>
    <mergeCell ref="T58:Y58"/>
    <mergeCell ref="B64:H68"/>
    <mergeCell ref="B62:H63"/>
    <mergeCell ref="J64:P68"/>
    <mergeCell ref="J62:P63"/>
    <mergeCell ref="X25:Y25"/>
    <mergeCell ref="X26:Y26"/>
    <mergeCell ref="X23:Y23"/>
    <mergeCell ref="X24:Y24"/>
    <mergeCell ref="C26:G26"/>
    <mergeCell ref="L26:M26"/>
    <mergeCell ref="P26:U26"/>
    <mergeCell ref="V26:W26"/>
    <mergeCell ref="P24:U24"/>
    <mergeCell ref="V24:W24"/>
    <mergeCell ref="C25:G25"/>
    <mergeCell ref="L25:M25"/>
    <mergeCell ref="P25:U25"/>
    <mergeCell ref="V25:W25"/>
    <mergeCell ref="C23:G23"/>
    <mergeCell ref="L23:M23"/>
    <mergeCell ref="P23:U23"/>
    <mergeCell ref="V23:W23"/>
    <mergeCell ref="C24:G24"/>
    <mergeCell ref="L24:M24"/>
  </mergeCells>
  <conditionalFormatting sqref="U12">
    <cfRule type="containsText" dxfId="113" priority="54" operator="containsText" text="X">
      <formula>NOT(ISERROR(SEARCH("X",U12)))</formula>
    </cfRule>
    <cfRule type="containsText" dxfId="112" priority="59" operator="containsText" text="X">
      <formula>NOT(ISERROR(SEARCH("X",U12)))</formula>
    </cfRule>
    <cfRule type="containsText" dxfId="111" priority="60" operator="containsText" text="X">
      <formula>NOT(ISERROR(SEARCH("X",U12)))</formula>
    </cfRule>
    <cfRule type="containsText" dxfId="110" priority="62" operator="containsText" text="X">
      <formula>NOT(ISERROR(SEARCH("X",U12)))</formula>
    </cfRule>
  </conditionalFormatting>
  <conditionalFormatting sqref="Y12">
    <cfRule type="containsText" dxfId="109" priority="61" operator="containsText" text="X">
      <formula>NOT(ISERROR(SEARCH("X",Y12)))</formula>
    </cfRule>
  </conditionalFormatting>
  <conditionalFormatting sqref="W11:Y11">
    <cfRule type="containsBlanks" dxfId="108" priority="58">
      <formula>LEN(TRIM(W11))=0</formula>
    </cfRule>
  </conditionalFormatting>
  <conditionalFormatting sqref="E11 O11">
    <cfRule type="containsBlanks" dxfId="107" priority="57">
      <formula>LEN(TRIM(E11))=0</formula>
    </cfRule>
  </conditionalFormatting>
  <conditionalFormatting sqref="M12:Q12">
    <cfRule type="containsBlanks" dxfId="106" priority="56">
      <formula>LEN(TRIM(M12))=0</formula>
    </cfRule>
  </conditionalFormatting>
  <conditionalFormatting sqref="E12:I12">
    <cfRule type="containsBlanks" dxfId="105" priority="55">
      <formula>LEN(TRIM(E12))=0</formula>
    </cfRule>
  </conditionalFormatting>
  <conditionalFormatting sqref="E13:Y13">
    <cfRule type="containsBlanks" dxfId="104" priority="53">
      <formula>LEN(TRIM(E13))=0</formula>
    </cfRule>
  </conditionalFormatting>
  <conditionalFormatting sqref="E21">
    <cfRule type="containsBlanks" dxfId="103" priority="52">
      <formula>LEN(TRIM(E21))=0</formula>
    </cfRule>
  </conditionalFormatting>
  <conditionalFormatting sqref="R21">
    <cfRule type="containsBlanks" dxfId="102" priority="51">
      <formula>LEN(TRIM(R21))=0</formula>
    </cfRule>
  </conditionalFormatting>
  <conditionalFormatting sqref="E19:Y19">
    <cfRule type="containsBlanks" dxfId="101" priority="50">
      <formula>LEN(TRIM(E19))=0</formula>
    </cfRule>
  </conditionalFormatting>
  <conditionalFormatting sqref="E28:Y28">
    <cfRule type="containsBlanks" dxfId="100" priority="49">
      <formula>LEN(TRIM(E28))=0</formula>
    </cfRule>
  </conditionalFormatting>
  <conditionalFormatting sqref="E48:Y48">
    <cfRule type="containsBlanks" dxfId="99" priority="46">
      <formula>LEN(TRIM(E48))=0</formula>
    </cfRule>
  </conditionalFormatting>
  <conditionalFormatting sqref="E46:Y46">
    <cfRule type="containsBlanks" dxfId="98" priority="63">
      <formula>LEN(TRIM(E46))=0</formula>
    </cfRule>
  </conditionalFormatting>
  <conditionalFormatting sqref="E49:Y49">
    <cfRule type="containsBlanks" dxfId="97" priority="45">
      <formula>LEN(TRIM(E49))=0</formula>
    </cfRule>
  </conditionalFormatting>
  <conditionalFormatting sqref="E47">
    <cfRule type="containsBlanks" dxfId="96" priority="44">
      <formula>LEN(TRIM(E47))=0</formula>
    </cfRule>
  </conditionalFormatting>
  <conditionalFormatting sqref="E56:Y56">
    <cfRule type="containsBlanks" dxfId="95" priority="42">
      <formula>LEN(TRIM(E56))=0</formula>
    </cfRule>
  </conditionalFormatting>
  <conditionalFormatting sqref="E57:Y57">
    <cfRule type="containsBlanks" dxfId="94" priority="41">
      <formula>LEN(TRIM(E57))=0</formula>
    </cfRule>
  </conditionalFormatting>
  <conditionalFormatting sqref="G58">
    <cfRule type="containsBlanks" dxfId="93" priority="40">
      <formula>LEN(TRIM(G58))=0</formula>
    </cfRule>
  </conditionalFormatting>
  <conditionalFormatting sqref="M58">
    <cfRule type="containsBlanks" dxfId="92" priority="39">
      <formula>LEN(TRIM(M58))=0</formula>
    </cfRule>
  </conditionalFormatting>
  <conditionalFormatting sqref="T58">
    <cfRule type="containsBlanks" dxfId="91" priority="38">
      <formula>LEN(TRIM(T58))=0</formula>
    </cfRule>
  </conditionalFormatting>
  <conditionalFormatting sqref="E29:Y29">
    <cfRule type="containsBlanks" dxfId="90" priority="37">
      <formula>LEN(TRIM(E29))=0</formula>
    </cfRule>
  </conditionalFormatting>
  <conditionalFormatting sqref="E18:Y18">
    <cfRule type="containsBlanks" dxfId="89" priority="36">
      <formula>LEN(TRIM(E18))=0</formula>
    </cfRule>
  </conditionalFormatting>
  <conditionalFormatting sqref="B44:Y44">
    <cfRule type="containsText" dxfId="88" priority="29" operator="containsText" text="5">
      <formula>NOT(ISERROR(SEARCH("5",B44)))</formula>
    </cfRule>
    <cfRule type="containsText" priority="30" operator="containsText" text="5">
      <formula>NOT(ISERROR(SEARCH("5",B44)))</formula>
    </cfRule>
    <cfRule type="containsText" dxfId="87" priority="34" operator="containsText" text="7">
      <formula>NOT(ISERROR(SEARCH("7",B44)))</formula>
    </cfRule>
  </conditionalFormatting>
  <conditionalFormatting sqref="B54:Y54">
    <cfRule type="cellIs" priority="31" operator="greaterThan">
      <formula>6</formula>
    </cfRule>
    <cfRule type="containsText" dxfId="86" priority="32" operator="containsText" text="8">
      <formula>NOT(ISERROR(SEARCH("8",B54)))</formula>
    </cfRule>
    <cfRule type="containsText" dxfId="85" priority="33" operator="containsText" text="6">
      <formula>NOT(ISERROR(SEARCH("6",B54)))</formula>
    </cfRule>
  </conditionalFormatting>
  <conditionalFormatting sqref="B46:D46">
    <cfRule type="containsText" dxfId="84" priority="28" operator="containsText" text="Juz">
      <formula>NOT(ISERROR(SEARCH("Juz",B46)))</formula>
    </cfRule>
  </conditionalFormatting>
  <conditionalFormatting sqref="B47:D47">
    <cfRule type="containsText" dxfId="83" priority="26" operator="containsText" text="Tipo">
      <formula>NOT(ISERROR(SEARCH("Tipo",B47)))</formula>
    </cfRule>
    <cfRule type="containsText" dxfId="82" priority="27" operator="containsText" text="Juz">
      <formula>NOT(ISERROR(SEARCH("Juz",B47)))</formula>
    </cfRule>
  </conditionalFormatting>
  <conditionalFormatting sqref="B48:D48">
    <cfRule type="containsText" dxfId="81" priority="25" operator="containsText" text="Actor">
      <formula>NOT(ISERROR(SEARCH("Actor",B48)))</formula>
    </cfRule>
  </conditionalFormatting>
  <conditionalFormatting sqref="B49:D49">
    <cfRule type="containsText" dxfId="80" priority="24" operator="containsText" text="Deman">
      <formula>NOT(ISERROR(SEARCH("Deman",B49)))</formula>
    </cfRule>
  </conditionalFormatting>
  <conditionalFormatting sqref="P47">
    <cfRule type="containsText" dxfId="79" priority="23" operator="containsText" text="Exp">
      <formula>NOT(ISERROR(SEARCH("Exp",P47)))</formula>
    </cfRule>
  </conditionalFormatting>
  <conditionalFormatting sqref="B56:D56">
    <cfRule type="containsText" dxfId="78" priority="22" operator="containsText" text="desp">
      <formula>NOT(ISERROR(SEARCH("desp",B56)))</formula>
    </cfRule>
  </conditionalFormatting>
  <conditionalFormatting sqref="B57:D57">
    <cfRule type="containsText" dxfId="77" priority="21" operator="containsText" text="contact">
      <formula>NOT(ISERROR(SEARCH("contact",B57)))</formula>
    </cfRule>
  </conditionalFormatting>
  <conditionalFormatting sqref="B58:D58">
    <cfRule type="containsText" dxfId="76" priority="20" operator="containsText" text="Contacto">
      <formula>NOT(ISERROR(SEARCH("Contacto",B58)))</formula>
    </cfRule>
  </conditionalFormatting>
  <conditionalFormatting sqref="E58:F58">
    <cfRule type="containsText" dxfId="75" priority="19" operator="containsText" text="Tel">
      <formula>NOT(ISERROR(SEARCH("Tel",E58)))</formula>
    </cfRule>
  </conditionalFormatting>
  <conditionalFormatting sqref="K58:L58">
    <cfRule type="containsText" dxfId="74" priority="18" operator="containsText" text="Tel">
      <formula>NOT(ISERROR(SEARCH("Tel",K58)))</formula>
    </cfRule>
  </conditionalFormatting>
  <conditionalFormatting sqref="R58:S58">
    <cfRule type="containsText" dxfId="73" priority="17" operator="containsText" text="Mail">
      <formula>NOT(ISERROR(SEARCH("Mail",R58)))</formula>
    </cfRule>
  </conditionalFormatting>
  <conditionalFormatting sqref="G32">
    <cfRule type="containsBlanks" dxfId="72" priority="16">
      <formula>LEN(TRIM(G32))=0</formula>
    </cfRule>
  </conditionalFormatting>
  <conditionalFormatting sqref="K31">
    <cfRule type="containsBlanks" dxfId="71" priority="15">
      <formula>LEN(TRIM(K31))=0</formula>
    </cfRule>
  </conditionalFormatting>
  <conditionalFormatting sqref="G33">
    <cfRule type="containsBlanks" dxfId="70" priority="14">
      <formula>LEN(TRIM(G33))=0</formula>
    </cfRule>
  </conditionalFormatting>
  <conditionalFormatting sqref="M33">
    <cfRule type="containsBlanks" dxfId="69" priority="13">
      <formula>LEN(TRIM(M33))=0</formula>
    </cfRule>
  </conditionalFormatting>
  <conditionalFormatting sqref="T33">
    <cfRule type="containsBlanks" dxfId="68" priority="12">
      <formula>LEN(TRIM(T33))=0</formula>
    </cfRule>
  </conditionalFormatting>
  <conditionalFormatting sqref="T47">
    <cfRule type="containsBlanks" dxfId="67" priority="11">
      <formula>LEN(TRIM(T47))=0</formula>
    </cfRule>
  </conditionalFormatting>
  <conditionalFormatting sqref="Y14">
    <cfRule type="containsBlanks" dxfId="66" priority="5">
      <formula>LEN(TRIM(Y14))=0</formula>
    </cfRule>
  </conditionalFormatting>
  <conditionalFormatting sqref="T14">
    <cfRule type="containsBlanks" dxfId="65" priority="4">
      <formula>LEN(TRIM(T14))=0</formula>
    </cfRule>
  </conditionalFormatting>
  <conditionalFormatting sqref="E42:Y42">
    <cfRule type="containsBlanks" dxfId="64" priority="7">
      <formula>LEN(TRIM(E42))=0</formula>
    </cfRule>
  </conditionalFormatting>
  <conditionalFormatting sqref="E14 L14">
    <cfRule type="containsBlanks" dxfId="63" priority="6">
      <formula>LEN(TRIM(E14))=0</formula>
    </cfRule>
  </conditionalFormatting>
  <conditionalFormatting sqref="O14">
    <cfRule type="containsBlanks" dxfId="62" priority="3">
      <formula>LEN(TRIM(O14))=0</formula>
    </cfRule>
  </conditionalFormatting>
  <conditionalFormatting sqref="H14">
    <cfRule type="containsBlanks" dxfId="61" priority="2">
      <formula>LEN(TRIM(H14))=0</formula>
    </cfRule>
  </conditionalFormatting>
  <conditionalFormatting sqref="E41:Y41">
    <cfRule type="containsBlanks" dxfId="60" priority="1">
      <formula>LEN(TRIM(E41))=0</formula>
    </cfRule>
  </conditionalFormatting>
  <printOptions horizontalCentered="1"/>
  <pageMargins left="0.23622047244094491" right="0.23622047244094491" top="0.55118110236220474" bottom="0.15748031496062992" header="0.31496062992125984" footer="0.31496062992125984"/>
  <pageSetup scale="5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ED2E80A9-2026-4C7A-AF03-1224AE9AA130}">
          <x14:formula1>
            <xm:f>Datos!$C$53:$C$55</xm:f>
          </x14:formula1>
          <xm:sqref>R21:Y21</xm:sqref>
        </x14:dataValidation>
        <x14:dataValidation type="list" allowBlank="1" showInputMessage="1" showErrorMessage="1" xr:uid="{BFC4B067-D6A4-483A-A1B7-992FCE6E307E}">
          <x14:formula1>
            <xm:f>Datos!$C$44:$C$50</xm:f>
          </x14:formula1>
          <xm:sqref>E21:L21</xm:sqref>
        </x14:dataValidation>
        <x14:dataValidation type="list" allowBlank="1" showInputMessage="1" showErrorMessage="1" xr:uid="{61B4407B-5EE1-41B8-896B-B2D4BEED2B64}">
          <x14:formula1>
            <xm:f>Datos!$C$31:$C$41</xm:f>
          </x14:formula1>
          <xm:sqref>M12:Q12</xm:sqref>
        </x14:dataValidation>
        <x14:dataValidation type="list" allowBlank="1" showInputMessage="1" showErrorMessage="1" xr:uid="{C4EE19E8-105D-4501-8FD4-CFE580100351}">
          <x14:formula1>
            <xm:f>Datos!$C$23:$C$28</xm:f>
          </x14:formula1>
          <xm:sqref>E12:I12</xm:sqref>
        </x14:dataValidation>
        <x14:dataValidation type="list" allowBlank="1" showInputMessage="1" showErrorMessage="1" xr:uid="{9936A572-3854-4481-9BFA-40BEDEB48013}">
          <x14:formula1>
            <xm:f>Datos!$C$57:$C$59</xm:f>
          </x14:formula1>
          <xm:sqref>K31:Y31</xm:sqref>
        </x14:dataValidation>
        <x14:dataValidation type="list" allowBlank="1" showInputMessage="1" showErrorMessage="1" xr:uid="{579D59B9-7487-4553-A77F-8C80D0270834}">
          <x14:formula1>
            <xm:f>Datos!$C$3:$C$13</xm:f>
          </x14:formula1>
          <xm:sqref>E11</xm:sqref>
        </x14:dataValidation>
        <x14:dataValidation type="list" allowBlank="1" showInputMessage="1" showErrorMessage="1" xr:uid="{7131B4AD-AA93-4D96-84F4-1BD344011548}">
          <x14:formula1>
            <xm:f>Datos!$C$16:$C$19</xm:f>
          </x14:formula1>
          <xm:sqref>O11:S11</xm:sqref>
        </x14:dataValidation>
        <x14:dataValidation type="list" allowBlank="1" showInputMessage="1" showErrorMessage="1" xr:uid="{5F5C17AA-3C33-4C4A-B0F5-6FF78B31C587}">
          <x14:formula1>
            <xm:f>Datos!$C$61:$C$92</xm:f>
          </x14:formula1>
          <xm:sqref>O14:Q14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B377-BCF4-4EE2-AE09-634F71045EAC}">
  <dimension ref="A1:AA63"/>
  <sheetViews>
    <sheetView showGridLines="0" view="pageBreakPreview" zoomScaleNormal="100" zoomScaleSheetLayoutView="100" workbookViewId="0"/>
  </sheetViews>
  <sheetFormatPr baseColWidth="10" defaultColWidth="0" defaultRowHeight="15" x14ac:dyDescent="0.25"/>
  <cols>
    <col min="1" max="1" width="1.7109375" customWidth="1"/>
    <col min="2" max="2" width="5.7109375" customWidth="1"/>
    <col min="3" max="3" width="10.7109375" customWidth="1"/>
    <col min="4" max="7" width="5.7109375" customWidth="1"/>
    <col min="8" max="9" width="7.7109375" customWidth="1"/>
    <col min="10" max="13" width="5.7109375" customWidth="1"/>
    <col min="14" max="14" width="9.7109375" customWidth="1"/>
    <col min="15" max="15" width="11.7109375" customWidth="1"/>
    <col min="16" max="21" width="5.7109375" customWidth="1"/>
    <col min="22" max="25" width="7.7109375" customWidth="1"/>
    <col min="26" max="26" width="1.7109375" customWidth="1"/>
    <col min="27" max="27" width="5.7109375" customWidth="1"/>
    <col min="28" max="16384" width="11.42578125" hidden="1"/>
  </cols>
  <sheetData>
    <row r="1" spans="2:25" ht="5.0999999999999996" customHeight="1" thickBot="1" x14ac:dyDescent="0.3"/>
    <row r="2" spans="2:25" ht="15" customHeight="1" x14ac:dyDescent="0.25">
      <c r="W2" s="188" t="s">
        <v>55</v>
      </c>
      <c r="X2" s="189"/>
      <c r="Y2" s="190"/>
    </row>
    <row r="3" spans="2:25" ht="15" customHeight="1" x14ac:dyDescent="0.25">
      <c r="E3" s="197" t="s">
        <v>83</v>
      </c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W3" s="191"/>
      <c r="X3" s="192"/>
      <c r="Y3" s="193"/>
    </row>
    <row r="4" spans="2:25" ht="15" customHeight="1" x14ac:dyDescent="0.25"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W4" s="191"/>
      <c r="X4" s="192"/>
      <c r="Y4" s="193"/>
    </row>
    <row r="5" spans="2:25" ht="15" customHeight="1" thickBot="1" x14ac:dyDescent="0.3"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W5" s="194"/>
      <c r="X5" s="195"/>
      <c r="Y5" s="196"/>
    </row>
    <row r="6" spans="2:25" ht="15" customHeight="1" x14ac:dyDescent="0.25"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W6" s="198" t="s">
        <v>57</v>
      </c>
      <c r="X6" s="199"/>
      <c r="Y6" s="200"/>
    </row>
    <row r="7" spans="2:25" ht="15.75" thickBot="1" x14ac:dyDescent="0.3">
      <c r="W7" s="201">
        <f>IF('Sol Av_1.2'!W7="","",'Sol Av_1.2'!W7:Y7)</f>
        <v>0</v>
      </c>
      <c r="X7" s="202"/>
      <c r="Y7" s="203"/>
    </row>
    <row r="8" spans="2:25" ht="5.0999999999999996" customHeight="1" thickBot="1" x14ac:dyDescent="0.3"/>
    <row r="9" spans="2:25" ht="15" customHeight="1" thickBot="1" x14ac:dyDescent="0.3">
      <c r="B9" s="215" t="s">
        <v>84</v>
      </c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7"/>
    </row>
    <row r="10" spans="2:25" ht="5.0999999999999996" customHeight="1" thickBot="1" x14ac:dyDescent="0.3"/>
    <row r="11" spans="2:25" ht="30" customHeight="1" thickBot="1" x14ac:dyDescent="0.3">
      <c r="B11" s="21" t="s">
        <v>69</v>
      </c>
      <c r="C11" s="79" t="s">
        <v>70</v>
      </c>
      <c r="D11" s="79"/>
      <c r="E11" s="79"/>
      <c r="F11" s="79"/>
      <c r="G11" s="79"/>
      <c r="H11" s="74" t="s">
        <v>289</v>
      </c>
      <c r="I11" s="74" t="s">
        <v>290</v>
      </c>
      <c r="J11" s="22" t="s">
        <v>72</v>
      </c>
      <c r="K11" s="22" t="s">
        <v>73</v>
      </c>
      <c r="L11" s="79" t="s">
        <v>49</v>
      </c>
      <c r="M11" s="79"/>
      <c r="N11" s="73" t="str">
        <f>+'Sol Av_1.2'!N23</f>
        <v>Sup. de Terr. (m²)</v>
      </c>
      <c r="O11" s="22" t="str">
        <f>+'Sol Av_1.2'!O23</f>
        <v>Sup. de Constr. (m²)</v>
      </c>
      <c r="P11" s="79" t="s">
        <v>74</v>
      </c>
      <c r="Q11" s="79"/>
      <c r="R11" s="79"/>
      <c r="S11" s="79"/>
      <c r="T11" s="79"/>
      <c r="U11" s="79"/>
      <c r="V11" s="79" t="s">
        <v>75</v>
      </c>
      <c r="W11" s="79"/>
      <c r="X11" s="79" t="s">
        <v>76</v>
      </c>
      <c r="Y11" s="80"/>
    </row>
    <row r="12" spans="2:25" x14ac:dyDescent="0.25">
      <c r="B12" s="67">
        <v>1</v>
      </c>
      <c r="C12" s="213">
        <f>+'Sol Av_1.2'!C24</f>
        <v>0</v>
      </c>
      <c r="D12" s="213"/>
      <c r="E12" s="213"/>
      <c r="F12" s="213"/>
      <c r="G12" s="213"/>
      <c r="H12" s="259">
        <f>+'Sol Av_1.2'!H24</f>
        <v>0</v>
      </c>
      <c r="I12" s="259">
        <f>+'Sol Av_1.2'!I24</f>
        <v>0</v>
      </c>
      <c r="J12" s="66" t="str">
        <f>IF('Sol Av_1.2'!J24="","",'Sol Av_1.2'!J24)</f>
        <v/>
      </c>
      <c r="K12" s="66" t="str">
        <f>IF('Sol Av_1.2'!K24="","",'Sol Av_1.2'!K24)</f>
        <v/>
      </c>
      <c r="L12" s="213">
        <f>+'Sol Av_1.2'!L24</f>
        <v>0</v>
      </c>
      <c r="M12" s="213">
        <f>+'Sol Av_1.2'!M24:N24</f>
        <v>0</v>
      </c>
      <c r="N12" s="66" t="str">
        <f>IF(+'Sol Av_1.2'!N24="","",'Sol Av_1.2'!N24)</f>
        <v/>
      </c>
      <c r="O12" s="66" t="str">
        <f>IF(+'Sol Av_1.2'!O24="","",'Sol Av_1.2'!O24)</f>
        <v/>
      </c>
      <c r="P12" s="213">
        <f>+'Sol Av_1.2'!P24</f>
        <v>0</v>
      </c>
      <c r="Q12" s="213">
        <f>+'Sol Av_1.2'!Q24:R24</f>
        <v>0</v>
      </c>
      <c r="R12" s="213">
        <f>+'Sol Av_1.2'!R24:S24</f>
        <v>0</v>
      </c>
      <c r="S12" s="213">
        <f>+'Sol Av_1.2'!S24:T24</f>
        <v>0</v>
      </c>
      <c r="T12" s="213">
        <f>+'Sol Av_1.2'!T24:U24</f>
        <v>0</v>
      </c>
      <c r="U12" s="213">
        <f>+'Sol Av_1.2'!U24:V24</f>
        <v>0</v>
      </c>
      <c r="V12" s="213">
        <f>+'Sol Av_1.2'!V24</f>
        <v>0</v>
      </c>
      <c r="W12" s="213">
        <f>+'Sol Av_1.2'!W24:X24</f>
        <v>0</v>
      </c>
      <c r="X12" s="213">
        <f>+'Sol Av_1.2'!X24</f>
        <v>0</v>
      </c>
      <c r="Y12" s="214">
        <f>+'Sol Av_1.2'!Y24:Z24</f>
        <v>0</v>
      </c>
    </row>
    <row r="13" spans="2:25" x14ac:dyDescent="0.25">
      <c r="B13" s="68" t="str">
        <f>IF(C13="","",B12+1)</f>
        <v/>
      </c>
      <c r="C13" s="211" t="str">
        <f>IF('Sol Av_1.2'!C25="","",'Sol Av_1.2'!C25)</f>
        <v/>
      </c>
      <c r="D13" s="211"/>
      <c r="E13" s="211"/>
      <c r="F13" s="211"/>
      <c r="G13" s="211"/>
      <c r="H13" s="260" t="str">
        <f>IF('Sol Av_1.2'!H25="","",'Sol Av_1.2'!H25)</f>
        <v/>
      </c>
      <c r="I13" s="260"/>
      <c r="J13" s="65" t="str">
        <f>IF('Sol Av_1.2'!J25="","",'Sol Av_1.2'!J25)</f>
        <v/>
      </c>
      <c r="K13" s="65" t="str">
        <f>IF('Sol Av_1.2'!K25="","",'Sol Av_1.2'!K25)</f>
        <v/>
      </c>
      <c r="L13" s="211" t="str">
        <f>IF('Sol Av_1.2'!L25="","",'Sol Av_1.2'!L25)</f>
        <v/>
      </c>
      <c r="M13" s="211" t="str">
        <f>IF('Sol Av_1.2'!M25:N25="","",'Sol Av_1.2'!M25:N25)</f>
        <v/>
      </c>
      <c r="N13" s="65" t="str">
        <f>IF('Sol Av_1.2'!N25="","",'Sol Av_1.2'!N25)</f>
        <v/>
      </c>
      <c r="O13" s="65" t="str">
        <f>IF('Sol Av_1.2'!O25="","",'Sol Av_1.2'!O25)</f>
        <v/>
      </c>
      <c r="P13" s="211" t="str">
        <f>IF('Sol Av_1.2'!P25="","",'Sol Av_1.2'!P25)</f>
        <v/>
      </c>
      <c r="Q13" s="211" t="str">
        <f>IF('Sol Av_1.2'!Q25:R25="","",'Sol Av_1.2'!Q25:R25)</f>
        <v/>
      </c>
      <c r="R13" s="211" t="str">
        <f>IF('Sol Av_1.2'!R25:S25="","",'Sol Av_1.2'!R25:S25)</f>
        <v/>
      </c>
      <c r="S13" s="211" t="str">
        <f>IF('Sol Av_1.2'!S25:T25="","",'Sol Av_1.2'!S25:T25)</f>
        <v/>
      </c>
      <c r="T13" s="211" t="str">
        <f>IF('Sol Av_1.2'!T25:U25="","",'Sol Av_1.2'!T25:U25)</f>
        <v/>
      </c>
      <c r="U13" s="211" t="str">
        <f>IF('Sol Av_1.2'!U25:V25="","",'Sol Av_1.2'!U25:V25)</f>
        <v/>
      </c>
      <c r="V13" s="211" t="str">
        <f>IF('Sol Av_1.2'!V25="","",'Sol Av_1.2'!V25)</f>
        <v/>
      </c>
      <c r="W13" s="211" t="str">
        <f>IF('Sol Av_1.2'!W25:X25="","",'Sol Av_1.2'!W25:X25)</f>
        <v/>
      </c>
      <c r="X13" s="211" t="str">
        <f>IF('Sol Av_1.2'!X25="","",'Sol Av_1.2'!X25)</f>
        <v/>
      </c>
      <c r="Y13" s="212" t="str">
        <f>IF('Sol Av_1.2'!Y25:Z25="","",'Sol Av_1.2'!Y25:Z25)</f>
        <v/>
      </c>
    </row>
    <row r="14" spans="2:25" x14ac:dyDescent="0.25">
      <c r="B14" s="68" t="str">
        <f>IF(C14="","",B13+1)</f>
        <v/>
      </c>
      <c r="C14" s="211" t="str">
        <f>IF('Sol Av_1.2'!C26="","",'Sol Av_1.2'!C26)</f>
        <v/>
      </c>
      <c r="D14" s="211"/>
      <c r="E14" s="211"/>
      <c r="F14" s="211"/>
      <c r="G14" s="211"/>
      <c r="H14" s="260" t="str">
        <f>IF('Sol Av_1.2'!H26="","",'Sol Av_1.2'!H26)</f>
        <v/>
      </c>
      <c r="I14" s="260"/>
      <c r="J14" s="65" t="str">
        <f>IF('Sol Av_1.2'!J26="","",'Sol Av_1.2'!J26)</f>
        <v/>
      </c>
      <c r="K14" s="65" t="str">
        <f>IF('Sol Av_1.2'!K26="","",'Sol Av_1.2'!K26)</f>
        <v/>
      </c>
      <c r="L14" s="211" t="str">
        <f>IF('Sol Av_1.2'!L26="","",'Sol Av_1.2'!L26)</f>
        <v/>
      </c>
      <c r="M14" s="211" t="str">
        <f>IF('Sol Av_1.2'!M26:N26="","",'Sol Av_1.2'!M26:N26)</f>
        <v/>
      </c>
      <c r="N14" s="65" t="str">
        <f>IF('Sol Av_1.2'!N26="","",'Sol Av_1.2'!N26)</f>
        <v/>
      </c>
      <c r="O14" s="65" t="str">
        <f>IF('Sol Av_1.2'!O26="","",'Sol Av_1.2'!O26)</f>
        <v/>
      </c>
      <c r="P14" s="211" t="str">
        <f>IF('Sol Av_1.2'!P26="","",'Sol Av_1.2'!P26)</f>
        <v/>
      </c>
      <c r="Q14" s="211" t="str">
        <f>IF('Sol Av_1.2'!Q26:R26="","",'Sol Av_1.2'!Q26:R26)</f>
        <v/>
      </c>
      <c r="R14" s="211" t="str">
        <f>IF('Sol Av_1.2'!R26:S26="","",'Sol Av_1.2'!R26:S26)</f>
        <v/>
      </c>
      <c r="S14" s="211" t="str">
        <f>IF('Sol Av_1.2'!S26:T26="","",'Sol Av_1.2'!S26:T26)</f>
        <v/>
      </c>
      <c r="T14" s="211" t="str">
        <f>IF('Sol Av_1.2'!T26:U26="","",'Sol Av_1.2'!T26:U26)</f>
        <v/>
      </c>
      <c r="U14" s="211" t="str">
        <f>IF('Sol Av_1.2'!U26:V26="","",'Sol Av_1.2'!U26:V26)</f>
        <v/>
      </c>
      <c r="V14" s="211" t="str">
        <f>IF('Sol Av_1.2'!V26="","",'Sol Av_1.2'!V26)</f>
        <v/>
      </c>
      <c r="W14" s="211" t="str">
        <f>IF('Sol Av_1.2'!W26:X26="","",'Sol Av_1.2'!W26:X26)</f>
        <v/>
      </c>
      <c r="X14" s="211" t="str">
        <f>IF('Sol Av_1.2'!X26="","",'Sol Av_1.2'!X26)</f>
        <v/>
      </c>
      <c r="Y14" s="212" t="str">
        <f>IF('Sol Av_1.2'!Y26:Z26="","",'Sol Av_1.2'!Y26:Z26)</f>
        <v/>
      </c>
    </row>
    <row r="15" spans="2:25" x14ac:dyDescent="0.25">
      <c r="B15" s="68" t="str">
        <f t="shared" ref="B15:B61" si="0">IF(C15="","",B14+1)</f>
        <v/>
      </c>
      <c r="C15" s="75"/>
      <c r="D15" s="75"/>
      <c r="E15" s="75"/>
      <c r="F15" s="75"/>
      <c r="G15" s="75"/>
      <c r="H15" s="257"/>
      <c r="I15" s="257"/>
      <c r="J15" s="63"/>
      <c r="K15" s="63"/>
      <c r="L15" s="75"/>
      <c r="M15" s="75"/>
      <c r="N15" s="63"/>
      <c r="O15" s="63"/>
      <c r="P15" s="75"/>
      <c r="Q15" s="75"/>
      <c r="R15" s="75"/>
      <c r="S15" s="75"/>
      <c r="T15" s="75"/>
      <c r="U15" s="75"/>
      <c r="V15" s="75"/>
      <c r="W15" s="75"/>
      <c r="X15" s="75"/>
      <c r="Y15" s="76"/>
    </row>
    <row r="16" spans="2:25" x14ac:dyDescent="0.25">
      <c r="B16" s="68" t="str">
        <f t="shared" si="0"/>
        <v/>
      </c>
      <c r="C16" s="75"/>
      <c r="D16" s="75"/>
      <c r="E16" s="75"/>
      <c r="F16" s="75"/>
      <c r="G16" s="75"/>
      <c r="H16" s="257"/>
      <c r="I16" s="257"/>
      <c r="J16" s="63"/>
      <c r="K16" s="63"/>
      <c r="L16" s="75"/>
      <c r="M16" s="75"/>
      <c r="N16" s="63"/>
      <c r="O16" s="63"/>
      <c r="P16" s="75"/>
      <c r="Q16" s="75"/>
      <c r="R16" s="75"/>
      <c r="S16" s="75"/>
      <c r="T16" s="75"/>
      <c r="U16" s="75"/>
      <c r="V16" s="75"/>
      <c r="W16" s="75"/>
      <c r="X16" s="75"/>
      <c r="Y16" s="76"/>
    </row>
    <row r="17" spans="2:25" x14ac:dyDescent="0.25">
      <c r="B17" s="68" t="str">
        <f t="shared" si="0"/>
        <v/>
      </c>
      <c r="C17" s="75"/>
      <c r="D17" s="75"/>
      <c r="E17" s="75"/>
      <c r="F17" s="75"/>
      <c r="G17" s="75"/>
      <c r="H17" s="257"/>
      <c r="I17" s="257"/>
      <c r="J17" s="63"/>
      <c r="K17" s="63"/>
      <c r="L17" s="75"/>
      <c r="M17" s="75"/>
      <c r="N17" s="63"/>
      <c r="O17" s="63"/>
      <c r="P17" s="75"/>
      <c r="Q17" s="75"/>
      <c r="R17" s="75"/>
      <c r="S17" s="75"/>
      <c r="T17" s="75"/>
      <c r="U17" s="75"/>
      <c r="V17" s="75"/>
      <c r="W17" s="75"/>
      <c r="X17" s="75"/>
      <c r="Y17" s="76"/>
    </row>
    <row r="18" spans="2:25" x14ac:dyDescent="0.25">
      <c r="B18" s="68" t="str">
        <f t="shared" si="0"/>
        <v/>
      </c>
      <c r="C18" s="75"/>
      <c r="D18" s="75"/>
      <c r="E18" s="75"/>
      <c r="F18" s="75"/>
      <c r="G18" s="75"/>
      <c r="H18" s="257"/>
      <c r="I18" s="257"/>
      <c r="J18" s="63"/>
      <c r="K18" s="63"/>
      <c r="L18" s="75"/>
      <c r="M18" s="75"/>
      <c r="N18" s="63"/>
      <c r="O18" s="63"/>
      <c r="P18" s="75"/>
      <c r="Q18" s="75"/>
      <c r="R18" s="75"/>
      <c r="S18" s="75"/>
      <c r="T18" s="75"/>
      <c r="U18" s="75"/>
      <c r="V18" s="75"/>
      <c r="W18" s="75"/>
      <c r="X18" s="75"/>
      <c r="Y18" s="76"/>
    </row>
    <row r="19" spans="2:25" x14ac:dyDescent="0.25">
      <c r="B19" s="68" t="str">
        <f t="shared" si="0"/>
        <v/>
      </c>
      <c r="C19" s="75"/>
      <c r="D19" s="75"/>
      <c r="E19" s="75"/>
      <c r="F19" s="75"/>
      <c r="G19" s="75"/>
      <c r="H19" s="257"/>
      <c r="I19" s="257"/>
      <c r="J19" s="63"/>
      <c r="K19" s="63"/>
      <c r="L19" s="75"/>
      <c r="M19" s="75"/>
      <c r="N19" s="63"/>
      <c r="O19" s="63"/>
      <c r="P19" s="75"/>
      <c r="Q19" s="75"/>
      <c r="R19" s="75"/>
      <c r="S19" s="75"/>
      <c r="T19" s="75"/>
      <c r="U19" s="75"/>
      <c r="V19" s="75"/>
      <c r="W19" s="75"/>
      <c r="X19" s="75"/>
      <c r="Y19" s="76"/>
    </row>
    <row r="20" spans="2:25" x14ac:dyDescent="0.25">
      <c r="B20" s="68" t="str">
        <f t="shared" si="0"/>
        <v/>
      </c>
      <c r="C20" s="75"/>
      <c r="D20" s="75"/>
      <c r="E20" s="75"/>
      <c r="F20" s="75"/>
      <c r="G20" s="75"/>
      <c r="H20" s="257"/>
      <c r="I20" s="257"/>
      <c r="J20" s="63"/>
      <c r="K20" s="63"/>
      <c r="L20" s="75"/>
      <c r="M20" s="75"/>
      <c r="N20" s="63"/>
      <c r="O20" s="63"/>
      <c r="P20" s="75"/>
      <c r="Q20" s="75"/>
      <c r="R20" s="75"/>
      <c r="S20" s="75"/>
      <c r="T20" s="75"/>
      <c r="U20" s="75"/>
      <c r="V20" s="75"/>
      <c r="W20" s="75"/>
      <c r="X20" s="75"/>
      <c r="Y20" s="76"/>
    </row>
    <row r="21" spans="2:25" x14ac:dyDescent="0.25">
      <c r="B21" s="68" t="str">
        <f t="shared" si="0"/>
        <v/>
      </c>
      <c r="C21" s="75"/>
      <c r="D21" s="75"/>
      <c r="E21" s="75"/>
      <c r="F21" s="75"/>
      <c r="G21" s="75"/>
      <c r="H21" s="257"/>
      <c r="I21" s="257"/>
      <c r="J21" s="63"/>
      <c r="K21" s="63"/>
      <c r="L21" s="75"/>
      <c r="M21" s="75"/>
      <c r="N21" s="63"/>
      <c r="O21" s="63"/>
      <c r="P21" s="75"/>
      <c r="Q21" s="75"/>
      <c r="R21" s="75"/>
      <c r="S21" s="75"/>
      <c r="T21" s="75"/>
      <c r="U21" s="75"/>
      <c r="V21" s="75"/>
      <c r="W21" s="75"/>
      <c r="X21" s="75"/>
      <c r="Y21" s="76"/>
    </row>
    <row r="22" spans="2:25" x14ac:dyDescent="0.25">
      <c r="B22" s="68" t="str">
        <f t="shared" si="0"/>
        <v/>
      </c>
      <c r="C22" s="75"/>
      <c r="D22" s="75"/>
      <c r="E22" s="75"/>
      <c r="F22" s="75"/>
      <c r="G22" s="75"/>
      <c r="H22" s="257"/>
      <c r="I22" s="257"/>
      <c r="J22" s="63"/>
      <c r="K22" s="63"/>
      <c r="L22" s="75"/>
      <c r="M22" s="75"/>
      <c r="N22" s="63"/>
      <c r="O22" s="63"/>
      <c r="P22" s="75"/>
      <c r="Q22" s="75"/>
      <c r="R22" s="75"/>
      <c r="S22" s="75"/>
      <c r="T22" s="75"/>
      <c r="U22" s="75"/>
      <c r="V22" s="75"/>
      <c r="W22" s="75"/>
      <c r="X22" s="75"/>
      <c r="Y22" s="76"/>
    </row>
    <row r="23" spans="2:25" x14ac:dyDescent="0.25">
      <c r="B23" s="68" t="str">
        <f t="shared" si="0"/>
        <v/>
      </c>
      <c r="C23" s="75"/>
      <c r="D23" s="75"/>
      <c r="E23" s="75"/>
      <c r="F23" s="75"/>
      <c r="G23" s="75"/>
      <c r="H23" s="257"/>
      <c r="I23" s="257"/>
      <c r="J23" s="63"/>
      <c r="K23" s="63"/>
      <c r="L23" s="75"/>
      <c r="M23" s="75"/>
      <c r="N23" s="63"/>
      <c r="O23" s="63"/>
      <c r="P23" s="75"/>
      <c r="Q23" s="75"/>
      <c r="R23" s="75"/>
      <c r="S23" s="75"/>
      <c r="T23" s="75"/>
      <c r="U23" s="75"/>
      <c r="V23" s="75"/>
      <c r="W23" s="75"/>
      <c r="X23" s="75"/>
      <c r="Y23" s="76"/>
    </row>
    <row r="24" spans="2:25" x14ac:dyDescent="0.25">
      <c r="B24" s="68" t="str">
        <f t="shared" si="0"/>
        <v/>
      </c>
      <c r="C24" s="75"/>
      <c r="D24" s="75"/>
      <c r="E24" s="75"/>
      <c r="F24" s="75"/>
      <c r="G24" s="75"/>
      <c r="H24" s="257"/>
      <c r="I24" s="257"/>
      <c r="J24" s="63"/>
      <c r="K24" s="63"/>
      <c r="L24" s="75"/>
      <c r="M24" s="75"/>
      <c r="N24" s="63"/>
      <c r="O24" s="63"/>
      <c r="P24" s="75"/>
      <c r="Q24" s="75"/>
      <c r="R24" s="75"/>
      <c r="S24" s="75"/>
      <c r="T24" s="75"/>
      <c r="U24" s="75"/>
      <c r="V24" s="75"/>
      <c r="W24" s="75"/>
      <c r="X24" s="75"/>
      <c r="Y24" s="76"/>
    </row>
    <row r="25" spans="2:25" x14ac:dyDescent="0.25">
      <c r="B25" s="68" t="str">
        <f t="shared" si="0"/>
        <v/>
      </c>
      <c r="C25" s="75"/>
      <c r="D25" s="75"/>
      <c r="E25" s="75"/>
      <c r="F25" s="75"/>
      <c r="G25" s="75"/>
      <c r="H25" s="257"/>
      <c r="I25" s="257"/>
      <c r="J25" s="63"/>
      <c r="K25" s="63"/>
      <c r="L25" s="75"/>
      <c r="M25" s="75"/>
      <c r="N25" s="63"/>
      <c r="O25" s="63"/>
      <c r="P25" s="75"/>
      <c r="Q25" s="75"/>
      <c r="R25" s="75"/>
      <c r="S25" s="75"/>
      <c r="T25" s="75"/>
      <c r="U25" s="75"/>
      <c r="V25" s="75"/>
      <c r="W25" s="75"/>
      <c r="X25" s="75"/>
      <c r="Y25" s="76"/>
    </row>
    <row r="26" spans="2:25" x14ac:dyDescent="0.25">
      <c r="B26" s="68" t="str">
        <f t="shared" si="0"/>
        <v/>
      </c>
      <c r="C26" s="75"/>
      <c r="D26" s="75"/>
      <c r="E26" s="75"/>
      <c r="F26" s="75"/>
      <c r="G26" s="75"/>
      <c r="H26" s="257"/>
      <c r="I26" s="257"/>
      <c r="J26" s="63"/>
      <c r="K26" s="63"/>
      <c r="L26" s="75"/>
      <c r="M26" s="75"/>
      <c r="N26" s="63"/>
      <c r="O26" s="63"/>
      <c r="P26" s="75"/>
      <c r="Q26" s="75"/>
      <c r="R26" s="75"/>
      <c r="S26" s="75"/>
      <c r="T26" s="75"/>
      <c r="U26" s="75"/>
      <c r="V26" s="75"/>
      <c r="W26" s="75"/>
      <c r="X26" s="75"/>
      <c r="Y26" s="76"/>
    </row>
    <row r="27" spans="2:25" x14ac:dyDescent="0.25">
      <c r="B27" s="68" t="str">
        <f t="shared" si="0"/>
        <v/>
      </c>
      <c r="C27" s="75"/>
      <c r="D27" s="75"/>
      <c r="E27" s="75"/>
      <c r="F27" s="75"/>
      <c r="G27" s="75"/>
      <c r="H27" s="257"/>
      <c r="I27" s="257"/>
      <c r="J27" s="63"/>
      <c r="K27" s="63"/>
      <c r="L27" s="75"/>
      <c r="M27" s="75"/>
      <c r="N27" s="63"/>
      <c r="O27" s="63"/>
      <c r="P27" s="75"/>
      <c r="Q27" s="75"/>
      <c r="R27" s="75"/>
      <c r="S27" s="75"/>
      <c r="T27" s="75"/>
      <c r="U27" s="75"/>
      <c r="V27" s="75"/>
      <c r="W27" s="75"/>
      <c r="X27" s="75"/>
      <c r="Y27" s="76"/>
    </row>
    <row r="28" spans="2:25" x14ac:dyDescent="0.25">
      <c r="B28" s="68" t="str">
        <f t="shared" si="0"/>
        <v/>
      </c>
      <c r="C28" s="75"/>
      <c r="D28" s="75"/>
      <c r="E28" s="75"/>
      <c r="F28" s="75"/>
      <c r="G28" s="75"/>
      <c r="H28" s="257"/>
      <c r="I28" s="257"/>
      <c r="J28" s="63"/>
      <c r="K28" s="63"/>
      <c r="L28" s="75"/>
      <c r="M28" s="75"/>
      <c r="N28" s="63"/>
      <c r="O28" s="63"/>
      <c r="P28" s="75"/>
      <c r="Q28" s="75"/>
      <c r="R28" s="75"/>
      <c r="S28" s="75"/>
      <c r="T28" s="75"/>
      <c r="U28" s="75"/>
      <c r="V28" s="75"/>
      <c r="W28" s="75"/>
      <c r="X28" s="75"/>
      <c r="Y28" s="76"/>
    </row>
    <row r="29" spans="2:25" x14ac:dyDescent="0.25">
      <c r="B29" s="68" t="str">
        <f t="shared" si="0"/>
        <v/>
      </c>
      <c r="C29" s="75"/>
      <c r="D29" s="75"/>
      <c r="E29" s="75"/>
      <c r="F29" s="75"/>
      <c r="G29" s="75"/>
      <c r="H29" s="257"/>
      <c r="I29" s="257"/>
      <c r="J29" s="63"/>
      <c r="K29" s="63"/>
      <c r="L29" s="75"/>
      <c r="M29" s="75"/>
      <c r="N29" s="63"/>
      <c r="O29" s="63"/>
      <c r="P29" s="75"/>
      <c r="Q29" s="75"/>
      <c r="R29" s="75"/>
      <c r="S29" s="75"/>
      <c r="T29" s="75"/>
      <c r="U29" s="75"/>
      <c r="V29" s="75"/>
      <c r="W29" s="75"/>
      <c r="X29" s="75"/>
      <c r="Y29" s="76"/>
    </row>
    <row r="30" spans="2:25" x14ac:dyDescent="0.25">
      <c r="B30" s="68" t="str">
        <f t="shared" si="0"/>
        <v/>
      </c>
      <c r="C30" s="75"/>
      <c r="D30" s="75"/>
      <c r="E30" s="75"/>
      <c r="F30" s="75"/>
      <c r="G30" s="75"/>
      <c r="H30" s="257"/>
      <c r="I30" s="257"/>
      <c r="J30" s="63"/>
      <c r="K30" s="63"/>
      <c r="L30" s="75"/>
      <c r="M30" s="75"/>
      <c r="N30" s="63"/>
      <c r="O30" s="63"/>
      <c r="P30" s="75"/>
      <c r="Q30" s="75"/>
      <c r="R30" s="75"/>
      <c r="S30" s="75"/>
      <c r="T30" s="75"/>
      <c r="U30" s="75"/>
      <c r="V30" s="75"/>
      <c r="W30" s="75"/>
      <c r="X30" s="75"/>
      <c r="Y30" s="76"/>
    </row>
    <row r="31" spans="2:25" x14ac:dyDescent="0.25">
      <c r="B31" s="68" t="str">
        <f t="shared" si="0"/>
        <v/>
      </c>
      <c r="C31" s="75"/>
      <c r="D31" s="75"/>
      <c r="E31" s="75"/>
      <c r="F31" s="75"/>
      <c r="G31" s="75"/>
      <c r="H31" s="257"/>
      <c r="I31" s="257"/>
      <c r="J31" s="63"/>
      <c r="K31" s="63"/>
      <c r="L31" s="75"/>
      <c r="M31" s="75"/>
      <c r="N31" s="63"/>
      <c r="O31" s="63"/>
      <c r="P31" s="75"/>
      <c r="Q31" s="75"/>
      <c r="R31" s="75"/>
      <c r="S31" s="75"/>
      <c r="T31" s="75"/>
      <c r="U31" s="75"/>
      <c r="V31" s="75"/>
      <c r="W31" s="75"/>
      <c r="X31" s="75"/>
      <c r="Y31" s="76"/>
    </row>
    <row r="32" spans="2:25" x14ac:dyDescent="0.25">
      <c r="B32" s="68" t="str">
        <f t="shared" si="0"/>
        <v/>
      </c>
      <c r="C32" s="75"/>
      <c r="D32" s="75"/>
      <c r="E32" s="75"/>
      <c r="F32" s="75"/>
      <c r="G32" s="75"/>
      <c r="H32" s="257"/>
      <c r="I32" s="257"/>
      <c r="J32" s="63"/>
      <c r="K32" s="63"/>
      <c r="L32" s="75"/>
      <c r="M32" s="75"/>
      <c r="N32" s="63"/>
      <c r="O32" s="63"/>
      <c r="P32" s="75"/>
      <c r="Q32" s="75"/>
      <c r="R32" s="75"/>
      <c r="S32" s="75"/>
      <c r="T32" s="75"/>
      <c r="U32" s="75"/>
      <c r="V32" s="75"/>
      <c r="W32" s="75"/>
      <c r="X32" s="75"/>
      <c r="Y32" s="76"/>
    </row>
    <row r="33" spans="2:25" x14ac:dyDescent="0.25">
      <c r="B33" s="68" t="str">
        <f t="shared" si="0"/>
        <v/>
      </c>
      <c r="C33" s="75"/>
      <c r="D33" s="75"/>
      <c r="E33" s="75"/>
      <c r="F33" s="75"/>
      <c r="G33" s="75"/>
      <c r="H33" s="257"/>
      <c r="I33" s="257"/>
      <c r="J33" s="63"/>
      <c r="K33" s="63"/>
      <c r="L33" s="75"/>
      <c r="M33" s="75"/>
      <c r="N33" s="63"/>
      <c r="O33" s="63"/>
      <c r="P33" s="75"/>
      <c r="Q33" s="75"/>
      <c r="R33" s="75"/>
      <c r="S33" s="75"/>
      <c r="T33" s="75"/>
      <c r="U33" s="75"/>
      <c r="V33" s="75"/>
      <c r="W33" s="75"/>
      <c r="X33" s="75"/>
      <c r="Y33" s="76"/>
    </row>
    <row r="34" spans="2:25" x14ac:dyDescent="0.25">
      <c r="B34" s="68" t="str">
        <f t="shared" si="0"/>
        <v/>
      </c>
      <c r="C34" s="75"/>
      <c r="D34" s="75"/>
      <c r="E34" s="75"/>
      <c r="F34" s="75"/>
      <c r="G34" s="75"/>
      <c r="H34" s="257"/>
      <c r="I34" s="257"/>
      <c r="J34" s="63"/>
      <c r="K34" s="63"/>
      <c r="L34" s="75"/>
      <c r="M34" s="75"/>
      <c r="N34" s="63"/>
      <c r="O34" s="63"/>
      <c r="P34" s="75"/>
      <c r="Q34" s="75"/>
      <c r="R34" s="75"/>
      <c r="S34" s="75"/>
      <c r="T34" s="75"/>
      <c r="U34" s="75"/>
      <c r="V34" s="75"/>
      <c r="W34" s="75"/>
      <c r="X34" s="75"/>
      <c r="Y34" s="76"/>
    </row>
    <row r="35" spans="2:25" x14ac:dyDescent="0.25">
      <c r="B35" s="68" t="str">
        <f t="shared" si="0"/>
        <v/>
      </c>
      <c r="C35" s="75"/>
      <c r="D35" s="75"/>
      <c r="E35" s="75"/>
      <c r="F35" s="75"/>
      <c r="G35" s="75"/>
      <c r="H35" s="257"/>
      <c r="I35" s="257"/>
      <c r="J35" s="63"/>
      <c r="K35" s="63"/>
      <c r="L35" s="75"/>
      <c r="M35" s="75"/>
      <c r="N35" s="63"/>
      <c r="O35" s="63"/>
      <c r="P35" s="75"/>
      <c r="Q35" s="75"/>
      <c r="R35" s="75"/>
      <c r="S35" s="75"/>
      <c r="T35" s="75"/>
      <c r="U35" s="75"/>
      <c r="V35" s="75"/>
      <c r="W35" s="75"/>
      <c r="X35" s="75"/>
      <c r="Y35" s="76"/>
    </row>
    <row r="36" spans="2:25" x14ac:dyDescent="0.25">
      <c r="B36" s="68" t="str">
        <f t="shared" si="0"/>
        <v/>
      </c>
      <c r="C36" s="75"/>
      <c r="D36" s="75"/>
      <c r="E36" s="75"/>
      <c r="F36" s="75"/>
      <c r="G36" s="75"/>
      <c r="H36" s="257"/>
      <c r="I36" s="257"/>
      <c r="J36" s="63"/>
      <c r="K36" s="63"/>
      <c r="L36" s="75"/>
      <c r="M36" s="75"/>
      <c r="N36" s="63"/>
      <c r="O36" s="63"/>
      <c r="P36" s="75"/>
      <c r="Q36" s="75"/>
      <c r="R36" s="75"/>
      <c r="S36" s="75"/>
      <c r="T36" s="75"/>
      <c r="U36" s="75"/>
      <c r="V36" s="75"/>
      <c r="W36" s="75"/>
      <c r="X36" s="75"/>
      <c r="Y36" s="76"/>
    </row>
    <row r="37" spans="2:25" x14ac:dyDescent="0.25">
      <c r="B37" s="68" t="str">
        <f t="shared" si="0"/>
        <v/>
      </c>
      <c r="C37" s="75"/>
      <c r="D37" s="75"/>
      <c r="E37" s="75"/>
      <c r="F37" s="75"/>
      <c r="G37" s="75"/>
      <c r="H37" s="257"/>
      <c r="I37" s="257"/>
      <c r="J37" s="63"/>
      <c r="K37" s="63"/>
      <c r="L37" s="75"/>
      <c r="M37" s="75"/>
      <c r="N37" s="63"/>
      <c r="O37" s="63"/>
      <c r="P37" s="75"/>
      <c r="Q37" s="75"/>
      <c r="R37" s="75"/>
      <c r="S37" s="75"/>
      <c r="T37" s="75"/>
      <c r="U37" s="75"/>
      <c r="V37" s="75"/>
      <c r="W37" s="75"/>
      <c r="X37" s="75"/>
      <c r="Y37" s="76"/>
    </row>
    <row r="38" spans="2:25" x14ac:dyDescent="0.25">
      <c r="B38" s="68" t="str">
        <f t="shared" si="0"/>
        <v/>
      </c>
      <c r="C38" s="75"/>
      <c r="D38" s="75"/>
      <c r="E38" s="75"/>
      <c r="F38" s="75"/>
      <c r="G38" s="75"/>
      <c r="H38" s="257"/>
      <c r="I38" s="257"/>
      <c r="J38" s="63"/>
      <c r="K38" s="63"/>
      <c r="L38" s="75"/>
      <c r="M38" s="75"/>
      <c r="N38" s="63"/>
      <c r="O38" s="63"/>
      <c r="P38" s="75"/>
      <c r="Q38" s="75"/>
      <c r="R38" s="75"/>
      <c r="S38" s="75"/>
      <c r="T38" s="75"/>
      <c r="U38" s="75"/>
      <c r="V38" s="75"/>
      <c r="W38" s="75"/>
      <c r="X38" s="75"/>
      <c r="Y38" s="76"/>
    </row>
    <row r="39" spans="2:25" x14ac:dyDescent="0.25">
      <c r="B39" s="68" t="str">
        <f t="shared" si="0"/>
        <v/>
      </c>
      <c r="C39" s="75"/>
      <c r="D39" s="75"/>
      <c r="E39" s="75"/>
      <c r="F39" s="75"/>
      <c r="G39" s="75"/>
      <c r="H39" s="257"/>
      <c r="I39" s="257"/>
      <c r="J39" s="63"/>
      <c r="K39" s="63"/>
      <c r="L39" s="75"/>
      <c r="M39" s="75"/>
      <c r="N39" s="63"/>
      <c r="O39" s="63"/>
      <c r="P39" s="75"/>
      <c r="Q39" s="75"/>
      <c r="R39" s="75"/>
      <c r="S39" s="75"/>
      <c r="T39" s="75"/>
      <c r="U39" s="75"/>
      <c r="V39" s="75"/>
      <c r="W39" s="75"/>
      <c r="X39" s="75"/>
      <c r="Y39" s="76"/>
    </row>
    <row r="40" spans="2:25" x14ac:dyDescent="0.25">
      <c r="B40" s="68" t="str">
        <f t="shared" si="0"/>
        <v/>
      </c>
      <c r="C40" s="75"/>
      <c r="D40" s="75"/>
      <c r="E40" s="75"/>
      <c r="F40" s="75"/>
      <c r="G40" s="75"/>
      <c r="H40" s="257"/>
      <c r="I40" s="257"/>
      <c r="J40" s="63"/>
      <c r="K40" s="63"/>
      <c r="L40" s="75"/>
      <c r="M40" s="75"/>
      <c r="N40" s="63"/>
      <c r="O40" s="63"/>
      <c r="P40" s="75"/>
      <c r="Q40" s="75"/>
      <c r="R40" s="75"/>
      <c r="S40" s="75"/>
      <c r="T40" s="75"/>
      <c r="U40" s="75"/>
      <c r="V40" s="75"/>
      <c r="W40" s="75"/>
      <c r="X40" s="75"/>
      <c r="Y40" s="76"/>
    </row>
    <row r="41" spans="2:25" x14ac:dyDescent="0.25">
      <c r="B41" s="68" t="str">
        <f t="shared" si="0"/>
        <v/>
      </c>
      <c r="C41" s="75"/>
      <c r="D41" s="75"/>
      <c r="E41" s="75"/>
      <c r="F41" s="75"/>
      <c r="G41" s="75"/>
      <c r="H41" s="257"/>
      <c r="I41" s="257"/>
      <c r="J41" s="63"/>
      <c r="K41" s="63"/>
      <c r="L41" s="75"/>
      <c r="M41" s="75"/>
      <c r="N41" s="63"/>
      <c r="O41" s="63"/>
      <c r="P41" s="75"/>
      <c r="Q41" s="75"/>
      <c r="R41" s="75"/>
      <c r="S41" s="75"/>
      <c r="T41" s="75"/>
      <c r="U41" s="75"/>
      <c r="V41" s="75"/>
      <c r="W41" s="75"/>
      <c r="X41" s="75"/>
      <c r="Y41" s="76"/>
    </row>
    <row r="42" spans="2:25" x14ac:dyDescent="0.25">
      <c r="B42" s="68" t="str">
        <f t="shared" si="0"/>
        <v/>
      </c>
      <c r="C42" s="75"/>
      <c r="D42" s="75"/>
      <c r="E42" s="75"/>
      <c r="F42" s="75"/>
      <c r="G42" s="75"/>
      <c r="H42" s="257"/>
      <c r="I42" s="257"/>
      <c r="J42" s="63"/>
      <c r="K42" s="63"/>
      <c r="L42" s="75"/>
      <c r="M42" s="75"/>
      <c r="N42" s="63"/>
      <c r="O42" s="63"/>
      <c r="P42" s="75"/>
      <c r="Q42" s="75"/>
      <c r="R42" s="75"/>
      <c r="S42" s="75"/>
      <c r="T42" s="75"/>
      <c r="U42" s="75"/>
      <c r="V42" s="75"/>
      <c r="W42" s="75"/>
      <c r="X42" s="75"/>
      <c r="Y42" s="76"/>
    </row>
    <row r="43" spans="2:25" x14ac:dyDescent="0.25">
      <c r="B43" s="68" t="str">
        <f t="shared" si="0"/>
        <v/>
      </c>
      <c r="C43" s="75"/>
      <c r="D43" s="75"/>
      <c r="E43" s="75"/>
      <c r="F43" s="75"/>
      <c r="G43" s="75"/>
      <c r="H43" s="257"/>
      <c r="I43" s="257"/>
      <c r="J43" s="63"/>
      <c r="K43" s="63"/>
      <c r="L43" s="75"/>
      <c r="M43" s="75"/>
      <c r="N43" s="63"/>
      <c r="O43" s="63"/>
      <c r="P43" s="75"/>
      <c r="Q43" s="75"/>
      <c r="R43" s="75"/>
      <c r="S43" s="75"/>
      <c r="T43" s="75"/>
      <c r="U43" s="75"/>
      <c r="V43" s="75"/>
      <c r="W43" s="75"/>
      <c r="X43" s="75"/>
      <c r="Y43" s="76"/>
    </row>
    <row r="44" spans="2:25" x14ac:dyDescent="0.25">
      <c r="B44" s="68" t="str">
        <f t="shared" si="0"/>
        <v/>
      </c>
      <c r="C44" s="75"/>
      <c r="D44" s="75"/>
      <c r="E44" s="75"/>
      <c r="F44" s="75"/>
      <c r="G44" s="75"/>
      <c r="H44" s="257"/>
      <c r="I44" s="257"/>
      <c r="J44" s="63"/>
      <c r="K44" s="63"/>
      <c r="L44" s="75"/>
      <c r="M44" s="75"/>
      <c r="N44" s="63"/>
      <c r="O44" s="63"/>
      <c r="P44" s="75"/>
      <c r="Q44" s="75"/>
      <c r="R44" s="75"/>
      <c r="S44" s="75"/>
      <c r="T44" s="75"/>
      <c r="U44" s="75"/>
      <c r="V44" s="75"/>
      <c r="W44" s="75"/>
      <c r="X44" s="75"/>
      <c r="Y44" s="76"/>
    </row>
    <row r="45" spans="2:25" x14ac:dyDescent="0.25">
      <c r="B45" s="68" t="str">
        <f t="shared" si="0"/>
        <v/>
      </c>
      <c r="C45" s="75"/>
      <c r="D45" s="75"/>
      <c r="E45" s="75"/>
      <c r="F45" s="75"/>
      <c r="G45" s="75"/>
      <c r="H45" s="257"/>
      <c r="I45" s="257"/>
      <c r="J45" s="63"/>
      <c r="K45" s="63"/>
      <c r="L45" s="75"/>
      <c r="M45" s="75"/>
      <c r="N45" s="63"/>
      <c r="O45" s="63"/>
      <c r="P45" s="75"/>
      <c r="Q45" s="75"/>
      <c r="R45" s="75"/>
      <c r="S45" s="75"/>
      <c r="T45" s="75"/>
      <c r="U45" s="75"/>
      <c r="V45" s="75"/>
      <c r="W45" s="75"/>
      <c r="X45" s="75"/>
      <c r="Y45" s="76"/>
    </row>
    <row r="46" spans="2:25" x14ac:dyDescent="0.25">
      <c r="B46" s="68" t="str">
        <f t="shared" si="0"/>
        <v/>
      </c>
      <c r="C46" s="75"/>
      <c r="D46" s="75"/>
      <c r="E46" s="75"/>
      <c r="F46" s="75"/>
      <c r="G46" s="75"/>
      <c r="H46" s="257"/>
      <c r="I46" s="257"/>
      <c r="J46" s="63"/>
      <c r="K46" s="63"/>
      <c r="L46" s="75"/>
      <c r="M46" s="75"/>
      <c r="N46" s="63"/>
      <c r="O46" s="63"/>
      <c r="P46" s="75"/>
      <c r="Q46" s="75"/>
      <c r="R46" s="75"/>
      <c r="S46" s="75"/>
      <c r="T46" s="75"/>
      <c r="U46" s="75"/>
      <c r="V46" s="75"/>
      <c r="W46" s="75"/>
      <c r="X46" s="75"/>
      <c r="Y46" s="76"/>
    </row>
    <row r="47" spans="2:25" x14ac:dyDescent="0.25">
      <c r="B47" s="68" t="str">
        <f t="shared" si="0"/>
        <v/>
      </c>
      <c r="C47" s="75"/>
      <c r="D47" s="75"/>
      <c r="E47" s="75"/>
      <c r="F47" s="75"/>
      <c r="G47" s="75"/>
      <c r="H47" s="257"/>
      <c r="I47" s="257"/>
      <c r="J47" s="63"/>
      <c r="K47" s="63"/>
      <c r="L47" s="75"/>
      <c r="M47" s="75"/>
      <c r="N47" s="63"/>
      <c r="O47" s="63"/>
      <c r="P47" s="75"/>
      <c r="Q47" s="75"/>
      <c r="R47" s="75"/>
      <c r="S47" s="75"/>
      <c r="T47" s="75"/>
      <c r="U47" s="75"/>
      <c r="V47" s="75"/>
      <c r="W47" s="75"/>
      <c r="X47" s="75"/>
      <c r="Y47" s="76"/>
    </row>
    <row r="48" spans="2:25" x14ac:dyDescent="0.25">
      <c r="B48" s="68" t="str">
        <f t="shared" si="0"/>
        <v/>
      </c>
      <c r="C48" s="75"/>
      <c r="D48" s="75"/>
      <c r="E48" s="75"/>
      <c r="F48" s="75"/>
      <c r="G48" s="75"/>
      <c r="H48" s="257"/>
      <c r="I48" s="257"/>
      <c r="J48" s="63"/>
      <c r="K48" s="63"/>
      <c r="L48" s="75"/>
      <c r="M48" s="75"/>
      <c r="N48" s="63"/>
      <c r="O48" s="63"/>
      <c r="P48" s="75"/>
      <c r="Q48" s="75"/>
      <c r="R48" s="75"/>
      <c r="S48" s="75"/>
      <c r="T48" s="75"/>
      <c r="U48" s="75"/>
      <c r="V48" s="75"/>
      <c r="W48" s="75"/>
      <c r="X48" s="75"/>
      <c r="Y48" s="76"/>
    </row>
    <row r="49" spans="2:25" x14ac:dyDescent="0.25">
      <c r="B49" s="68" t="str">
        <f t="shared" si="0"/>
        <v/>
      </c>
      <c r="C49" s="75"/>
      <c r="D49" s="75"/>
      <c r="E49" s="75"/>
      <c r="F49" s="75"/>
      <c r="G49" s="75"/>
      <c r="H49" s="257"/>
      <c r="I49" s="257"/>
      <c r="J49" s="63"/>
      <c r="K49" s="63"/>
      <c r="L49" s="75"/>
      <c r="M49" s="75"/>
      <c r="N49" s="63"/>
      <c r="O49" s="63"/>
      <c r="P49" s="75"/>
      <c r="Q49" s="75"/>
      <c r="R49" s="75"/>
      <c r="S49" s="75"/>
      <c r="T49" s="75"/>
      <c r="U49" s="75"/>
      <c r="V49" s="75"/>
      <c r="W49" s="75"/>
      <c r="X49" s="75"/>
      <c r="Y49" s="76"/>
    </row>
    <row r="50" spans="2:25" x14ac:dyDescent="0.25">
      <c r="B50" s="68" t="str">
        <f t="shared" si="0"/>
        <v/>
      </c>
      <c r="C50" s="75"/>
      <c r="D50" s="75"/>
      <c r="E50" s="75"/>
      <c r="F50" s="75"/>
      <c r="G50" s="75"/>
      <c r="H50" s="257"/>
      <c r="I50" s="257"/>
      <c r="J50" s="63"/>
      <c r="K50" s="63"/>
      <c r="L50" s="75"/>
      <c r="M50" s="75"/>
      <c r="N50" s="63"/>
      <c r="O50" s="63"/>
      <c r="P50" s="75"/>
      <c r="Q50" s="75"/>
      <c r="R50" s="75"/>
      <c r="S50" s="75"/>
      <c r="T50" s="75"/>
      <c r="U50" s="75"/>
      <c r="V50" s="75"/>
      <c r="W50" s="75"/>
      <c r="X50" s="75"/>
      <c r="Y50" s="76"/>
    </row>
    <row r="51" spans="2:25" x14ac:dyDescent="0.25">
      <c r="B51" s="68" t="str">
        <f t="shared" si="0"/>
        <v/>
      </c>
      <c r="C51" s="75"/>
      <c r="D51" s="75"/>
      <c r="E51" s="75"/>
      <c r="F51" s="75"/>
      <c r="G51" s="75"/>
      <c r="H51" s="257"/>
      <c r="I51" s="257"/>
      <c r="J51" s="63"/>
      <c r="K51" s="63"/>
      <c r="L51" s="75"/>
      <c r="M51" s="75"/>
      <c r="N51" s="63"/>
      <c r="O51" s="63"/>
      <c r="P51" s="75"/>
      <c r="Q51" s="75"/>
      <c r="R51" s="75"/>
      <c r="S51" s="75"/>
      <c r="T51" s="75"/>
      <c r="U51" s="75"/>
      <c r="V51" s="75"/>
      <c r="W51" s="75"/>
      <c r="X51" s="75"/>
      <c r="Y51" s="76"/>
    </row>
    <row r="52" spans="2:25" x14ac:dyDescent="0.25">
      <c r="B52" s="68" t="str">
        <f t="shared" si="0"/>
        <v/>
      </c>
      <c r="C52" s="75"/>
      <c r="D52" s="75"/>
      <c r="E52" s="75"/>
      <c r="F52" s="75"/>
      <c r="G52" s="75"/>
      <c r="H52" s="257"/>
      <c r="I52" s="257"/>
      <c r="J52" s="63"/>
      <c r="K52" s="63"/>
      <c r="L52" s="75"/>
      <c r="M52" s="75"/>
      <c r="N52" s="63"/>
      <c r="O52" s="63"/>
      <c r="P52" s="75"/>
      <c r="Q52" s="75"/>
      <c r="R52" s="75"/>
      <c r="S52" s="75"/>
      <c r="T52" s="75"/>
      <c r="U52" s="75"/>
      <c r="V52" s="75"/>
      <c r="W52" s="75"/>
      <c r="X52" s="75"/>
      <c r="Y52" s="76"/>
    </row>
    <row r="53" spans="2:25" x14ac:dyDescent="0.25">
      <c r="B53" s="68" t="str">
        <f t="shared" si="0"/>
        <v/>
      </c>
      <c r="C53" s="75"/>
      <c r="D53" s="75"/>
      <c r="E53" s="75"/>
      <c r="F53" s="75"/>
      <c r="G53" s="75"/>
      <c r="H53" s="257"/>
      <c r="I53" s="257"/>
      <c r="J53" s="63"/>
      <c r="K53" s="63"/>
      <c r="L53" s="75"/>
      <c r="M53" s="75"/>
      <c r="N53" s="63"/>
      <c r="O53" s="63"/>
      <c r="P53" s="75"/>
      <c r="Q53" s="75"/>
      <c r="R53" s="75"/>
      <c r="S53" s="75"/>
      <c r="T53" s="75"/>
      <c r="U53" s="75"/>
      <c r="V53" s="75"/>
      <c r="W53" s="75"/>
      <c r="X53" s="75"/>
      <c r="Y53" s="76"/>
    </row>
    <row r="54" spans="2:25" x14ac:dyDescent="0.25">
      <c r="B54" s="68" t="str">
        <f t="shared" si="0"/>
        <v/>
      </c>
      <c r="C54" s="75"/>
      <c r="D54" s="75"/>
      <c r="E54" s="75"/>
      <c r="F54" s="75"/>
      <c r="G54" s="75"/>
      <c r="H54" s="257"/>
      <c r="I54" s="257"/>
      <c r="J54" s="63"/>
      <c r="K54" s="63"/>
      <c r="L54" s="75"/>
      <c r="M54" s="75"/>
      <c r="N54" s="63"/>
      <c r="O54" s="63"/>
      <c r="P54" s="75"/>
      <c r="Q54" s="75"/>
      <c r="R54" s="75"/>
      <c r="S54" s="75"/>
      <c r="T54" s="75"/>
      <c r="U54" s="75"/>
      <c r="V54" s="75"/>
      <c r="W54" s="75"/>
      <c r="X54" s="75"/>
      <c r="Y54" s="76"/>
    </row>
    <row r="55" spans="2:25" x14ac:dyDescent="0.25">
      <c r="B55" s="68" t="str">
        <f t="shared" si="0"/>
        <v/>
      </c>
      <c r="C55" s="75"/>
      <c r="D55" s="75"/>
      <c r="E55" s="75"/>
      <c r="F55" s="75"/>
      <c r="G55" s="75"/>
      <c r="H55" s="257"/>
      <c r="I55" s="257"/>
      <c r="J55" s="63"/>
      <c r="K55" s="63"/>
      <c r="L55" s="75"/>
      <c r="M55" s="75"/>
      <c r="N55" s="63"/>
      <c r="O55" s="63"/>
      <c r="P55" s="75"/>
      <c r="Q55" s="75"/>
      <c r="R55" s="75"/>
      <c r="S55" s="75"/>
      <c r="T55" s="75"/>
      <c r="U55" s="75"/>
      <c r="V55" s="75"/>
      <c r="W55" s="75"/>
      <c r="X55" s="75"/>
      <c r="Y55" s="76"/>
    </row>
    <row r="56" spans="2:25" x14ac:dyDescent="0.25">
      <c r="B56" s="68" t="str">
        <f t="shared" si="0"/>
        <v/>
      </c>
      <c r="C56" s="75"/>
      <c r="D56" s="75"/>
      <c r="E56" s="75"/>
      <c r="F56" s="75"/>
      <c r="G56" s="75"/>
      <c r="H56" s="257"/>
      <c r="I56" s="257"/>
      <c r="J56" s="63"/>
      <c r="K56" s="63"/>
      <c r="L56" s="75"/>
      <c r="M56" s="75"/>
      <c r="N56" s="63"/>
      <c r="O56" s="63"/>
      <c r="P56" s="75"/>
      <c r="Q56" s="75"/>
      <c r="R56" s="75"/>
      <c r="S56" s="75"/>
      <c r="T56" s="75"/>
      <c r="U56" s="75"/>
      <c r="V56" s="75"/>
      <c r="W56" s="75"/>
      <c r="X56" s="75"/>
      <c r="Y56" s="76"/>
    </row>
    <row r="57" spans="2:25" x14ac:dyDescent="0.25">
      <c r="B57" s="68" t="str">
        <f t="shared" si="0"/>
        <v/>
      </c>
      <c r="C57" s="75"/>
      <c r="D57" s="75"/>
      <c r="E57" s="75"/>
      <c r="F57" s="75"/>
      <c r="G57" s="75"/>
      <c r="H57" s="257"/>
      <c r="I57" s="257"/>
      <c r="J57" s="63"/>
      <c r="K57" s="63"/>
      <c r="L57" s="75"/>
      <c r="M57" s="75"/>
      <c r="N57" s="63"/>
      <c r="O57" s="63"/>
      <c r="P57" s="75"/>
      <c r="Q57" s="75"/>
      <c r="R57" s="75"/>
      <c r="S57" s="75"/>
      <c r="T57" s="75"/>
      <c r="U57" s="75"/>
      <c r="V57" s="75"/>
      <c r="W57" s="75"/>
      <c r="X57" s="75"/>
      <c r="Y57" s="76"/>
    </row>
    <row r="58" spans="2:25" x14ac:dyDescent="0.25">
      <c r="B58" s="68" t="str">
        <f t="shared" si="0"/>
        <v/>
      </c>
      <c r="C58" s="75"/>
      <c r="D58" s="75"/>
      <c r="E58" s="75"/>
      <c r="F58" s="75"/>
      <c r="G58" s="75"/>
      <c r="H58" s="257"/>
      <c r="I58" s="257"/>
      <c r="J58" s="63"/>
      <c r="K58" s="63"/>
      <c r="L58" s="75"/>
      <c r="M58" s="75"/>
      <c r="N58" s="63"/>
      <c r="O58" s="63"/>
      <c r="P58" s="75"/>
      <c r="Q58" s="75"/>
      <c r="R58" s="75"/>
      <c r="S58" s="75"/>
      <c r="T58" s="75"/>
      <c r="U58" s="75"/>
      <c r="V58" s="75"/>
      <c r="W58" s="75"/>
      <c r="X58" s="75"/>
      <c r="Y58" s="76"/>
    </row>
    <row r="59" spans="2:25" x14ac:dyDescent="0.25">
      <c r="B59" s="68" t="str">
        <f t="shared" si="0"/>
        <v/>
      </c>
      <c r="C59" s="75"/>
      <c r="D59" s="75"/>
      <c r="E59" s="75"/>
      <c r="F59" s="75"/>
      <c r="G59" s="75"/>
      <c r="H59" s="257"/>
      <c r="I59" s="257"/>
      <c r="J59" s="63"/>
      <c r="K59" s="63"/>
      <c r="L59" s="75"/>
      <c r="M59" s="75"/>
      <c r="N59" s="63"/>
      <c r="O59" s="63"/>
      <c r="P59" s="75"/>
      <c r="Q59" s="75"/>
      <c r="R59" s="75"/>
      <c r="S59" s="75"/>
      <c r="T59" s="75"/>
      <c r="U59" s="75"/>
      <c r="V59" s="75"/>
      <c r="W59" s="75"/>
      <c r="X59" s="75"/>
      <c r="Y59" s="76"/>
    </row>
    <row r="60" spans="2:25" x14ac:dyDescent="0.25">
      <c r="B60" s="68" t="str">
        <f t="shared" si="0"/>
        <v/>
      </c>
      <c r="C60" s="75"/>
      <c r="D60" s="75"/>
      <c r="E60" s="75"/>
      <c r="F60" s="75"/>
      <c r="G60" s="75"/>
      <c r="H60" s="257"/>
      <c r="I60" s="257"/>
      <c r="J60" s="63"/>
      <c r="K60" s="63"/>
      <c r="L60" s="75"/>
      <c r="M60" s="75"/>
      <c r="N60" s="63"/>
      <c r="O60" s="63"/>
      <c r="P60" s="75"/>
      <c r="Q60" s="75"/>
      <c r="R60" s="75"/>
      <c r="S60" s="75"/>
      <c r="T60" s="75"/>
      <c r="U60" s="75"/>
      <c r="V60" s="75"/>
      <c r="W60" s="75"/>
      <c r="X60" s="75"/>
      <c r="Y60" s="76"/>
    </row>
    <row r="61" spans="2:25" x14ac:dyDescent="0.25">
      <c r="B61" s="69" t="str">
        <f t="shared" si="0"/>
        <v/>
      </c>
      <c r="C61" s="77"/>
      <c r="D61" s="77"/>
      <c r="E61" s="77"/>
      <c r="F61" s="77"/>
      <c r="G61" s="77"/>
      <c r="H61" s="258"/>
      <c r="I61" s="258"/>
      <c r="J61" s="64"/>
      <c r="K61" s="64"/>
      <c r="L61" s="77"/>
      <c r="M61" s="77"/>
      <c r="N61" s="64"/>
      <c r="O61" s="64"/>
      <c r="P61" s="77"/>
      <c r="Q61" s="77"/>
      <c r="R61" s="77"/>
      <c r="S61" s="77"/>
      <c r="T61" s="77"/>
      <c r="U61" s="77"/>
      <c r="V61" s="77"/>
      <c r="W61" s="77"/>
      <c r="X61" s="77"/>
      <c r="Y61" s="78"/>
    </row>
    <row r="62" spans="2:25" ht="5.0999999999999996" customHeight="1" x14ac:dyDescent="0.25"/>
    <row r="63" spans="2:25" x14ac:dyDescent="0.25">
      <c r="B63" s="7">
        <f>COUNT(B12:B61)</f>
        <v>1</v>
      </c>
    </row>
  </sheetData>
  <sheetProtection algorithmName="SHA-512" hashValue="6Xr2WBReMHd0Prk/TVw/CBJp172gW6YKFWxu+zDLlU44dnJC2C6uUjjStewfNuiwWeOuG++B89f5+7CutTtmOQ==" saltValue="ea6lIX0gevuHB0w6o0AVHg==" spinCount="100000" sheet="1" objects="1" scenarios="1"/>
  <mergeCells count="260">
    <mergeCell ref="X12:Y12"/>
    <mergeCell ref="X13:Y13"/>
    <mergeCell ref="W2:Y5"/>
    <mergeCell ref="E3:U6"/>
    <mergeCell ref="W6:Y6"/>
    <mergeCell ref="W7:Y7"/>
    <mergeCell ref="B9:Y9"/>
    <mergeCell ref="X11:Y11"/>
    <mergeCell ref="X21:Y21"/>
    <mergeCell ref="C11:G11"/>
    <mergeCell ref="L11:M11"/>
    <mergeCell ref="P11:U11"/>
    <mergeCell ref="V11:W11"/>
    <mergeCell ref="C12:G12"/>
    <mergeCell ref="L12:M12"/>
    <mergeCell ref="P12:U12"/>
    <mergeCell ref="V12:W12"/>
    <mergeCell ref="C13:G13"/>
    <mergeCell ref="L13:M13"/>
    <mergeCell ref="P13:U13"/>
    <mergeCell ref="V13:W13"/>
    <mergeCell ref="X22:Y22"/>
    <mergeCell ref="X20:Y20"/>
    <mergeCell ref="X18:Y18"/>
    <mergeCell ref="X19:Y19"/>
    <mergeCell ref="X16:Y16"/>
    <mergeCell ref="X17:Y17"/>
    <mergeCell ref="X14:Y14"/>
    <mergeCell ref="X15:Y15"/>
    <mergeCell ref="X31:Y31"/>
    <mergeCell ref="X32:Y32"/>
    <mergeCell ref="X29:Y29"/>
    <mergeCell ref="X30:Y30"/>
    <mergeCell ref="X27:Y27"/>
    <mergeCell ref="X28:Y28"/>
    <mergeCell ref="X25:Y25"/>
    <mergeCell ref="X26:Y26"/>
    <mergeCell ref="X23:Y23"/>
    <mergeCell ref="X24:Y24"/>
    <mergeCell ref="X41:Y41"/>
    <mergeCell ref="X42:Y42"/>
    <mergeCell ref="X39:Y39"/>
    <mergeCell ref="X40:Y40"/>
    <mergeCell ref="X37:Y37"/>
    <mergeCell ref="X38:Y38"/>
    <mergeCell ref="X35:Y35"/>
    <mergeCell ref="X36:Y36"/>
    <mergeCell ref="X33:Y33"/>
    <mergeCell ref="X34:Y34"/>
    <mergeCell ref="X51:Y51"/>
    <mergeCell ref="X52:Y52"/>
    <mergeCell ref="X49:Y49"/>
    <mergeCell ref="X50:Y50"/>
    <mergeCell ref="X47:Y47"/>
    <mergeCell ref="X48:Y48"/>
    <mergeCell ref="X45:Y45"/>
    <mergeCell ref="X46:Y46"/>
    <mergeCell ref="X43:Y43"/>
    <mergeCell ref="X44:Y44"/>
    <mergeCell ref="X61:Y61"/>
    <mergeCell ref="X59:Y59"/>
    <mergeCell ref="X60:Y60"/>
    <mergeCell ref="X57:Y57"/>
    <mergeCell ref="X58:Y58"/>
    <mergeCell ref="X55:Y55"/>
    <mergeCell ref="X56:Y56"/>
    <mergeCell ref="X53:Y53"/>
    <mergeCell ref="X54:Y54"/>
    <mergeCell ref="C14:G14"/>
    <mergeCell ref="L14:M14"/>
    <mergeCell ref="P14:U14"/>
    <mergeCell ref="V14:W14"/>
    <mergeCell ref="C15:G15"/>
    <mergeCell ref="L15:M15"/>
    <mergeCell ref="P15:U15"/>
    <mergeCell ref="V15:W15"/>
    <mergeCell ref="C16:G16"/>
    <mergeCell ref="L16:M16"/>
    <mergeCell ref="P16:U16"/>
    <mergeCell ref="V16:W16"/>
    <mergeCell ref="C17:G17"/>
    <mergeCell ref="L17:M17"/>
    <mergeCell ref="P17:U17"/>
    <mergeCell ref="V17:W17"/>
    <mergeCell ref="C18:G18"/>
    <mergeCell ref="L18:M18"/>
    <mergeCell ref="P18:U18"/>
    <mergeCell ref="V18:W18"/>
    <mergeCell ref="C19:G19"/>
    <mergeCell ref="L19:M19"/>
    <mergeCell ref="P19:U19"/>
    <mergeCell ref="V19:W19"/>
    <mergeCell ref="C20:G20"/>
    <mergeCell ref="L20:M20"/>
    <mergeCell ref="P20:U20"/>
    <mergeCell ref="V20:W20"/>
    <mergeCell ref="C21:G21"/>
    <mergeCell ref="L21:M21"/>
    <mergeCell ref="P21:U21"/>
    <mergeCell ref="V21:W21"/>
    <mergeCell ref="C22:G22"/>
    <mergeCell ref="L22:M22"/>
    <mergeCell ref="P22:U22"/>
    <mergeCell ref="V22:W22"/>
    <mergeCell ref="C23:G23"/>
    <mergeCell ref="L23:M23"/>
    <mergeCell ref="P23:U23"/>
    <mergeCell ref="V23:W23"/>
    <mergeCell ref="C24:G24"/>
    <mergeCell ref="L24:M24"/>
    <mergeCell ref="P24:U24"/>
    <mergeCell ref="V24:W24"/>
    <mergeCell ref="C25:G25"/>
    <mergeCell ref="L25:M25"/>
    <mergeCell ref="P25:U25"/>
    <mergeCell ref="V25:W25"/>
    <mergeCell ref="C26:G26"/>
    <mergeCell ref="L26:M26"/>
    <mergeCell ref="P26:U26"/>
    <mergeCell ref="V26:W26"/>
    <mergeCell ref="C27:G27"/>
    <mergeCell ref="L27:M27"/>
    <mergeCell ref="P27:U27"/>
    <mergeCell ref="V27:W27"/>
    <mergeCell ref="C28:G28"/>
    <mergeCell ref="L28:M28"/>
    <mergeCell ref="P28:U28"/>
    <mergeCell ref="V28:W28"/>
    <mergeCell ref="C29:G29"/>
    <mergeCell ref="L29:M29"/>
    <mergeCell ref="P29:U29"/>
    <mergeCell ref="V29:W29"/>
    <mergeCell ref="C30:G30"/>
    <mergeCell ref="L30:M30"/>
    <mergeCell ref="P30:U30"/>
    <mergeCell ref="V30:W30"/>
    <mergeCell ref="C31:G31"/>
    <mergeCell ref="L31:M31"/>
    <mergeCell ref="P31:U31"/>
    <mergeCell ref="V31:W31"/>
    <mergeCell ref="C32:G32"/>
    <mergeCell ref="L32:M32"/>
    <mergeCell ref="P32:U32"/>
    <mergeCell ref="V32:W32"/>
    <mergeCell ref="C33:G33"/>
    <mergeCell ref="L33:M33"/>
    <mergeCell ref="P33:U33"/>
    <mergeCell ref="V33:W33"/>
    <mergeCell ref="C34:G34"/>
    <mergeCell ref="L34:M34"/>
    <mergeCell ref="P34:U34"/>
    <mergeCell ref="V34:W34"/>
    <mergeCell ref="C35:G35"/>
    <mergeCell ref="L35:M35"/>
    <mergeCell ref="P35:U35"/>
    <mergeCell ref="V35:W35"/>
    <mergeCell ref="C36:G36"/>
    <mergeCell ref="L36:M36"/>
    <mergeCell ref="P36:U36"/>
    <mergeCell ref="V36:W36"/>
    <mergeCell ref="C37:G37"/>
    <mergeCell ref="L37:M37"/>
    <mergeCell ref="P37:U37"/>
    <mergeCell ref="V37:W37"/>
    <mergeCell ref="C38:G38"/>
    <mergeCell ref="L38:M38"/>
    <mergeCell ref="P38:U38"/>
    <mergeCell ref="V38:W38"/>
    <mergeCell ref="C39:G39"/>
    <mergeCell ref="L39:M39"/>
    <mergeCell ref="P39:U39"/>
    <mergeCell ref="V39:W39"/>
    <mergeCell ref="C40:G40"/>
    <mergeCell ref="L40:M40"/>
    <mergeCell ref="P40:U40"/>
    <mergeCell ref="V40:W40"/>
    <mergeCell ref="C41:G41"/>
    <mergeCell ref="L41:M41"/>
    <mergeCell ref="P41:U41"/>
    <mergeCell ref="V41:W41"/>
    <mergeCell ref="C42:G42"/>
    <mergeCell ref="L42:M42"/>
    <mergeCell ref="P42:U42"/>
    <mergeCell ref="V42:W42"/>
    <mergeCell ref="C43:G43"/>
    <mergeCell ref="L43:M43"/>
    <mergeCell ref="P43:U43"/>
    <mergeCell ref="V43:W43"/>
    <mergeCell ref="C44:G44"/>
    <mergeCell ref="L44:M44"/>
    <mergeCell ref="P44:U44"/>
    <mergeCell ref="V44:W44"/>
    <mergeCell ref="C45:G45"/>
    <mergeCell ref="L45:M45"/>
    <mergeCell ref="P45:U45"/>
    <mergeCell ref="V45:W45"/>
    <mergeCell ref="C46:G46"/>
    <mergeCell ref="L46:M46"/>
    <mergeCell ref="P46:U46"/>
    <mergeCell ref="V46:W46"/>
    <mergeCell ref="C47:G47"/>
    <mergeCell ref="L47:M47"/>
    <mergeCell ref="P47:U47"/>
    <mergeCell ref="V47:W47"/>
    <mergeCell ref="C48:G48"/>
    <mergeCell ref="L48:M48"/>
    <mergeCell ref="P48:U48"/>
    <mergeCell ref="V48:W48"/>
    <mergeCell ref="C49:G49"/>
    <mergeCell ref="L49:M49"/>
    <mergeCell ref="P49:U49"/>
    <mergeCell ref="V49:W49"/>
    <mergeCell ref="C50:G50"/>
    <mergeCell ref="L50:M50"/>
    <mergeCell ref="P50:U50"/>
    <mergeCell ref="V50:W50"/>
    <mergeCell ref="C51:G51"/>
    <mergeCell ref="L51:M51"/>
    <mergeCell ref="P51:U51"/>
    <mergeCell ref="V51:W51"/>
    <mergeCell ref="C52:G52"/>
    <mergeCell ref="L52:M52"/>
    <mergeCell ref="P52:U52"/>
    <mergeCell ref="V52:W52"/>
    <mergeCell ref="C53:G53"/>
    <mergeCell ref="L53:M53"/>
    <mergeCell ref="P53:U53"/>
    <mergeCell ref="V53:W53"/>
    <mergeCell ref="C54:G54"/>
    <mergeCell ref="L54:M54"/>
    <mergeCell ref="P54:U54"/>
    <mergeCell ref="V54:W54"/>
    <mergeCell ref="C55:G55"/>
    <mergeCell ref="L55:M55"/>
    <mergeCell ref="P55:U55"/>
    <mergeCell ref="V55:W55"/>
    <mergeCell ref="C56:G56"/>
    <mergeCell ref="L56:M56"/>
    <mergeCell ref="P56:U56"/>
    <mergeCell ref="V56:W56"/>
    <mergeCell ref="C57:G57"/>
    <mergeCell ref="L57:M57"/>
    <mergeCell ref="P57:U57"/>
    <mergeCell ref="V57:W57"/>
    <mergeCell ref="C58:G58"/>
    <mergeCell ref="L58:M58"/>
    <mergeCell ref="P58:U58"/>
    <mergeCell ref="V58:W58"/>
    <mergeCell ref="C61:G61"/>
    <mergeCell ref="L61:M61"/>
    <mergeCell ref="P61:U61"/>
    <mergeCell ref="V61:W61"/>
    <mergeCell ref="C59:G59"/>
    <mergeCell ref="L59:M59"/>
    <mergeCell ref="P59:U59"/>
    <mergeCell ref="V59:W59"/>
    <mergeCell ref="C60:G60"/>
    <mergeCell ref="L60:M60"/>
    <mergeCell ref="P60:U60"/>
    <mergeCell ref="V60:W60"/>
  </mergeCells>
  <printOptions horizontalCentered="1"/>
  <pageMargins left="0.23622047244094491" right="0.23622047244094491" top="0.55118110236220474" bottom="0.15748031496062992" header="0.31496062992125984" footer="0.31496062992125984"/>
  <pageSetup scale="6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18FC-0789-412E-AD9E-70828509F548}">
  <dimension ref="B2:D3"/>
  <sheetViews>
    <sheetView workbookViewId="0">
      <selection activeCell="D11" sqref="D11"/>
    </sheetView>
  </sheetViews>
  <sheetFormatPr baseColWidth="10" defaultRowHeight="15" x14ac:dyDescent="0.25"/>
  <cols>
    <col min="3" max="3" width="19.5703125" bestFit="1" customWidth="1"/>
  </cols>
  <sheetData>
    <row r="2" spans="2:4" x14ac:dyDescent="0.25">
      <c r="B2" t="s">
        <v>266</v>
      </c>
      <c r="C2" t="s">
        <v>287</v>
      </c>
      <c r="D2" t="s">
        <v>288</v>
      </c>
    </row>
    <row r="3" spans="2:4" x14ac:dyDescent="0.25">
      <c r="B3">
        <v>1.2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5150-CDED-467E-B7D3-C7F050BFD604}">
  <dimension ref="B3:D5"/>
  <sheetViews>
    <sheetView workbookViewId="0"/>
  </sheetViews>
  <sheetFormatPr baseColWidth="10" defaultRowHeight="15" x14ac:dyDescent="0.25"/>
  <cols>
    <col min="3" max="3" width="16.42578125" bestFit="1" customWidth="1"/>
    <col min="4" max="4" width="14.42578125" bestFit="1" customWidth="1"/>
  </cols>
  <sheetData>
    <row r="3" spans="2:4" x14ac:dyDescent="0.25">
      <c r="B3" t="s">
        <v>266</v>
      </c>
      <c r="C3" t="s">
        <v>267</v>
      </c>
      <c r="D3" t="s">
        <v>268</v>
      </c>
    </row>
    <row r="4" spans="2:4" x14ac:dyDescent="0.25">
      <c r="B4">
        <v>1.1000000000000001</v>
      </c>
      <c r="C4" s="70"/>
    </row>
    <row r="5" spans="2:4" x14ac:dyDescent="0.25">
      <c r="B5">
        <v>1.1000000000000001</v>
      </c>
      <c r="C5" s="70">
        <v>43655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0A5D2-022D-4CA5-9E64-5FD99DBF7B41}">
  <dimension ref="B1:AA69"/>
  <sheetViews>
    <sheetView showGridLines="0" zoomScaleNormal="100" zoomScaleSheetLayoutView="85" workbookViewId="0"/>
  </sheetViews>
  <sheetFormatPr baseColWidth="10" defaultRowHeight="15" x14ac:dyDescent="0.25"/>
  <cols>
    <col min="1" max="1" width="1.7109375" customWidth="1"/>
    <col min="2" max="2" width="5.7109375" customWidth="1"/>
    <col min="3" max="3" width="10.7109375" customWidth="1"/>
    <col min="4" max="6" width="5.7109375" customWidth="1"/>
    <col min="7" max="7" width="7.7109375" customWidth="1"/>
    <col min="8" max="13" width="5.7109375" customWidth="1"/>
    <col min="14" max="15" width="8.7109375" customWidth="1"/>
    <col min="16" max="21" width="5.7109375" customWidth="1"/>
    <col min="22" max="23" width="7.7109375" customWidth="1"/>
    <col min="24" max="25" width="5.7109375" customWidth="1"/>
    <col min="26" max="26" width="1.7109375" customWidth="1"/>
    <col min="27" max="31" width="5.7109375" customWidth="1"/>
  </cols>
  <sheetData>
    <row r="1" spans="2:25" ht="5.0999999999999996" customHeight="1" thickBot="1" x14ac:dyDescent="0.3"/>
    <row r="2" spans="2:25" ht="15" customHeight="1" x14ac:dyDescent="0.25">
      <c r="W2" s="188" t="s">
        <v>55</v>
      </c>
      <c r="X2" s="189"/>
      <c r="Y2" s="190"/>
    </row>
    <row r="3" spans="2:25" ht="15" customHeight="1" x14ac:dyDescent="0.25">
      <c r="E3" s="197" t="s">
        <v>80</v>
      </c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W3" s="191"/>
      <c r="X3" s="192"/>
      <c r="Y3" s="193"/>
    </row>
    <row r="4" spans="2:25" ht="15" customHeight="1" x14ac:dyDescent="0.25"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W4" s="191"/>
      <c r="X4" s="192"/>
      <c r="Y4" s="193"/>
    </row>
    <row r="5" spans="2:25" ht="15" customHeight="1" thickBot="1" x14ac:dyDescent="0.3"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W5" s="194"/>
      <c r="X5" s="195"/>
      <c r="Y5" s="196"/>
    </row>
    <row r="6" spans="2:25" ht="15" customHeight="1" x14ac:dyDescent="0.25"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W6" s="198" t="s">
        <v>57</v>
      </c>
      <c r="X6" s="199"/>
      <c r="Y6" s="200"/>
    </row>
    <row r="7" spans="2:25" ht="15.75" thickBot="1" x14ac:dyDescent="0.3">
      <c r="W7" s="201">
        <f>IF('Sol Av_1.2'!W7="","",'Sol Av_1.2'!W7:Y7)</f>
        <v>0</v>
      </c>
      <c r="X7" s="202"/>
      <c r="Y7" s="203"/>
    </row>
    <row r="8" spans="2:25" ht="5.0999999999999996" customHeight="1" thickBot="1" x14ac:dyDescent="0.3"/>
    <row r="9" spans="2:25" ht="15" customHeight="1" thickBot="1" x14ac:dyDescent="0.3">
      <c r="B9" s="204" t="s">
        <v>58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</row>
    <row r="10" spans="2:25" ht="5.0999999999999996" customHeight="1" x14ac:dyDescent="0.25"/>
    <row r="11" spans="2:25" ht="30" customHeight="1" x14ac:dyDescent="0.25">
      <c r="B11" s="149" t="s">
        <v>59</v>
      </c>
      <c r="C11" s="149"/>
      <c r="D11" s="149"/>
      <c r="E11" s="231">
        <f>+'Sol Av_1.2'!E11:Q11</f>
        <v>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3"/>
      <c r="R11" s="177" t="s">
        <v>199</v>
      </c>
      <c r="S11" s="177"/>
      <c r="T11" s="177"/>
      <c r="U11" s="177"/>
      <c r="V11" s="177"/>
      <c r="W11" s="108">
        <v>43634</v>
      </c>
      <c r="X11" s="108"/>
      <c r="Y11" s="108"/>
    </row>
    <row r="12" spans="2:25" x14ac:dyDescent="0.25">
      <c r="B12" s="144" t="s">
        <v>1</v>
      </c>
      <c r="C12" s="144"/>
      <c r="D12" s="144"/>
      <c r="E12" s="231">
        <f>+'Sol Av_1.2'!E12:I12</f>
        <v>0</v>
      </c>
      <c r="F12" s="232"/>
      <c r="G12" s="232"/>
      <c r="H12" s="232"/>
      <c r="I12" s="233"/>
      <c r="J12" s="163" t="s">
        <v>61</v>
      </c>
      <c r="K12" s="164"/>
      <c r="L12" s="165"/>
      <c r="M12" s="231">
        <f>+'Sol Av_1.2'!M12:Q12</f>
        <v>0</v>
      </c>
      <c r="N12" s="232"/>
      <c r="O12" s="232"/>
      <c r="P12" s="232"/>
      <c r="Q12" s="233"/>
      <c r="R12" s="177" t="s">
        <v>62</v>
      </c>
      <c r="S12" s="177"/>
      <c r="T12" s="177"/>
      <c r="U12" s="20" t="str">
        <f>+'Sol Av_1.2'!U12</f>
        <v>x</v>
      </c>
      <c r="V12" s="177" t="s">
        <v>0</v>
      </c>
      <c r="W12" s="177"/>
      <c r="X12" s="177"/>
      <c r="Y12" s="20" t="str">
        <f>+'Sol Av_1.2'!Y12</f>
        <v/>
      </c>
    </row>
    <row r="13" spans="2:25" ht="20.100000000000001" customHeight="1" x14ac:dyDescent="0.25">
      <c r="B13" s="144" t="s">
        <v>63</v>
      </c>
      <c r="C13" s="144"/>
      <c r="D13" s="144"/>
      <c r="E13" s="225">
        <f>+'Sol Av_1.2'!E13:Y13</f>
        <v>0</v>
      </c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7"/>
    </row>
    <row r="14" spans="2:25" ht="30" customHeight="1" x14ac:dyDescent="0.25">
      <c r="B14" s="144" t="s">
        <v>64</v>
      </c>
      <c r="C14" s="144"/>
      <c r="D14" s="144"/>
      <c r="E14" s="174">
        <f>+'Sol Av_1.2'!E14:F14</f>
        <v>0</v>
      </c>
      <c r="F14" s="175"/>
      <c r="G14" s="58" t="s">
        <v>220</v>
      </c>
      <c r="H14" s="174">
        <f>+'Sol Av_1.2'!H14:I14</f>
        <v>0</v>
      </c>
      <c r="I14" s="176"/>
      <c r="J14" s="181" t="s">
        <v>65</v>
      </c>
      <c r="K14" s="182"/>
      <c r="L14" s="57">
        <f>+'Listado Viv'!B63</f>
        <v>1</v>
      </c>
      <c r="M14" s="181" t="s">
        <v>221</v>
      </c>
      <c r="N14" s="182"/>
      <c r="O14" s="174">
        <f>+'Sol Av_1.2'!O14:Q14</f>
        <v>0</v>
      </c>
      <c r="P14" s="175"/>
      <c r="Q14" s="176"/>
      <c r="R14" s="181" t="s">
        <v>222</v>
      </c>
      <c r="S14" s="182"/>
      <c r="T14" s="174" t="str">
        <f>+'Sol Av_1.2'!T14:V14</f>
        <v/>
      </c>
      <c r="U14" s="175"/>
      <c r="V14" s="176"/>
      <c r="W14" s="186" t="s">
        <v>176</v>
      </c>
      <c r="X14" s="187"/>
      <c r="Y14" s="59" t="str">
        <f>+'Sol Av_1.2'!Y14</f>
        <v/>
      </c>
    </row>
    <row r="15" spans="2:25" ht="9.9499999999999993" customHeight="1" x14ac:dyDescent="0.25"/>
    <row r="16" spans="2:25" x14ac:dyDescent="0.25">
      <c r="B16" s="166" t="s">
        <v>66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2:25" ht="5.0999999999999996" customHeight="1" x14ac:dyDescent="0.25"/>
    <row r="18" spans="2:25" ht="15" customHeight="1" x14ac:dyDescent="0.25">
      <c r="B18" s="144" t="s">
        <v>67</v>
      </c>
      <c r="C18" s="144"/>
      <c r="D18" s="144"/>
      <c r="E18" s="225">
        <f>+'Sol Av_1.2'!E18:Y18</f>
        <v>0</v>
      </c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7"/>
    </row>
    <row r="19" spans="2:25" ht="15" customHeight="1" x14ac:dyDescent="0.25">
      <c r="B19" s="144" t="s">
        <v>68</v>
      </c>
      <c r="C19" s="144"/>
      <c r="D19" s="144"/>
      <c r="E19" s="225" t="str">
        <f>IF('Sol Av_1.2'!E19:Y19="","",'Sol Av_1.2'!E19:Y19)</f>
        <v/>
      </c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7"/>
    </row>
    <row r="20" spans="2:25" ht="5.0999999999999996" customHeight="1" x14ac:dyDescent="0.25"/>
    <row r="21" spans="2:25" ht="15" customHeight="1" x14ac:dyDescent="0.25">
      <c r="B21" s="144" t="s">
        <v>49</v>
      </c>
      <c r="C21" s="144"/>
      <c r="D21" s="144"/>
      <c r="E21" s="228">
        <f>+'Sol Av_1.2'!E21:L21</f>
        <v>0</v>
      </c>
      <c r="F21" s="229"/>
      <c r="G21" s="229"/>
      <c r="H21" s="229"/>
      <c r="I21" s="229"/>
      <c r="J21" s="229"/>
      <c r="K21" s="229"/>
      <c r="L21" s="230"/>
      <c r="M21" s="144" t="s">
        <v>50</v>
      </c>
      <c r="N21" s="144"/>
      <c r="O21" s="144"/>
      <c r="P21" s="144"/>
      <c r="Q21" s="144"/>
      <c r="R21" s="228">
        <f>+'Sol Av_1.2'!R21:Y21</f>
        <v>0</v>
      </c>
      <c r="S21" s="229"/>
      <c r="T21" s="229"/>
      <c r="U21" s="229"/>
      <c r="V21" s="229"/>
      <c r="W21" s="229"/>
      <c r="X21" s="229"/>
      <c r="Y21" s="230"/>
    </row>
    <row r="22" spans="2:25" ht="5.0999999999999996" customHeight="1" thickBot="1" x14ac:dyDescent="0.3"/>
    <row r="23" spans="2:25" ht="30" customHeight="1" thickBot="1" x14ac:dyDescent="0.3">
      <c r="B23" s="21" t="s">
        <v>69</v>
      </c>
      <c r="C23" s="79" t="s">
        <v>70</v>
      </c>
      <c r="D23" s="79"/>
      <c r="E23" s="79"/>
      <c r="F23" s="79"/>
      <c r="G23" s="79"/>
      <c r="H23" s="86" t="s">
        <v>71</v>
      </c>
      <c r="I23" s="86"/>
      <c r="J23" s="22" t="s">
        <v>72</v>
      </c>
      <c r="K23" s="22" t="s">
        <v>73</v>
      </c>
      <c r="L23" s="79" t="s">
        <v>49</v>
      </c>
      <c r="M23" s="79"/>
      <c r="N23" s="22" t="s">
        <v>104</v>
      </c>
      <c r="O23" s="22" t="s">
        <v>105</v>
      </c>
      <c r="P23" s="79" t="s">
        <v>74</v>
      </c>
      <c r="Q23" s="79"/>
      <c r="R23" s="79"/>
      <c r="S23" s="79"/>
      <c r="T23" s="79"/>
      <c r="U23" s="79"/>
      <c r="V23" s="79" t="s">
        <v>75</v>
      </c>
      <c r="W23" s="79"/>
      <c r="X23" s="79" t="s">
        <v>76</v>
      </c>
      <c r="Y23" s="80"/>
    </row>
    <row r="24" spans="2:25" ht="15" customHeight="1" x14ac:dyDescent="0.25">
      <c r="B24" s="30">
        <f>+'Sol Av_1.2'!B24</f>
        <v>1</v>
      </c>
      <c r="C24" s="218">
        <f>+'Sol Av_1.2'!C24</f>
        <v>0</v>
      </c>
      <c r="D24" s="218"/>
      <c r="E24" s="218"/>
      <c r="F24" s="218"/>
      <c r="G24" s="218"/>
      <c r="H24" s="218">
        <f>+'Sol Av_1.2'!H24:I24</f>
        <v>0</v>
      </c>
      <c r="I24" s="218"/>
      <c r="J24" s="31" t="str">
        <f>IF('Sol Av_1.2'!J24="","",'Sol Av_1.2'!J24)</f>
        <v/>
      </c>
      <c r="K24" s="31" t="str">
        <f>IF('Sol Av_1.2'!K24="","",'Sol Av_1.2'!K24)</f>
        <v/>
      </c>
      <c r="L24" s="218">
        <f>+'Sol Av_1.2'!L24:M24</f>
        <v>0</v>
      </c>
      <c r="M24" s="218"/>
      <c r="N24" s="31" t="str">
        <f>IF(+'Sol Av_1.2'!N24="","",'Sol Av_1.2'!N24)</f>
        <v/>
      </c>
      <c r="O24" s="31" t="str">
        <f>IF(+'Sol Av_1.2'!N24="","",'Sol Av_1.2'!N24)</f>
        <v/>
      </c>
      <c r="P24" s="218">
        <f>+'Sol Av_1.2'!P24:U24</f>
        <v>0</v>
      </c>
      <c r="Q24" s="218"/>
      <c r="R24" s="218"/>
      <c r="S24" s="218"/>
      <c r="T24" s="218"/>
      <c r="U24" s="218"/>
      <c r="V24" s="218">
        <f>+'Sol Av_1.2'!V24:W24</f>
        <v>0</v>
      </c>
      <c r="W24" s="218"/>
      <c r="X24" s="218">
        <f>+'Sol Av_1.2'!X24:Y24</f>
        <v>0</v>
      </c>
      <c r="Y24" s="224"/>
    </row>
    <row r="25" spans="2:25" ht="15" customHeight="1" x14ac:dyDescent="0.25">
      <c r="B25" s="25" t="str">
        <f>IF(C25="","",B24+1)</f>
        <v/>
      </c>
      <c r="C25" s="220" t="str">
        <f>IF('Sol Av_1.2'!C25="","",'Sol Av_1.2'!C25)</f>
        <v/>
      </c>
      <c r="D25" s="220"/>
      <c r="E25" s="220"/>
      <c r="F25" s="220"/>
      <c r="G25" s="220"/>
      <c r="H25" s="220" t="str">
        <f>IF('Sol Av_1.2'!H25="","",'Sol Av_1.2'!H25)</f>
        <v/>
      </c>
      <c r="I25" s="220"/>
      <c r="J25" s="26" t="str">
        <f>IF('Sol Av_1.2'!J25="","",'Sol Av_1.2'!J25)</f>
        <v/>
      </c>
      <c r="K25" s="26" t="str">
        <f>IF('Sol Av_1.2'!K25="","",'Sol Av_1.2'!K25)</f>
        <v/>
      </c>
      <c r="L25" s="220" t="str">
        <f>IF('Sol Av_1.2'!L25="","",'Sol Av_1.2'!L25)</f>
        <v/>
      </c>
      <c r="M25" s="220" t="str">
        <f>IF('Sol Av_1.2'!M25="","",'Sol Av_1.2'!M25)</f>
        <v/>
      </c>
      <c r="N25" s="26" t="str">
        <f>IF('Sol Av_1.2'!N25="","",'Sol Av_1.2'!N25)</f>
        <v/>
      </c>
      <c r="O25" s="26" t="str">
        <f>IF('Sol Av_1.2'!O25="","",'Sol Av_1.2'!O25)</f>
        <v/>
      </c>
      <c r="P25" s="220" t="str">
        <f>IF('Sol Av_1.2'!P25="","",'Sol Av_1.2'!P25)</f>
        <v/>
      </c>
      <c r="Q25" s="220"/>
      <c r="R25" s="220" t="str">
        <f>IF('Sol Av_1.2'!R25="","",'Sol Av_1.2'!R25)</f>
        <v/>
      </c>
      <c r="S25" s="220"/>
      <c r="T25" s="220" t="str">
        <f>IF('Sol Av_1.2'!T25="","",'Sol Av_1.2'!T25)</f>
        <v/>
      </c>
      <c r="U25" s="220"/>
      <c r="V25" s="220" t="str">
        <f>IF('Sol Av_1.2'!V25="","",'Sol Av_1.2'!V25)</f>
        <v/>
      </c>
      <c r="W25" s="220"/>
      <c r="X25" s="220" t="str">
        <f>IF('Sol Av_1.2'!X25="","",'Sol Av_1.2'!X25)</f>
        <v/>
      </c>
      <c r="Y25" s="221"/>
    </row>
    <row r="26" spans="2:25" ht="15" customHeight="1" x14ac:dyDescent="0.25">
      <c r="B26" s="27" t="str">
        <f>IF(C26="","",B25+1)</f>
        <v/>
      </c>
      <c r="C26" s="222" t="str">
        <f>IF('Sol Av_1.2'!C26="","",'Sol Av_1.2'!C26)</f>
        <v/>
      </c>
      <c r="D26" s="222"/>
      <c r="E26" s="222"/>
      <c r="F26" s="222"/>
      <c r="G26" s="222"/>
      <c r="H26" s="222" t="str">
        <f>IF('Sol Av_1.2'!H26="","",'Sol Av_1.2'!H26)</f>
        <v/>
      </c>
      <c r="I26" s="222"/>
      <c r="J26" s="28" t="str">
        <f>IF('Sol Av_1.2'!J26="","",'Sol Av_1.2'!J26)</f>
        <v/>
      </c>
      <c r="K26" s="28" t="str">
        <f>IF('Sol Av_1.2'!K26="","",'Sol Av_1.2'!K26)</f>
        <v/>
      </c>
      <c r="L26" s="222" t="str">
        <f>IF('Sol Av_1.2'!L26="","",'Sol Av_1.2'!L26)</f>
        <v/>
      </c>
      <c r="M26" s="222" t="str">
        <f>IF('Sol Av_1.2'!M26="","",'Sol Av_1.2'!M26)</f>
        <v/>
      </c>
      <c r="N26" s="28" t="str">
        <f>IF('Sol Av_1.2'!N26="","",'Sol Av_1.2'!N26)</f>
        <v/>
      </c>
      <c r="O26" s="28" t="str">
        <f>IF('Sol Av_1.2'!O26="","",'Sol Av_1.2'!O26)</f>
        <v/>
      </c>
      <c r="P26" s="222" t="str">
        <f>IF('Sol Av_1.2'!P26="","",'Sol Av_1.2'!P26)</f>
        <v/>
      </c>
      <c r="Q26" s="222"/>
      <c r="R26" s="222" t="str">
        <f>IF('Sol Av_1.2'!R26="","",'Sol Av_1.2'!R26)</f>
        <v/>
      </c>
      <c r="S26" s="222"/>
      <c r="T26" s="222" t="str">
        <f>IF('Sol Av_1.2'!T26="","",'Sol Av_1.2'!T26)</f>
        <v/>
      </c>
      <c r="U26" s="222"/>
      <c r="V26" s="222" t="str">
        <f>IF('Sol Av_1.2'!V26="","",'Sol Av_1.2'!V26)</f>
        <v/>
      </c>
      <c r="W26" s="222"/>
      <c r="X26" s="222" t="str">
        <f>IF('Sol Av_1.2'!X26="","",'Sol Av_1.2'!X26)</f>
        <v/>
      </c>
      <c r="Y26" s="223"/>
    </row>
    <row r="27" spans="2:25" ht="15" customHeight="1" x14ac:dyDescent="0.25">
      <c r="B27" s="33" t="str">
        <f>IF('Listado Viv'!B15=4,"Ver ANEXO I. LISTADO DE GARANTÍAS","")</f>
        <v/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</row>
    <row r="28" spans="2:25" ht="5.0999999999999996" customHeight="1" x14ac:dyDescent="0.25"/>
    <row r="29" spans="2:25" ht="39.950000000000003" customHeight="1" x14ac:dyDescent="0.25">
      <c r="B29" s="149" t="s">
        <v>78</v>
      </c>
      <c r="C29" s="149"/>
      <c r="D29" s="149"/>
      <c r="E29" s="150" t="str">
        <f>IF('Sol Av_1.2'!E29:Y29="","",'Sol Av_1.2'!E29:Y29)</f>
        <v/>
      </c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2"/>
    </row>
    <row r="30" spans="2:25" ht="9.9499999999999993" customHeight="1" x14ac:dyDescent="0.25"/>
    <row r="31" spans="2:25" ht="15" customHeight="1" x14ac:dyDescent="0.25">
      <c r="B31" s="166" t="s">
        <v>90</v>
      </c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</row>
    <row r="32" spans="2:25" ht="5.0999999999999996" customHeight="1" x14ac:dyDescent="0.25"/>
    <row r="33" spans="2:27" ht="15" customHeight="1" x14ac:dyDescent="0.25">
      <c r="B33" s="55"/>
      <c r="C33" s="234" t="s">
        <v>8</v>
      </c>
      <c r="D33" s="235"/>
      <c r="E33" s="235"/>
      <c r="F33" s="236"/>
      <c r="G33" s="55"/>
      <c r="H33" s="234" t="s">
        <v>103</v>
      </c>
      <c r="I33" s="235"/>
      <c r="J33" s="235"/>
      <c r="K33" s="236"/>
      <c r="L33" s="55"/>
      <c r="M33" s="234" t="s">
        <v>7</v>
      </c>
      <c r="N33" s="235"/>
      <c r="O33" s="235"/>
      <c r="P33" s="236"/>
      <c r="Q33" s="55"/>
      <c r="R33" s="234" t="s">
        <v>9</v>
      </c>
      <c r="S33" s="235"/>
      <c r="T33" s="235"/>
      <c r="U33" s="236"/>
      <c r="V33" s="55"/>
      <c r="W33" s="234" t="s">
        <v>106</v>
      </c>
      <c r="X33" s="235"/>
      <c r="Y33" s="235"/>
    </row>
    <row r="34" spans="2:27" ht="15" customHeight="1" x14ac:dyDescent="0.25"/>
    <row r="35" spans="2:27" ht="15" customHeight="1" x14ac:dyDescent="0.25">
      <c r="B35" s="55"/>
      <c r="C35" s="234" t="s">
        <v>107</v>
      </c>
      <c r="D35" s="235"/>
      <c r="E35" s="235"/>
      <c r="F35" s="236"/>
      <c r="G35" s="55"/>
      <c r="H35" s="234" t="s">
        <v>108</v>
      </c>
      <c r="I35" s="235"/>
      <c r="J35" s="235"/>
      <c r="K35" s="236"/>
      <c r="L35" s="55"/>
      <c r="M35" s="237"/>
      <c r="N35" s="238"/>
      <c r="O35" s="238"/>
      <c r="P35" s="239"/>
      <c r="Q35" s="55"/>
      <c r="R35" s="237"/>
      <c r="S35" s="238"/>
      <c r="T35" s="238"/>
      <c r="U35" s="239"/>
      <c r="V35" s="55"/>
      <c r="W35" s="237"/>
      <c r="X35" s="238"/>
      <c r="Y35" s="238"/>
    </row>
    <row r="36" spans="2:27" ht="15" customHeight="1" x14ac:dyDescent="0.25">
      <c r="B36" s="29"/>
      <c r="G36" s="29"/>
      <c r="L36" s="29"/>
    </row>
    <row r="37" spans="2:27" ht="15" customHeight="1" x14ac:dyDescent="0.25">
      <c r="B37" s="166" t="s">
        <v>91</v>
      </c>
      <c r="C37" s="219"/>
      <c r="D37" s="219"/>
      <c r="E37" s="219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4"/>
      <c r="AA37" s="24"/>
    </row>
    <row r="38" spans="2:27" ht="5.0999999999999996" customHeight="1" x14ac:dyDescent="0.25"/>
    <row r="39" spans="2:27" ht="15" customHeight="1" x14ac:dyDescent="0.25">
      <c r="B39" t="s">
        <v>102</v>
      </c>
    </row>
    <row r="40" spans="2:27" ht="15" customHeight="1" x14ac:dyDescent="0.25">
      <c r="C40" t="s">
        <v>92</v>
      </c>
    </row>
    <row r="41" spans="2:27" ht="15" customHeight="1" x14ac:dyDescent="0.25">
      <c r="C41" t="s">
        <v>93</v>
      </c>
    </row>
    <row r="42" spans="2:27" ht="15" customHeight="1" x14ac:dyDescent="0.25">
      <c r="C42" t="s">
        <v>94</v>
      </c>
    </row>
    <row r="43" spans="2:27" ht="15" customHeight="1" x14ac:dyDescent="0.25">
      <c r="C43" t="s">
        <v>95</v>
      </c>
    </row>
    <row r="44" spans="2:27" ht="15" customHeight="1" x14ac:dyDescent="0.25">
      <c r="C44" t="s">
        <v>96</v>
      </c>
    </row>
    <row r="45" spans="2:27" ht="15" customHeight="1" x14ac:dyDescent="0.25">
      <c r="C45" t="s">
        <v>97</v>
      </c>
    </row>
    <row r="46" spans="2:27" ht="15" customHeight="1" x14ac:dyDescent="0.25">
      <c r="C46" t="s">
        <v>98</v>
      </c>
    </row>
    <row r="47" spans="2:27" ht="15" customHeight="1" x14ac:dyDescent="0.25">
      <c r="C47" t="s">
        <v>99</v>
      </c>
    </row>
    <row r="48" spans="2:27" ht="15" customHeight="1" x14ac:dyDescent="0.25">
      <c r="C48" t="s">
        <v>100</v>
      </c>
    </row>
    <row r="49" spans="3:3" ht="15" customHeight="1" x14ac:dyDescent="0.25">
      <c r="C49" t="s">
        <v>101</v>
      </c>
    </row>
    <row r="50" spans="3:3" ht="15" customHeight="1" x14ac:dyDescent="0.25"/>
    <row r="51" spans="3:3" ht="30" customHeight="1" x14ac:dyDescent="0.25"/>
    <row r="52" spans="3:3" ht="15" customHeight="1" x14ac:dyDescent="0.25"/>
    <row r="53" spans="3:3" ht="5.0999999999999996" customHeight="1" x14ac:dyDescent="0.25"/>
    <row r="55" spans="3:3" ht="5.0999999999999996" customHeight="1" x14ac:dyDescent="0.25"/>
    <row r="59" spans="3:3" ht="9.9499999999999993" customHeight="1" x14ac:dyDescent="0.25"/>
    <row r="61" spans="3:3" ht="9.9499999999999993" customHeight="1" x14ac:dyDescent="0.25"/>
    <row r="64" spans="3:3" ht="60" customHeight="1" x14ac:dyDescent="0.25"/>
    <row r="69" ht="9.9499999999999993" customHeight="1" x14ac:dyDescent="0.25"/>
  </sheetData>
  <sheetProtection algorithmName="SHA-512" hashValue="FmIKSAB0rZ2yI62/GyxQCEJZIMQIr04IX3BN2ua4R+w3/qIHclL6bPAJJoLo0bzA6tpJ14Bq5NqD5gBfdsYKiA==" saltValue="ehGc3iJu6mmR5syTM2gZOA==" spinCount="100000" sheet="1" objects="1" scenarios="1"/>
  <mergeCells count="73">
    <mergeCell ref="C35:F35"/>
    <mergeCell ref="H35:K35"/>
    <mergeCell ref="M35:P35"/>
    <mergeCell ref="R35:U35"/>
    <mergeCell ref="W35:Y35"/>
    <mergeCell ref="C33:F33"/>
    <mergeCell ref="H33:K33"/>
    <mergeCell ref="M33:P33"/>
    <mergeCell ref="R33:U33"/>
    <mergeCell ref="W33:Y33"/>
    <mergeCell ref="V12:X12"/>
    <mergeCell ref="W2:Y5"/>
    <mergeCell ref="E3:U6"/>
    <mergeCell ref="W6:Y6"/>
    <mergeCell ref="W7:Y7"/>
    <mergeCell ref="B9:Y9"/>
    <mergeCell ref="B11:D11"/>
    <mergeCell ref="E11:Q11"/>
    <mergeCell ref="R11:V11"/>
    <mergeCell ref="W11:Y11"/>
    <mergeCell ref="B12:D12"/>
    <mergeCell ref="E12:I12"/>
    <mergeCell ref="J12:L12"/>
    <mergeCell ref="M12:Q12"/>
    <mergeCell ref="R12:T12"/>
    <mergeCell ref="B13:D13"/>
    <mergeCell ref="E13:Y13"/>
    <mergeCell ref="B14:D14"/>
    <mergeCell ref="T14:V14"/>
    <mergeCell ref="E14:F14"/>
    <mergeCell ref="H14:I14"/>
    <mergeCell ref="J14:K14"/>
    <mergeCell ref="M14:N14"/>
    <mergeCell ref="O14:Q14"/>
    <mergeCell ref="R14:S14"/>
    <mergeCell ref="W14:X14"/>
    <mergeCell ref="V25:W25"/>
    <mergeCell ref="X23:Y23"/>
    <mergeCell ref="H24:I24"/>
    <mergeCell ref="X24:Y24"/>
    <mergeCell ref="B16:Y16"/>
    <mergeCell ref="B18:D18"/>
    <mergeCell ref="E18:Y18"/>
    <mergeCell ref="B19:D19"/>
    <mergeCell ref="E19:Y19"/>
    <mergeCell ref="B21:D21"/>
    <mergeCell ref="E21:L21"/>
    <mergeCell ref="M21:Q21"/>
    <mergeCell ref="R21:Y21"/>
    <mergeCell ref="C23:G23"/>
    <mergeCell ref="C24:G24"/>
    <mergeCell ref="V23:W23"/>
    <mergeCell ref="H23:I23"/>
    <mergeCell ref="B31:Y31"/>
    <mergeCell ref="B37:Y37"/>
    <mergeCell ref="B29:D29"/>
    <mergeCell ref="E29:Y29"/>
    <mergeCell ref="X25:Y25"/>
    <mergeCell ref="X26:Y26"/>
    <mergeCell ref="C26:G26"/>
    <mergeCell ref="H26:I26"/>
    <mergeCell ref="L26:M26"/>
    <mergeCell ref="P26:U26"/>
    <mergeCell ref="V26:W26"/>
    <mergeCell ref="C25:G25"/>
    <mergeCell ref="H25:I25"/>
    <mergeCell ref="L25:M25"/>
    <mergeCell ref="P25:U25"/>
    <mergeCell ref="P23:U23"/>
    <mergeCell ref="L24:M24"/>
    <mergeCell ref="P24:U24"/>
    <mergeCell ref="V24:W24"/>
    <mergeCell ref="L23:M23"/>
  </mergeCells>
  <conditionalFormatting sqref="U12">
    <cfRule type="containsText" dxfId="59" priority="37" operator="containsText" text="X">
      <formula>NOT(ISERROR(SEARCH("X",U12)))</formula>
    </cfRule>
    <cfRule type="containsText" dxfId="58" priority="42" operator="containsText" text="X">
      <formula>NOT(ISERROR(SEARCH("X",U12)))</formula>
    </cfRule>
    <cfRule type="containsText" dxfId="57" priority="43" operator="containsText" text="X">
      <formula>NOT(ISERROR(SEARCH("X",U12)))</formula>
    </cfRule>
    <cfRule type="containsText" dxfId="56" priority="45" operator="containsText" text="X">
      <formula>NOT(ISERROR(SEARCH("X",U12)))</formula>
    </cfRule>
  </conditionalFormatting>
  <conditionalFormatting sqref="Y12">
    <cfRule type="containsText" dxfId="55" priority="44" operator="containsText" text="X">
      <formula>NOT(ISERROR(SEARCH("X",Y12)))</formula>
    </cfRule>
  </conditionalFormatting>
  <conditionalFormatting sqref="W11:Y11">
    <cfRule type="containsBlanks" dxfId="54" priority="41">
      <formula>LEN(TRIM(W11))=0</formula>
    </cfRule>
  </conditionalFormatting>
  <conditionalFormatting sqref="E11:Q11">
    <cfRule type="containsBlanks" dxfId="53" priority="40">
      <formula>LEN(TRIM(E11))=0</formula>
    </cfRule>
  </conditionalFormatting>
  <conditionalFormatting sqref="M12:Q12">
    <cfRule type="containsBlanks" dxfId="52" priority="39">
      <formula>LEN(TRIM(M12))=0</formula>
    </cfRule>
  </conditionalFormatting>
  <conditionalFormatting sqref="E12:I12">
    <cfRule type="containsBlanks" dxfId="51" priority="38">
      <formula>LEN(TRIM(E12))=0</formula>
    </cfRule>
  </conditionalFormatting>
  <conditionalFormatting sqref="E13:Y13">
    <cfRule type="containsBlanks" dxfId="50" priority="36">
      <formula>LEN(TRIM(E13))=0</formula>
    </cfRule>
  </conditionalFormatting>
  <conditionalFormatting sqref="E21">
    <cfRule type="containsBlanks" dxfId="49" priority="35">
      <formula>LEN(TRIM(E21))=0</formula>
    </cfRule>
  </conditionalFormatting>
  <conditionalFormatting sqref="R21">
    <cfRule type="containsBlanks" dxfId="48" priority="34">
      <formula>LEN(TRIM(R21))=0</formula>
    </cfRule>
  </conditionalFormatting>
  <conditionalFormatting sqref="E19:Y19">
    <cfRule type="containsBlanks" dxfId="47" priority="33">
      <formula>LEN(TRIM(E19))=0</formula>
    </cfRule>
  </conditionalFormatting>
  <conditionalFormatting sqref="E29:Y29">
    <cfRule type="containsBlanks" dxfId="46" priority="31">
      <formula>LEN(TRIM(E29))=0</formula>
    </cfRule>
  </conditionalFormatting>
  <conditionalFormatting sqref="E18:Y18">
    <cfRule type="containsBlanks" dxfId="45" priority="30">
      <formula>LEN(TRIM(E18))=0</formula>
    </cfRule>
  </conditionalFormatting>
  <conditionalFormatting sqref="B33">
    <cfRule type="containsText" dxfId="44" priority="27" operator="containsText" text="X">
      <formula>NOT(ISERROR(SEARCH("X",B33)))</formula>
    </cfRule>
    <cfRule type="containsText" dxfId="43" priority="28" operator="containsText" text="X">
      <formula>NOT(ISERROR(SEARCH("X",B33)))</formula>
    </cfRule>
  </conditionalFormatting>
  <conditionalFormatting sqref="B35:B36">
    <cfRule type="containsText" dxfId="42" priority="25" operator="containsText" text="X">
      <formula>NOT(ISERROR(SEARCH("X",B35)))</formula>
    </cfRule>
    <cfRule type="containsText" dxfId="41" priority="26" operator="containsText" text="X">
      <formula>NOT(ISERROR(SEARCH("X",B35)))</formula>
    </cfRule>
  </conditionalFormatting>
  <conditionalFormatting sqref="G35:G36">
    <cfRule type="containsText" dxfId="40" priority="23" operator="containsText" text="X">
      <formula>NOT(ISERROR(SEARCH("X",G35)))</formula>
    </cfRule>
    <cfRule type="containsText" dxfId="39" priority="24" operator="containsText" text="X">
      <formula>NOT(ISERROR(SEARCH("X",G35)))</formula>
    </cfRule>
  </conditionalFormatting>
  <conditionalFormatting sqref="G33">
    <cfRule type="containsText" dxfId="38" priority="21" operator="containsText" text="X">
      <formula>NOT(ISERROR(SEARCH("X",G33)))</formula>
    </cfRule>
    <cfRule type="containsText" dxfId="37" priority="22" operator="containsText" text="X">
      <formula>NOT(ISERROR(SEARCH("X",G33)))</formula>
    </cfRule>
  </conditionalFormatting>
  <conditionalFormatting sqref="L33">
    <cfRule type="containsText" dxfId="36" priority="19" operator="containsText" text="X">
      <formula>NOT(ISERROR(SEARCH("X",L33)))</formula>
    </cfRule>
    <cfRule type="containsText" dxfId="35" priority="20" operator="containsText" text="X">
      <formula>NOT(ISERROR(SEARCH("X",L33)))</formula>
    </cfRule>
  </conditionalFormatting>
  <conditionalFormatting sqref="L35:L36">
    <cfRule type="containsText" dxfId="34" priority="17" operator="containsText" text="X">
      <formula>NOT(ISERROR(SEARCH("X",L35)))</formula>
    </cfRule>
    <cfRule type="containsText" dxfId="33" priority="18" operator="containsText" text="X">
      <formula>NOT(ISERROR(SEARCH("X",L35)))</formula>
    </cfRule>
  </conditionalFormatting>
  <conditionalFormatting sqref="Q33">
    <cfRule type="containsText" dxfId="32" priority="15" operator="containsText" text="X">
      <formula>NOT(ISERROR(SEARCH("X",Q33)))</formula>
    </cfRule>
    <cfRule type="containsText" dxfId="31" priority="16" operator="containsText" text="X">
      <formula>NOT(ISERROR(SEARCH("X",Q33)))</formula>
    </cfRule>
  </conditionalFormatting>
  <conditionalFormatting sqref="V33">
    <cfRule type="containsText" dxfId="30" priority="13" operator="containsText" text="X">
      <formula>NOT(ISERROR(SEARCH("X",V33)))</formula>
    </cfRule>
    <cfRule type="containsText" dxfId="29" priority="14" operator="containsText" text="X">
      <formula>NOT(ISERROR(SEARCH("X",V33)))</formula>
    </cfRule>
  </conditionalFormatting>
  <conditionalFormatting sqref="Q35">
    <cfRule type="containsText" dxfId="28" priority="11" operator="containsText" text="X">
      <formula>NOT(ISERROR(SEARCH("X",Q35)))</formula>
    </cfRule>
    <cfRule type="containsText" dxfId="27" priority="12" operator="containsText" text="X">
      <formula>NOT(ISERROR(SEARCH("X",Q35)))</formula>
    </cfRule>
  </conditionalFormatting>
  <conditionalFormatting sqref="V35">
    <cfRule type="containsText" dxfId="26" priority="9" operator="containsText" text="X">
      <formula>NOT(ISERROR(SEARCH("X",V35)))</formula>
    </cfRule>
    <cfRule type="containsText" dxfId="25" priority="10" operator="containsText" text="X">
      <formula>NOT(ISERROR(SEARCH("X",V35)))</formula>
    </cfRule>
  </conditionalFormatting>
  <conditionalFormatting sqref="T14">
    <cfRule type="containsBlanks" dxfId="24" priority="3">
      <formula>LEN(TRIM(T14))=0</formula>
    </cfRule>
  </conditionalFormatting>
  <conditionalFormatting sqref="O14">
    <cfRule type="containsBlanks" dxfId="23" priority="2">
      <formula>LEN(TRIM(O14))=0</formula>
    </cfRule>
  </conditionalFormatting>
  <conditionalFormatting sqref="H14">
    <cfRule type="containsBlanks" dxfId="22" priority="1">
      <formula>LEN(TRIM(H14))=0</formula>
    </cfRule>
  </conditionalFormatting>
  <conditionalFormatting sqref="E14 L14">
    <cfRule type="containsBlanks" dxfId="21" priority="5">
      <formula>LEN(TRIM(E14))=0</formula>
    </cfRule>
  </conditionalFormatting>
  <conditionalFormatting sqref="Y14">
    <cfRule type="containsBlanks" dxfId="20" priority="4">
      <formula>LEN(TRIM(Y14))=0</formula>
    </cfRule>
  </conditionalFormatting>
  <printOptions horizontalCentered="1"/>
  <pageMargins left="0.23622047244094491" right="0.23622047244094491" top="0.55118110236220474" bottom="0.15748031496062992" header="0.31496062992125984" footer="0.31496062992125984"/>
  <pageSetup scale="6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0B15-11C6-43F4-8C8C-E51BAAD7F2CC}">
  <dimension ref="B1:Y84"/>
  <sheetViews>
    <sheetView showGridLines="0" view="pageBreakPreview" zoomScaleNormal="100" zoomScaleSheetLayoutView="100" workbookViewId="0"/>
  </sheetViews>
  <sheetFormatPr baseColWidth="10" defaultRowHeight="15" x14ac:dyDescent="0.25"/>
  <cols>
    <col min="1" max="1" width="1.7109375" customWidth="1"/>
    <col min="2" max="2" width="5.7109375" customWidth="1"/>
    <col min="3" max="3" width="10.7109375" customWidth="1"/>
    <col min="4" max="6" width="5.7109375" customWidth="1"/>
    <col min="7" max="7" width="7.7109375" customWidth="1"/>
    <col min="8" max="13" width="5.7109375" customWidth="1"/>
    <col min="14" max="14" width="7.7109375" customWidth="1"/>
    <col min="15" max="15" width="8.7109375" customWidth="1"/>
    <col min="16" max="21" width="5.7109375" customWidth="1"/>
    <col min="22" max="23" width="7.7109375" customWidth="1"/>
    <col min="24" max="25" width="5.7109375" customWidth="1"/>
    <col min="26" max="26" width="1.7109375" customWidth="1"/>
    <col min="27" max="31" width="5.7109375" customWidth="1"/>
  </cols>
  <sheetData>
    <row r="1" spans="2:25" ht="5.0999999999999996" customHeight="1" thickBot="1" x14ac:dyDescent="0.3"/>
    <row r="2" spans="2:25" ht="15" customHeight="1" x14ac:dyDescent="0.25">
      <c r="W2" s="188" t="s">
        <v>55</v>
      </c>
      <c r="X2" s="189"/>
      <c r="Y2" s="190"/>
    </row>
    <row r="3" spans="2:25" ht="15" customHeight="1" x14ac:dyDescent="0.25">
      <c r="E3" s="197" t="s">
        <v>56</v>
      </c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W3" s="191"/>
      <c r="X3" s="192"/>
      <c r="Y3" s="193"/>
    </row>
    <row r="4" spans="2:25" ht="15" customHeight="1" x14ac:dyDescent="0.25">
      <c r="E4" s="197"/>
      <c r="F4" s="197"/>
      <c r="G4" s="197"/>
      <c r="H4" s="197"/>
      <c r="I4" s="197"/>
      <c r="J4" s="197"/>
      <c r="K4" s="197"/>
      <c r="L4" s="197"/>
      <c r="M4" s="197"/>
      <c r="N4" s="197"/>
      <c r="O4" s="197"/>
      <c r="P4" s="197"/>
      <c r="Q4" s="197"/>
      <c r="R4" s="197"/>
      <c r="S4" s="197"/>
      <c r="T4" s="197"/>
      <c r="U4" s="197"/>
      <c r="W4" s="191"/>
      <c r="X4" s="192"/>
      <c r="Y4" s="193"/>
    </row>
    <row r="5" spans="2:25" ht="15" customHeight="1" thickBot="1" x14ac:dyDescent="0.3">
      <c r="E5" s="197"/>
      <c r="F5" s="197"/>
      <c r="G5" s="197"/>
      <c r="H5" s="197"/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W5" s="194"/>
      <c r="X5" s="195"/>
      <c r="Y5" s="196"/>
    </row>
    <row r="6" spans="2:25" ht="15" customHeight="1" x14ac:dyDescent="0.25"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W6" s="198" t="s">
        <v>57</v>
      </c>
      <c r="X6" s="199"/>
      <c r="Y6" s="200"/>
    </row>
    <row r="7" spans="2:25" ht="15.75" thickBot="1" x14ac:dyDescent="0.3">
      <c r="W7" s="201">
        <f>+Cotización!W7</f>
        <v>0</v>
      </c>
      <c r="X7" s="202"/>
      <c r="Y7" s="203"/>
    </row>
    <row r="8" spans="2:25" ht="5.0999999999999996" customHeight="1" thickBot="1" x14ac:dyDescent="0.3"/>
    <row r="9" spans="2:25" ht="15" customHeight="1" thickBot="1" x14ac:dyDescent="0.3">
      <c r="B9" s="204" t="s">
        <v>58</v>
      </c>
      <c r="C9" s="205"/>
      <c r="D9" s="205"/>
      <c r="E9" s="205"/>
      <c r="F9" s="205"/>
      <c r="G9" s="205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5"/>
      <c r="Y9" s="206"/>
    </row>
    <row r="10" spans="2:25" ht="5.0999999999999996" customHeight="1" x14ac:dyDescent="0.25"/>
    <row r="11" spans="2:25" ht="30" customHeight="1" x14ac:dyDescent="0.25">
      <c r="B11" s="149" t="s">
        <v>59</v>
      </c>
      <c r="C11" s="149"/>
      <c r="D11" s="149"/>
      <c r="E11" s="231">
        <f>+Cotización!E11</f>
        <v>0</v>
      </c>
      <c r="F11" s="232"/>
      <c r="G11" s="232"/>
      <c r="H11" s="232"/>
      <c r="I11" s="232"/>
      <c r="J11" s="232"/>
      <c r="K11" s="232"/>
      <c r="L11" s="232"/>
      <c r="M11" s="232"/>
      <c r="N11" s="232"/>
      <c r="O11" s="232"/>
      <c r="P11" s="232"/>
      <c r="Q11" s="233"/>
      <c r="R11" s="177" t="s">
        <v>60</v>
      </c>
      <c r="S11" s="177"/>
      <c r="T11" s="177"/>
      <c r="U11" s="177"/>
      <c r="V11" s="177"/>
      <c r="W11" s="246">
        <f>+Cotización!W11</f>
        <v>43634</v>
      </c>
      <c r="X11" s="246"/>
      <c r="Y11" s="246"/>
    </row>
    <row r="12" spans="2:25" x14ac:dyDescent="0.25">
      <c r="B12" s="144" t="s">
        <v>1</v>
      </c>
      <c r="C12" s="144"/>
      <c r="D12" s="144"/>
      <c r="E12" s="231">
        <f>+Cotización!E12</f>
        <v>0</v>
      </c>
      <c r="F12" s="232"/>
      <c r="G12" s="232"/>
      <c r="H12" s="232"/>
      <c r="I12" s="233"/>
      <c r="J12" s="163" t="s">
        <v>61</v>
      </c>
      <c r="K12" s="164"/>
      <c r="L12" s="165"/>
      <c r="M12" s="231">
        <f>+Cotización!M12</f>
        <v>0</v>
      </c>
      <c r="N12" s="232"/>
      <c r="O12" s="232"/>
      <c r="P12" s="232"/>
      <c r="Q12" s="233"/>
      <c r="R12" s="177" t="s">
        <v>62</v>
      </c>
      <c r="S12" s="177"/>
      <c r="T12" s="177"/>
      <c r="U12" s="20" t="str">
        <f>+Cotización!U12</f>
        <v>x</v>
      </c>
      <c r="V12" s="177" t="s">
        <v>0</v>
      </c>
      <c r="W12" s="177"/>
      <c r="X12" s="177"/>
      <c r="Y12" s="20" t="str">
        <f>+Cotización!Y12</f>
        <v/>
      </c>
    </row>
    <row r="13" spans="2:25" ht="20.100000000000001" customHeight="1" x14ac:dyDescent="0.25">
      <c r="B13" s="144" t="s">
        <v>63</v>
      </c>
      <c r="C13" s="144"/>
      <c r="D13" s="144"/>
      <c r="E13" s="225">
        <f>+Cotización!E13</f>
        <v>0</v>
      </c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26"/>
      <c r="Q13" s="226"/>
      <c r="R13" s="226"/>
      <c r="S13" s="226"/>
      <c r="T13" s="226"/>
      <c r="U13" s="226"/>
      <c r="V13" s="226"/>
      <c r="W13" s="226"/>
      <c r="X13" s="226"/>
      <c r="Y13" s="227"/>
    </row>
    <row r="14" spans="2:25" ht="30" customHeight="1" x14ac:dyDescent="0.25">
      <c r="B14" s="144" t="s">
        <v>64</v>
      </c>
      <c r="C14" s="144"/>
      <c r="D14" s="144"/>
      <c r="E14" s="174">
        <f>+'Sol Av_1.2'!E14:F14</f>
        <v>0</v>
      </c>
      <c r="F14" s="175"/>
      <c r="G14" s="58" t="s">
        <v>220</v>
      </c>
      <c r="H14" s="174">
        <f>+'Sol Av_1.2'!H14:I14</f>
        <v>0</v>
      </c>
      <c r="I14" s="176"/>
      <c r="J14" s="181" t="s">
        <v>65</v>
      </c>
      <c r="K14" s="182"/>
      <c r="L14" s="57">
        <f>+'Listado Viv'!B63</f>
        <v>1</v>
      </c>
      <c r="M14" s="181" t="s">
        <v>221</v>
      </c>
      <c r="N14" s="182"/>
      <c r="O14" s="174">
        <f>+'Sol Av_1.2'!O14:Q14</f>
        <v>0</v>
      </c>
      <c r="P14" s="175"/>
      <c r="Q14" s="176"/>
      <c r="R14" s="181" t="s">
        <v>222</v>
      </c>
      <c r="S14" s="182"/>
      <c r="T14" s="174" t="str">
        <f>+'Sol Av_1.2'!T14:V14</f>
        <v/>
      </c>
      <c r="U14" s="175"/>
      <c r="V14" s="176"/>
      <c r="W14" s="186" t="s">
        <v>176</v>
      </c>
      <c r="X14" s="187"/>
      <c r="Y14" s="59" t="str">
        <f>+'Sol Av_1.2'!Y14</f>
        <v/>
      </c>
    </row>
    <row r="15" spans="2:25" ht="9.9499999999999993" customHeight="1" x14ac:dyDescent="0.25"/>
    <row r="16" spans="2:25" x14ac:dyDescent="0.25">
      <c r="B16" s="166" t="s">
        <v>66</v>
      </c>
      <c r="C16" s="167"/>
      <c r="D16" s="167"/>
      <c r="E16" s="167"/>
      <c r="F16" s="167"/>
      <c r="G16" s="167"/>
      <c r="H16" s="167"/>
      <c r="I16" s="167"/>
      <c r="J16" s="167"/>
      <c r="K16" s="167"/>
      <c r="L16" s="167"/>
      <c r="M16" s="167"/>
      <c r="N16" s="167"/>
      <c r="O16" s="167"/>
      <c r="P16" s="167"/>
      <c r="Q16" s="167"/>
      <c r="R16" s="167"/>
      <c r="S16" s="167"/>
      <c r="T16" s="167"/>
      <c r="U16" s="167"/>
      <c r="V16" s="167"/>
      <c r="W16" s="167"/>
      <c r="X16" s="167"/>
      <c r="Y16" s="167"/>
    </row>
    <row r="17" spans="2:25" ht="5.0999999999999996" customHeight="1" x14ac:dyDescent="0.25"/>
    <row r="18" spans="2:25" ht="15" customHeight="1" x14ac:dyDescent="0.25">
      <c r="B18" s="144" t="s">
        <v>67</v>
      </c>
      <c r="C18" s="144"/>
      <c r="D18" s="144"/>
      <c r="E18" s="225">
        <f>+Cotización!E18</f>
        <v>0</v>
      </c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26"/>
      <c r="Q18" s="226"/>
      <c r="R18" s="226"/>
      <c r="S18" s="226"/>
      <c r="T18" s="226"/>
      <c r="U18" s="226"/>
      <c r="V18" s="226"/>
      <c r="W18" s="226"/>
      <c r="X18" s="226"/>
      <c r="Y18" s="227"/>
    </row>
    <row r="19" spans="2:25" ht="15" customHeight="1" x14ac:dyDescent="0.25">
      <c r="B19" s="144" t="s">
        <v>68</v>
      </c>
      <c r="C19" s="144"/>
      <c r="D19" s="144"/>
      <c r="E19" s="225" t="str">
        <f>IF('Sol Av_1.2'!E19:Y19="","",'Sol Av_1.2'!E19:Y19)</f>
        <v/>
      </c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7"/>
    </row>
    <row r="20" spans="2:25" ht="5.0999999999999996" customHeight="1" x14ac:dyDescent="0.25"/>
    <row r="21" spans="2:25" ht="15" customHeight="1" x14ac:dyDescent="0.25">
      <c r="B21" s="144" t="s">
        <v>49</v>
      </c>
      <c r="C21" s="144"/>
      <c r="D21" s="144"/>
      <c r="E21" s="228">
        <f>+Cotización!E21</f>
        <v>0</v>
      </c>
      <c r="F21" s="229"/>
      <c r="G21" s="229"/>
      <c r="H21" s="229"/>
      <c r="I21" s="229"/>
      <c r="J21" s="229"/>
      <c r="K21" s="229"/>
      <c r="L21" s="230"/>
      <c r="M21" s="144" t="s">
        <v>50</v>
      </c>
      <c r="N21" s="144"/>
      <c r="O21" s="144"/>
      <c r="P21" s="144"/>
      <c r="Q21" s="144"/>
      <c r="R21" s="228">
        <f>+Cotización!R21</f>
        <v>0</v>
      </c>
      <c r="S21" s="229"/>
      <c r="T21" s="229"/>
      <c r="U21" s="229"/>
      <c r="V21" s="229"/>
      <c r="W21" s="229"/>
      <c r="X21" s="229"/>
      <c r="Y21" s="230"/>
    </row>
    <row r="22" spans="2:25" ht="5.0999999999999996" customHeight="1" thickBot="1" x14ac:dyDescent="0.3"/>
    <row r="23" spans="2:25" ht="30" customHeight="1" thickBot="1" x14ac:dyDescent="0.3">
      <c r="B23" s="21" t="s">
        <v>69</v>
      </c>
      <c r="C23" s="79" t="s">
        <v>70</v>
      </c>
      <c r="D23" s="79"/>
      <c r="E23" s="79"/>
      <c r="F23" s="79"/>
      <c r="G23" s="79"/>
      <c r="H23" s="86" t="s">
        <v>71</v>
      </c>
      <c r="I23" s="86"/>
      <c r="J23" s="22" t="s">
        <v>72</v>
      </c>
      <c r="K23" s="22" t="s">
        <v>73</v>
      </c>
      <c r="L23" s="79" t="s">
        <v>49</v>
      </c>
      <c r="M23" s="79"/>
      <c r="N23" s="22" t="s">
        <v>104</v>
      </c>
      <c r="O23" s="22" t="s">
        <v>105</v>
      </c>
      <c r="P23" s="79" t="s">
        <v>74</v>
      </c>
      <c r="Q23" s="79"/>
      <c r="R23" s="79"/>
      <c r="S23" s="79"/>
      <c r="T23" s="79"/>
      <c r="U23" s="79"/>
      <c r="V23" s="79" t="s">
        <v>75</v>
      </c>
      <c r="W23" s="79"/>
      <c r="X23" s="79" t="s">
        <v>76</v>
      </c>
      <c r="Y23" s="80"/>
    </row>
    <row r="24" spans="2:25" ht="15" customHeight="1" x14ac:dyDescent="0.25">
      <c r="B24" s="30">
        <f>+'Sol Av_1.2'!B24</f>
        <v>1</v>
      </c>
      <c r="C24" s="218">
        <f>+'Sol Av_1.2'!C24</f>
        <v>0</v>
      </c>
      <c r="D24" s="218"/>
      <c r="E24" s="218"/>
      <c r="F24" s="218"/>
      <c r="G24" s="218"/>
      <c r="H24" s="218">
        <f>+'Sol Av_1.2'!H24:I24</f>
        <v>0</v>
      </c>
      <c r="I24" s="218"/>
      <c r="J24" s="31" t="str">
        <f>IF('Sol Av_1.2'!J24="","",'Sol Av_1.2'!J24)</f>
        <v/>
      </c>
      <c r="K24" s="31" t="str">
        <f>IF('Sol Av_1.2'!K24="","",'Sol Av_1.2'!K24)</f>
        <v/>
      </c>
      <c r="L24" s="218">
        <f>+'Sol Av_1.2'!L24:M24</f>
        <v>0</v>
      </c>
      <c r="M24" s="218"/>
      <c r="N24" s="31" t="str">
        <f>IF(+'Sol Av_1.2'!N24="","",'Sol Av_1.2'!N24)</f>
        <v/>
      </c>
      <c r="O24" s="50" t="str">
        <f>IF(+'Sol Av_1.2'!N24="","",'Sol Av_1.2'!N24)</f>
        <v/>
      </c>
      <c r="P24" s="218">
        <f>+'Sol Av_1.2'!P24:U24</f>
        <v>0</v>
      </c>
      <c r="Q24" s="218"/>
      <c r="R24" s="218"/>
      <c r="S24" s="218"/>
      <c r="T24" s="218"/>
      <c r="U24" s="218"/>
      <c r="V24" s="218">
        <f>+'Sol Av_1.2'!V24:W24</f>
        <v>0</v>
      </c>
      <c r="W24" s="218"/>
      <c r="X24" s="218">
        <f>+'Sol Av_1.2'!X24:Y24</f>
        <v>0</v>
      </c>
      <c r="Y24" s="224"/>
    </row>
    <row r="25" spans="2:25" ht="15" customHeight="1" x14ac:dyDescent="0.25">
      <c r="B25" s="25" t="str">
        <f>IF(C25="","",B24+1)</f>
        <v/>
      </c>
      <c r="C25" s="220" t="str">
        <f>IF('Sol Av_1.2'!C25="","",'Sol Av_1.2'!C25)</f>
        <v/>
      </c>
      <c r="D25" s="220"/>
      <c r="E25" s="220"/>
      <c r="F25" s="220"/>
      <c r="G25" s="220"/>
      <c r="H25" s="220" t="str">
        <f>IF('Sol Av_1.2'!H25="","",'Sol Av_1.2'!H25)</f>
        <v/>
      </c>
      <c r="I25" s="220"/>
      <c r="J25" s="26" t="str">
        <f>IF('Sol Av_1.2'!J25="","",'Sol Av_1.2'!J25)</f>
        <v/>
      </c>
      <c r="K25" s="26" t="str">
        <f>IF('Sol Av_1.2'!K25="","",'Sol Av_1.2'!K25)</f>
        <v/>
      </c>
      <c r="L25" s="220" t="str">
        <f>IF('Sol Av_1.2'!L25="","",'Sol Av_1.2'!L25)</f>
        <v/>
      </c>
      <c r="M25" s="220" t="str">
        <f>IF('Sol Av_1.2'!M25="","",'Sol Av_1.2'!M25)</f>
        <v/>
      </c>
      <c r="N25" s="26" t="str">
        <f>IF('Sol Av_1.2'!N25="","",'Sol Av_1.2'!N25)</f>
        <v/>
      </c>
      <c r="O25" s="26" t="str">
        <f>IF('Sol Av_1.2'!O25="","",'Sol Av_1.2'!O25)</f>
        <v/>
      </c>
      <c r="P25" s="220" t="str">
        <f>IF('Sol Av_1.2'!P25="","",'Sol Av_1.2'!P25)</f>
        <v/>
      </c>
      <c r="Q25" s="220"/>
      <c r="R25" s="220" t="str">
        <f>IF('Sol Av_1.2'!R25="","",'Sol Av_1.2'!R25)</f>
        <v/>
      </c>
      <c r="S25" s="220"/>
      <c r="T25" s="220" t="str">
        <f>IF('Sol Av_1.2'!T25="","",'Sol Av_1.2'!T25)</f>
        <v/>
      </c>
      <c r="U25" s="220"/>
      <c r="V25" s="220" t="str">
        <f>IF('Sol Av_1.2'!V25="","",'Sol Av_1.2'!V25)</f>
        <v/>
      </c>
      <c r="W25" s="220"/>
      <c r="X25" s="220" t="str">
        <f>IF('Sol Av_1.2'!X25="","",'Sol Av_1.2'!X25)</f>
        <v/>
      </c>
      <c r="Y25" s="221"/>
    </row>
    <row r="26" spans="2:25" ht="15" customHeight="1" x14ac:dyDescent="0.25">
      <c r="B26" s="27" t="str">
        <f>IF(C26="","",B25+1)</f>
        <v/>
      </c>
      <c r="C26" s="222" t="str">
        <f>IF('Sol Av_1.2'!C26="","",'Sol Av_1.2'!C26)</f>
        <v/>
      </c>
      <c r="D26" s="222"/>
      <c r="E26" s="222"/>
      <c r="F26" s="222"/>
      <c r="G26" s="222"/>
      <c r="H26" s="222" t="str">
        <f>IF('Sol Av_1.2'!H26="","",'Sol Av_1.2'!H26)</f>
        <v/>
      </c>
      <c r="I26" s="222"/>
      <c r="J26" s="28" t="str">
        <f>IF('Sol Av_1.2'!J26="","",'Sol Av_1.2'!J26)</f>
        <v/>
      </c>
      <c r="K26" s="28" t="str">
        <f>IF('Sol Av_1.2'!K26="","",'Sol Av_1.2'!K26)</f>
        <v/>
      </c>
      <c r="L26" s="222" t="str">
        <f>IF('Sol Av_1.2'!L26="","",'Sol Av_1.2'!L26)</f>
        <v/>
      </c>
      <c r="M26" s="222" t="str">
        <f>IF('Sol Av_1.2'!M26="","",'Sol Av_1.2'!M26)</f>
        <v/>
      </c>
      <c r="N26" s="28" t="str">
        <f>IF('Sol Av_1.2'!N26="","",'Sol Av_1.2'!N26)</f>
        <v/>
      </c>
      <c r="O26" s="28" t="str">
        <f>IF('Sol Av_1.2'!O26="","",'Sol Av_1.2'!O26)</f>
        <v/>
      </c>
      <c r="P26" s="222" t="str">
        <f>IF('Sol Av_1.2'!P26="","",'Sol Av_1.2'!P26)</f>
        <v/>
      </c>
      <c r="Q26" s="222"/>
      <c r="R26" s="222" t="str">
        <f>IF('Sol Av_1.2'!R26="","",'Sol Av_1.2'!R26)</f>
        <v/>
      </c>
      <c r="S26" s="222"/>
      <c r="T26" s="222" t="str">
        <f>IF('Sol Av_1.2'!T26="","",'Sol Av_1.2'!T26)</f>
        <v/>
      </c>
      <c r="U26" s="222"/>
      <c r="V26" s="222" t="str">
        <f>IF('Sol Av_1.2'!V26="","",'Sol Av_1.2'!V26)</f>
        <v/>
      </c>
      <c r="W26" s="222"/>
      <c r="X26" s="222" t="str">
        <f>IF('Sol Av_1.2'!X26="","",'Sol Av_1.2'!X26)</f>
        <v/>
      </c>
      <c r="Y26" s="223"/>
    </row>
    <row r="27" spans="2:25" ht="15" customHeight="1" x14ac:dyDescent="0.25">
      <c r="B27" s="23" t="str">
        <f>+Cotización!B27</f>
        <v/>
      </c>
    </row>
    <row r="28" spans="2:25" ht="5.0999999999999996" customHeight="1" x14ac:dyDescent="0.25">
      <c r="B28" s="23"/>
    </row>
    <row r="29" spans="2:25" ht="39.950000000000003" customHeight="1" x14ac:dyDescent="0.25">
      <c r="B29" s="149" t="s">
        <v>78</v>
      </c>
      <c r="C29" s="149"/>
      <c r="D29" s="149"/>
      <c r="E29" s="247" t="str">
        <f>IF('Sol Av_1.2'!E29:Y29="","",'Sol Av_1.2'!E29:Y29)</f>
        <v/>
      </c>
      <c r="F29" s="248"/>
      <c r="G29" s="248"/>
      <c r="H29" s="248"/>
      <c r="I29" s="248"/>
      <c r="J29" s="248"/>
      <c r="K29" s="248"/>
      <c r="L29" s="248"/>
      <c r="M29" s="248"/>
      <c r="N29" s="248"/>
      <c r="O29" s="248"/>
      <c r="P29" s="248"/>
      <c r="Q29" s="248"/>
      <c r="R29" s="248"/>
      <c r="S29" s="248"/>
      <c r="T29" s="248"/>
      <c r="U29" s="248"/>
      <c r="V29" s="248"/>
      <c r="W29" s="248"/>
      <c r="X29" s="248"/>
      <c r="Y29" s="249"/>
    </row>
    <row r="30" spans="2:25" ht="9.9499999999999993" customHeight="1" thickBot="1" x14ac:dyDescent="0.3"/>
    <row r="31" spans="2:25" ht="15" customHeight="1" thickBot="1" x14ac:dyDescent="0.3">
      <c r="B31" s="87" t="s">
        <v>109</v>
      </c>
      <c r="C31" s="88"/>
      <c r="D31" s="88"/>
      <c r="E31" s="88"/>
      <c r="F31" s="88"/>
      <c r="G31" s="88"/>
      <c r="H31" s="88"/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9"/>
    </row>
    <row r="32" spans="2:25" ht="5.0999999999999996" customHeight="1" x14ac:dyDescent="0.25"/>
    <row r="33" spans="2:25" ht="20.100000000000001" customHeight="1" x14ac:dyDescent="0.25">
      <c r="B33" s="244" t="s">
        <v>110</v>
      </c>
      <c r="C33" s="244"/>
      <c r="D33" s="244"/>
      <c r="E33" s="241">
        <v>1</v>
      </c>
      <c r="F33" s="241"/>
      <c r="G33" s="241"/>
      <c r="H33" s="241"/>
      <c r="I33" s="241">
        <f>+E33+1</f>
        <v>2</v>
      </c>
      <c r="J33" s="241"/>
      <c r="K33" s="241"/>
      <c r="L33" s="241"/>
      <c r="M33" s="241">
        <f>+I33+1</f>
        <v>3</v>
      </c>
      <c r="N33" s="241"/>
      <c r="O33" s="241"/>
      <c r="P33" s="241"/>
      <c r="Q33" s="241">
        <f t="shared" ref="Q33" si="0">+M33+1</f>
        <v>4</v>
      </c>
      <c r="R33" s="241"/>
      <c r="S33" s="241"/>
      <c r="T33" s="241"/>
      <c r="U33" s="241"/>
      <c r="V33" s="241">
        <f>+Q33+1</f>
        <v>5</v>
      </c>
      <c r="W33" s="241"/>
      <c r="X33" s="241"/>
      <c r="Y33" s="241"/>
    </row>
    <row r="34" spans="2:25" ht="30" customHeight="1" x14ac:dyDescent="0.25">
      <c r="B34" s="245" t="s">
        <v>111</v>
      </c>
      <c r="C34" s="245"/>
      <c r="D34" s="245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</row>
    <row r="35" spans="2:25" ht="30" customHeight="1" x14ac:dyDescent="0.25">
      <c r="B35" s="245"/>
      <c r="C35" s="245"/>
      <c r="D35" s="245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  <row r="36" spans="2:25" ht="20.100000000000001" customHeight="1" x14ac:dyDescent="0.25">
      <c r="B36" s="245" t="s">
        <v>113</v>
      </c>
      <c r="C36" s="245"/>
      <c r="D36" s="245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43"/>
      <c r="X36" s="243"/>
      <c r="Y36" s="243"/>
    </row>
    <row r="37" spans="2:25" ht="20.100000000000001" customHeight="1" x14ac:dyDescent="0.25">
      <c r="B37" s="245" t="s">
        <v>114</v>
      </c>
      <c r="C37" s="245"/>
      <c r="D37" s="245"/>
      <c r="E37" s="243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</row>
    <row r="38" spans="2:25" ht="20.100000000000001" customHeight="1" x14ac:dyDescent="0.25">
      <c r="B38" s="245" t="s">
        <v>115</v>
      </c>
      <c r="C38" s="245"/>
      <c r="D38" s="245"/>
      <c r="E38" s="243">
        <f>+E36+E37</f>
        <v>0</v>
      </c>
      <c r="F38" s="243"/>
      <c r="G38" s="243"/>
      <c r="H38" s="243"/>
      <c r="I38" s="243">
        <f>+I36+I37</f>
        <v>0</v>
      </c>
      <c r="J38" s="243"/>
      <c r="K38" s="243"/>
      <c r="L38" s="243"/>
      <c r="M38" s="243">
        <f>+M36+M37</f>
        <v>0</v>
      </c>
      <c r="N38" s="243"/>
      <c r="O38" s="243"/>
      <c r="P38" s="243"/>
      <c r="Q38" s="243">
        <f>+Q36+Q37</f>
        <v>0</v>
      </c>
      <c r="R38" s="243"/>
      <c r="S38" s="243"/>
      <c r="T38" s="243"/>
      <c r="U38" s="243"/>
      <c r="V38" s="243">
        <f>+V36+V37</f>
        <v>0</v>
      </c>
      <c r="W38" s="243"/>
      <c r="X38" s="243"/>
      <c r="Y38" s="243"/>
    </row>
    <row r="39" spans="2:25" ht="30" customHeight="1" x14ac:dyDescent="0.25">
      <c r="B39" s="245" t="s">
        <v>112</v>
      </c>
      <c r="C39" s="245"/>
      <c r="D39" s="245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40"/>
      <c r="V39" s="240"/>
      <c r="W39" s="240"/>
      <c r="X39" s="240"/>
      <c r="Y39" s="240"/>
    </row>
    <row r="40" spans="2:25" ht="15" customHeight="1" thickBot="1" x14ac:dyDescent="0.3"/>
    <row r="41" spans="2:25" ht="15" customHeight="1" thickBot="1" x14ac:dyDescent="0.3">
      <c r="B41" s="87" t="s">
        <v>197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9"/>
    </row>
    <row r="42" spans="2:25" ht="5.0999999999999996" customHeight="1" x14ac:dyDescent="0.25"/>
    <row r="43" spans="2:25" ht="20.100000000000001" customHeight="1" x14ac:dyDescent="0.25">
      <c r="B43" s="244" t="s">
        <v>110</v>
      </c>
      <c r="C43" s="244"/>
      <c r="D43" s="244"/>
      <c r="E43" s="241">
        <v>1</v>
      </c>
      <c r="F43" s="241"/>
      <c r="G43" s="241"/>
      <c r="H43" s="241"/>
    </row>
    <row r="44" spans="2:25" ht="30" customHeight="1" x14ac:dyDescent="0.25">
      <c r="B44" s="245" t="s">
        <v>111</v>
      </c>
      <c r="C44" s="245"/>
      <c r="D44" s="245"/>
      <c r="E44" s="242"/>
      <c r="F44" s="242"/>
      <c r="G44" s="242"/>
      <c r="H44" s="242"/>
    </row>
    <row r="45" spans="2:25" ht="30" customHeight="1" x14ac:dyDescent="0.25">
      <c r="B45" s="245"/>
      <c r="C45" s="245"/>
      <c r="D45" s="245"/>
      <c r="E45" s="242"/>
      <c r="F45" s="242"/>
      <c r="G45" s="242"/>
      <c r="H45" s="242"/>
    </row>
    <row r="46" spans="2:25" ht="20.100000000000001" customHeight="1" x14ac:dyDescent="0.25">
      <c r="B46" s="245" t="s">
        <v>113</v>
      </c>
      <c r="C46" s="245"/>
      <c r="D46" s="245"/>
      <c r="E46" s="243"/>
      <c r="F46" s="243"/>
      <c r="G46" s="243"/>
      <c r="H46" s="243"/>
    </row>
    <row r="47" spans="2:25" ht="20.100000000000001" customHeight="1" x14ac:dyDescent="0.25">
      <c r="B47" s="245" t="s">
        <v>114</v>
      </c>
      <c r="C47" s="245"/>
      <c r="D47" s="245"/>
      <c r="E47" s="243"/>
      <c r="F47" s="243"/>
      <c r="G47" s="243"/>
      <c r="H47" s="243"/>
    </row>
    <row r="48" spans="2:25" ht="20.100000000000001" customHeight="1" x14ac:dyDescent="0.25">
      <c r="B48" s="245" t="s">
        <v>115</v>
      </c>
      <c r="C48" s="245"/>
      <c r="D48" s="245"/>
      <c r="E48" s="243">
        <f>+E46+E47</f>
        <v>0</v>
      </c>
      <c r="F48" s="243"/>
      <c r="G48" s="243"/>
      <c r="H48" s="243"/>
    </row>
    <row r="49" spans="2:8" ht="30" customHeight="1" x14ac:dyDescent="0.25">
      <c r="B49" s="245" t="s">
        <v>112</v>
      </c>
      <c r="C49" s="245"/>
      <c r="D49" s="245"/>
      <c r="E49" s="240"/>
      <c r="F49" s="240"/>
      <c r="G49" s="240"/>
      <c r="H49" s="240"/>
    </row>
    <row r="50" spans="2:8" ht="15" customHeight="1" x14ac:dyDescent="0.25"/>
    <row r="51" spans="2:8" ht="15" customHeight="1" x14ac:dyDescent="0.25"/>
    <row r="52" spans="2:8" ht="15" customHeight="1" x14ac:dyDescent="0.25"/>
    <row r="53" spans="2:8" ht="15" customHeight="1" x14ac:dyDescent="0.25"/>
    <row r="54" spans="2:8" ht="15" customHeight="1" x14ac:dyDescent="0.25"/>
    <row r="55" spans="2:8" ht="15" customHeight="1" x14ac:dyDescent="0.25"/>
    <row r="56" spans="2:8" ht="15" customHeight="1" x14ac:dyDescent="0.25"/>
    <row r="57" spans="2:8" ht="15" customHeight="1" x14ac:dyDescent="0.25"/>
    <row r="58" spans="2:8" ht="15" customHeight="1" x14ac:dyDescent="0.25"/>
    <row r="59" spans="2:8" ht="15" customHeight="1" x14ac:dyDescent="0.25"/>
    <row r="60" spans="2:8" ht="15" customHeight="1" x14ac:dyDescent="0.25"/>
    <row r="61" spans="2:8" ht="15" customHeight="1" x14ac:dyDescent="0.25"/>
    <row r="62" spans="2:8" ht="15" customHeight="1" x14ac:dyDescent="0.25"/>
    <row r="63" spans="2:8" ht="15" customHeight="1" x14ac:dyDescent="0.25"/>
    <row r="64" spans="2:8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</sheetData>
  <sheetProtection algorithmName="SHA-512" hashValue="03jgLioQnWAaBamgcb9s3vWBv68tPMy9Ti9tFk3dVVYCBjtNyK+4Y48WKUIKWhv9SBZuiMftp8xaglNWVjriyA==" saltValue="/ZHw/My7lGFAILtAHUSHzQ==" spinCount="100000" sheet="1" objects="1" scenarios="1"/>
  <mergeCells count="111">
    <mergeCell ref="H24:I24"/>
    <mergeCell ref="L24:M24"/>
    <mergeCell ref="P24:U24"/>
    <mergeCell ref="B41:Y41"/>
    <mergeCell ref="E43:H43"/>
    <mergeCell ref="E44:H45"/>
    <mergeCell ref="E46:H46"/>
    <mergeCell ref="C26:G26"/>
    <mergeCell ref="T14:V14"/>
    <mergeCell ref="X23:Y23"/>
    <mergeCell ref="R21:Y21"/>
    <mergeCell ref="C23:G23"/>
    <mergeCell ref="H23:I23"/>
    <mergeCell ref="L23:M23"/>
    <mergeCell ref="I34:L35"/>
    <mergeCell ref="E19:Y19"/>
    <mergeCell ref="B21:D21"/>
    <mergeCell ref="E21:L21"/>
    <mergeCell ref="M21:Q21"/>
    <mergeCell ref="B31:Y31"/>
    <mergeCell ref="B29:D29"/>
    <mergeCell ref="E29:Y29"/>
    <mergeCell ref="X25:Y25"/>
    <mergeCell ref="X26:Y26"/>
    <mergeCell ref="E47:H47"/>
    <mergeCell ref="E48:H48"/>
    <mergeCell ref="E49:H49"/>
    <mergeCell ref="B43:D43"/>
    <mergeCell ref="B44:D45"/>
    <mergeCell ref="B46:D46"/>
    <mergeCell ref="B47:D47"/>
    <mergeCell ref="B48:D48"/>
    <mergeCell ref="B49:D49"/>
    <mergeCell ref="V12:X12"/>
    <mergeCell ref="W2:Y5"/>
    <mergeCell ref="E3:U6"/>
    <mergeCell ref="W6:Y6"/>
    <mergeCell ref="W7:Y7"/>
    <mergeCell ref="B9:Y9"/>
    <mergeCell ref="B11:D11"/>
    <mergeCell ref="E11:Q11"/>
    <mergeCell ref="R11:V11"/>
    <mergeCell ref="W11:Y11"/>
    <mergeCell ref="B12:D12"/>
    <mergeCell ref="E12:I12"/>
    <mergeCell ref="J12:L12"/>
    <mergeCell ref="M12:Q12"/>
    <mergeCell ref="R12:T12"/>
    <mergeCell ref="B13:D13"/>
    <mergeCell ref="E13:Y13"/>
    <mergeCell ref="B14:D14"/>
    <mergeCell ref="P23:U23"/>
    <mergeCell ref="V23:W23"/>
    <mergeCell ref="E14:F14"/>
    <mergeCell ref="V24:W24"/>
    <mergeCell ref="C25:G25"/>
    <mergeCell ref="H25:I25"/>
    <mergeCell ref="L25:M25"/>
    <mergeCell ref="P25:U25"/>
    <mergeCell ref="V25:W25"/>
    <mergeCell ref="C24:G24"/>
    <mergeCell ref="H14:I14"/>
    <mergeCell ref="J14:K14"/>
    <mergeCell ref="M14:N14"/>
    <mergeCell ref="O14:Q14"/>
    <mergeCell ref="R14:S14"/>
    <mergeCell ref="W14:X14"/>
    <mergeCell ref="X24:Y24"/>
    <mergeCell ref="B16:Y16"/>
    <mergeCell ref="B18:D18"/>
    <mergeCell ref="E18:Y18"/>
    <mergeCell ref="B19:D19"/>
    <mergeCell ref="H26:I26"/>
    <mergeCell ref="L26:M26"/>
    <mergeCell ref="P26:U26"/>
    <mergeCell ref="V26:W26"/>
    <mergeCell ref="I33:L33"/>
    <mergeCell ref="B33:D33"/>
    <mergeCell ref="B34:D35"/>
    <mergeCell ref="B36:D36"/>
    <mergeCell ref="B39:D39"/>
    <mergeCell ref="B37:D37"/>
    <mergeCell ref="B38:D38"/>
    <mergeCell ref="E36:H36"/>
    <mergeCell ref="V33:Y33"/>
    <mergeCell ref="V34:Y35"/>
    <mergeCell ref="V36:Y36"/>
    <mergeCell ref="V39:Y39"/>
    <mergeCell ref="Q33:U33"/>
    <mergeCell ref="Q34:U35"/>
    <mergeCell ref="M36:P36"/>
    <mergeCell ref="M39:P39"/>
    <mergeCell ref="Q36:U36"/>
    <mergeCell ref="Q39:U39"/>
    <mergeCell ref="E33:H33"/>
    <mergeCell ref="E34:H35"/>
    <mergeCell ref="E39:H39"/>
    <mergeCell ref="M33:P33"/>
    <mergeCell ref="M34:P35"/>
    <mergeCell ref="I39:L39"/>
    <mergeCell ref="I36:L36"/>
    <mergeCell ref="V38:Y38"/>
    <mergeCell ref="E37:H37"/>
    <mergeCell ref="I37:L37"/>
    <mergeCell ref="M37:P37"/>
    <mergeCell ref="Q37:U37"/>
    <mergeCell ref="V37:Y37"/>
    <mergeCell ref="E38:H38"/>
    <mergeCell ref="I38:L38"/>
    <mergeCell ref="M38:P38"/>
    <mergeCell ref="Q38:U38"/>
  </mergeCells>
  <conditionalFormatting sqref="U12">
    <cfRule type="containsText" dxfId="19" priority="17" operator="containsText" text="X">
      <formula>NOT(ISERROR(SEARCH("X",U12)))</formula>
    </cfRule>
    <cfRule type="containsText" dxfId="18" priority="22" operator="containsText" text="X">
      <formula>NOT(ISERROR(SEARCH("X",U12)))</formula>
    </cfRule>
    <cfRule type="containsText" dxfId="17" priority="23" operator="containsText" text="X">
      <formula>NOT(ISERROR(SEARCH("X",U12)))</formula>
    </cfRule>
    <cfRule type="containsText" dxfId="16" priority="25" operator="containsText" text="X">
      <formula>NOT(ISERROR(SEARCH("X",U12)))</formula>
    </cfRule>
  </conditionalFormatting>
  <conditionalFormatting sqref="Y12">
    <cfRule type="containsText" dxfId="15" priority="24" operator="containsText" text="X">
      <formula>NOT(ISERROR(SEARCH("X",Y12)))</formula>
    </cfRule>
  </conditionalFormatting>
  <conditionalFormatting sqref="W11:Y11">
    <cfRule type="containsBlanks" dxfId="14" priority="21">
      <formula>LEN(TRIM(W11))=0</formula>
    </cfRule>
  </conditionalFormatting>
  <conditionalFormatting sqref="E11:Q11">
    <cfRule type="containsBlanks" dxfId="13" priority="20">
      <formula>LEN(TRIM(E11))=0</formula>
    </cfRule>
  </conditionalFormatting>
  <conditionalFormatting sqref="M12:Q12">
    <cfRule type="containsBlanks" dxfId="12" priority="19">
      <formula>LEN(TRIM(M12))=0</formula>
    </cfRule>
  </conditionalFormatting>
  <conditionalFormatting sqref="E12:I12">
    <cfRule type="containsBlanks" dxfId="11" priority="18">
      <formula>LEN(TRIM(E12))=0</formula>
    </cfRule>
  </conditionalFormatting>
  <conditionalFormatting sqref="E13:Y13">
    <cfRule type="containsBlanks" dxfId="10" priority="16">
      <formula>LEN(TRIM(E13))=0</formula>
    </cfRule>
  </conditionalFormatting>
  <conditionalFormatting sqref="E21">
    <cfRule type="containsBlanks" dxfId="9" priority="15">
      <formula>LEN(TRIM(E21))=0</formula>
    </cfRule>
  </conditionalFormatting>
  <conditionalFormatting sqref="R21">
    <cfRule type="containsBlanks" dxfId="8" priority="14">
      <formula>LEN(TRIM(R21))=0</formula>
    </cfRule>
  </conditionalFormatting>
  <conditionalFormatting sqref="E19:Y19">
    <cfRule type="containsBlanks" dxfId="7" priority="13">
      <formula>LEN(TRIM(E19))=0</formula>
    </cfRule>
  </conditionalFormatting>
  <conditionalFormatting sqref="E29:Y29">
    <cfRule type="containsBlanks" dxfId="6" priority="11">
      <formula>LEN(TRIM(E29))=0</formula>
    </cfRule>
  </conditionalFormatting>
  <conditionalFormatting sqref="E18:Y18">
    <cfRule type="containsBlanks" dxfId="5" priority="10">
      <formula>LEN(TRIM(E18))=0</formula>
    </cfRule>
  </conditionalFormatting>
  <conditionalFormatting sqref="T14">
    <cfRule type="containsBlanks" dxfId="4" priority="3">
      <formula>LEN(TRIM(T14))=0</formula>
    </cfRule>
  </conditionalFormatting>
  <conditionalFormatting sqref="O14">
    <cfRule type="containsBlanks" dxfId="3" priority="2">
      <formula>LEN(TRIM(O14))=0</formula>
    </cfRule>
  </conditionalFormatting>
  <conditionalFormatting sqref="H14">
    <cfRule type="containsBlanks" dxfId="2" priority="1">
      <formula>LEN(TRIM(H14))=0</formula>
    </cfRule>
  </conditionalFormatting>
  <conditionalFormatting sqref="E14 L14">
    <cfRule type="containsBlanks" dxfId="1" priority="5">
      <formula>LEN(TRIM(E14))=0</formula>
    </cfRule>
  </conditionalFormatting>
  <conditionalFormatting sqref="Y14">
    <cfRule type="containsBlanks" dxfId="0" priority="4">
      <formula>LEN(TRIM(Y14))=0</formula>
    </cfRule>
  </conditionalFormatting>
  <printOptions horizontalCentered="1"/>
  <pageMargins left="0.23622047244094491" right="0.23622047244094491" top="0.55118110236220474" bottom="0.15748031496062992" header="0.31496062992125984" footer="0.31496062992125984"/>
  <pageSetup scale="6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B0679-B642-4B1A-8B3E-90F5B5A7408D}">
  <dimension ref="B3:AP4"/>
  <sheetViews>
    <sheetView workbookViewId="0"/>
  </sheetViews>
  <sheetFormatPr baseColWidth="10" defaultRowHeight="15" x14ac:dyDescent="0.25"/>
  <cols>
    <col min="1" max="1" width="5.7109375" customWidth="1"/>
    <col min="3" max="4" width="20.7109375" customWidth="1"/>
    <col min="7" max="10" width="3.7109375" customWidth="1"/>
    <col min="11" max="11" width="30.7109375" customWidth="1"/>
    <col min="12" max="12" width="40.7109375" customWidth="1"/>
    <col min="13" max="20" width="10.7109375" customWidth="1"/>
    <col min="31" max="31" width="20.7109375" customWidth="1"/>
  </cols>
  <sheetData>
    <row r="3" spans="2:42" ht="143.25" x14ac:dyDescent="0.25">
      <c r="B3" s="35" t="s">
        <v>116</v>
      </c>
      <c r="C3" s="35" t="s">
        <v>117</v>
      </c>
      <c r="D3" s="35" t="s">
        <v>118</v>
      </c>
      <c r="E3" s="35" t="s">
        <v>119</v>
      </c>
      <c r="F3" s="35" t="s">
        <v>120</v>
      </c>
      <c r="G3" s="36" t="s">
        <v>121</v>
      </c>
      <c r="H3" s="36" t="s">
        <v>122</v>
      </c>
      <c r="I3" s="36" t="s">
        <v>123</v>
      </c>
      <c r="J3" s="36" t="s">
        <v>124</v>
      </c>
      <c r="K3" s="35" t="s">
        <v>125</v>
      </c>
      <c r="L3" s="35" t="s">
        <v>198</v>
      </c>
      <c r="M3" s="37" t="s">
        <v>126</v>
      </c>
      <c r="N3" s="37" t="s">
        <v>127</v>
      </c>
      <c r="O3" s="37" t="s">
        <v>128</v>
      </c>
      <c r="P3" s="37" t="s">
        <v>129</v>
      </c>
      <c r="Q3" s="37" t="s">
        <v>130</v>
      </c>
      <c r="R3" s="37" t="s">
        <v>131</v>
      </c>
      <c r="S3" s="37" t="s">
        <v>132</v>
      </c>
      <c r="T3" s="37" t="s">
        <v>133</v>
      </c>
      <c r="U3" s="38" t="s">
        <v>134</v>
      </c>
      <c r="V3" s="38" t="s">
        <v>135</v>
      </c>
      <c r="W3" s="39" t="s">
        <v>136</v>
      </c>
      <c r="X3" s="40" t="s">
        <v>137</v>
      </c>
      <c r="Y3" s="40" t="s">
        <v>69</v>
      </c>
      <c r="Z3" s="40" t="s">
        <v>138</v>
      </c>
      <c r="AA3" s="40" t="s">
        <v>139</v>
      </c>
      <c r="AB3" s="41" t="s">
        <v>140</v>
      </c>
      <c r="AC3" s="41" t="s">
        <v>141</v>
      </c>
      <c r="AD3" s="41" t="s">
        <v>142</v>
      </c>
      <c r="AE3" s="41" t="s">
        <v>143</v>
      </c>
      <c r="AF3" s="42" t="s">
        <v>144</v>
      </c>
      <c r="AG3" s="43" t="s">
        <v>145</v>
      </c>
      <c r="AH3" s="43" t="s">
        <v>146</v>
      </c>
      <c r="AI3" s="44" t="s">
        <v>147</v>
      </c>
      <c r="AJ3" s="44" t="s">
        <v>148</v>
      </c>
      <c r="AK3" s="45" t="s">
        <v>201</v>
      </c>
      <c r="AL3" s="46" t="s">
        <v>149</v>
      </c>
      <c r="AM3" s="47" t="s">
        <v>150</v>
      </c>
      <c r="AN3" s="48"/>
      <c r="AO3" s="49" t="s">
        <v>151</v>
      </c>
      <c r="AP3" s="49" t="s">
        <v>152</v>
      </c>
    </row>
    <row r="4" spans="2:42" ht="39.950000000000003" customHeight="1" x14ac:dyDescent="0.25">
      <c r="B4" s="54">
        <f>+'Sol Av_1.2'!W7</f>
        <v>0</v>
      </c>
      <c r="C4" s="18" t="str">
        <f>UPPER('Sol Av_1.2'!E12)</f>
        <v/>
      </c>
      <c r="D4" s="18" t="str">
        <f>UPPER('Sol Av_1.2'!M12)</f>
        <v/>
      </c>
      <c r="E4" s="18">
        <f>+'Sol Av_1.2'!E14</f>
        <v>0</v>
      </c>
      <c r="F4" s="18" t="str">
        <f>IF('Sol Av_1.2'!E12="Avalúo para Juzgados",'Sol Av_1.2'!T47,"N/A")</f>
        <v>N/A</v>
      </c>
      <c r="G4" s="18"/>
      <c r="H4" s="18"/>
      <c r="I4" s="18"/>
      <c r="J4" s="18"/>
      <c r="K4" s="18" t="str">
        <f>UPPER(+'Sol Av_1.2'!E11)</f>
        <v/>
      </c>
      <c r="L4" s="18" t="str">
        <f>UPPER(Comparativa!E44)</f>
        <v/>
      </c>
      <c r="M4" s="52">
        <f>+'Sol Av_1.2'!W11</f>
        <v>0</v>
      </c>
      <c r="N4" s="52">
        <f>+Cotización!W11</f>
        <v>43634</v>
      </c>
      <c r="O4" s="53"/>
      <c r="P4" s="53"/>
      <c r="Q4" s="53"/>
      <c r="R4" s="53"/>
      <c r="S4" s="53"/>
      <c r="T4" s="53"/>
      <c r="U4" s="18"/>
      <c r="V4" s="18"/>
      <c r="W4" s="18" t="s">
        <v>200</v>
      </c>
      <c r="X4" s="18">
        <f>+'Sol Av_1.2'!C24</f>
        <v>0</v>
      </c>
      <c r="Y4" s="18">
        <f>+'Sol Av_1.2'!H24</f>
        <v>0</v>
      </c>
      <c r="Z4" s="18" t="str">
        <f>IF('Sol Av_1.2'!J24="","",'Sol Av_1.2'!J24)</f>
        <v/>
      </c>
      <c r="AA4" s="18" t="str">
        <f>IF('Sol Av_1.2'!K24="","",'Sol Av_1.2'!K24)</f>
        <v/>
      </c>
      <c r="AB4" s="18" t="str">
        <f>UPPER(+'Sol Av_1.2'!P24)</f>
        <v/>
      </c>
      <c r="AC4" s="18" t="str">
        <f>UPPER(+'Sol Av_1.2'!V24)</f>
        <v/>
      </c>
      <c r="AD4" s="18" t="str">
        <f>UPPER(+'Sol Av_1.2'!X24)</f>
        <v/>
      </c>
      <c r="AE4" s="18" t="str">
        <f>UPPER(+'Sol Av_1.2'!E21)</f>
        <v/>
      </c>
      <c r="AF4" s="18">
        <f>+'Sol Av_1.2'!N24</f>
        <v>0</v>
      </c>
      <c r="AG4" s="18">
        <f>+'Sol Av_1.2'!O24</f>
        <v>0</v>
      </c>
      <c r="AH4" s="18"/>
      <c r="AI4" s="18"/>
      <c r="AJ4" s="18"/>
      <c r="AK4" s="18"/>
      <c r="AL4" s="18"/>
      <c r="AM4" s="18"/>
      <c r="AN4" s="18"/>
      <c r="AO4" s="18"/>
      <c r="AP4" s="18">
        <f>+Comparativa!E48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CA95-B65A-4AF8-8EBC-1BE50F5ACBBC}">
  <dimension ref="B3:G110"/>
  <sheetViews>
    <sheetView zoomScale="80" zoomScaleNormal="80" workbookViewId="0"/>
  </sheetViews>
  <sheetFormatPr baseColWidth="10" defaultRowHeight="15" x14ac:dyDescent="0.25"/>
  <cols>
    <col min="1" max="1" width="11.42578125" style="19"/>
    <col min="2" max="2" width="5.7109375" style="19" customWidth="1"/>
    <col min="3" max="3" width="62.7109375" style="19" customWidth="1"/>
    <col min="4" max="4" width="36.7109375" style="19" bestFit="1" customWidth="1"/>
    <col min="5" max="5" width="45.7109375" style="19" customWidth="1"/>
    <col min="6" max="6" width="48.42578125" style="19" bestFit="1" customWidth="1"/>
    <col min="7" max="7" width="29" style="19" bestFit="1" customWidth="1"/>
    <col min="8" max="8" width="11.42578125" style="19"/>
    <col min="9" max="9" width="11.42578125" style="19" customWidth="1"/>
    <col min="10" max="16384" width="11.42578125" style="19"/>
  </cols>
  <sheetData>
    <row r="3" spans="2:7" x14ac:dyDescent="0.25">
      <c r="B3" s="19" t="s">
        <v>38</v>
      </c>
    </row>
    <row r="4" spans="2:7" x14ac:dyDescent="0.25">
      <c r="C4" s="19" t="s">
        <v>158</v>
      </c>
      <c r="D4" s="19" t="s">
        <v>215</v>
      </c>
      <c r="E4" s="19" t="s">
        <v>165</v>
      </c>
      <c r="F4" s="19" t="s">
        <v>214</v>
      </c>
      <c r="G4" s="19" t="s">
        <v>166</v>
      </c>
    </row>
    <row r="5" spans="2:7" x14ac:dyDescent="0.25">
      <c r="C5" s="19" t="s">
        <v>159</v>
      </c>
      <c r="D5" s="19" t="s">
        <v>215</v>
      </c>
      <c r="E5" s="19" t="s">
        <v>165</v>
      </c>
      <c r="F5" s="19" t="s">
        <v>214</v>
      </c>
      <c r="G5" s="19" t="s">
        <v>166</v>
      </c>
    </row>
    <row r="6" spans="2:7" x14ac:dyDescent="0.25">
      <c r="C6" s="19" t="s">
        <v>160</v>
      </c>
      <c r="D6" s="19" t="s">
        <v>206</v>
      </c>
      <c r="E6" s="19" t="s">
        <v>205</v>
      </c>
      <c r="F6" s="19" t="s">
        <v>207</v>
      </c>
      <c r="G6" s="19" t="s">
        <v>167</v>
      </c>
    </row>
    <row r="7" spans="2:7" x14ac:dyDescent="0.25">
      <c r="C7" s="19" t="s">
        <v>39</v>
      </c>
      <c r="D7" s="19" t="s">
        <v>211</v>
      </c>
      <c r="E7" s="19" t="s">
        <v>168</v>
      </c>
      <c r="F7" s="19" t="s">
        <v>210</v>
      </c>
      <c r="G7" s="19" t="s">
        <v>169</v>
      </c>
    </row>
    <row r="8" spans="2:7" x14ac:dyDescent="0.25">
      <c r="C8" s="19" t="s">
        <v>161</v>
      </c>
      <c r="D8" s="19" t="s">
        <v>212</v>
      </c>
      <c r="E8" s="19" t="s">
        <v>170</v>
      </c>
      <c r="F8" s="19" t="s">
        <v>210</v>
      </c>
      <c r="G8" s="19" t="s">
        <v>169</v>
      </c>
    </row>
    <row r="9" spans="2:7" x14ac:dyDescent="0.25">
      <c r="C9" s="19" t="s">
        <v>162</v>
      </c>
      <c r="D9" s="19" t="s">
        <v>213</v>
      </c>
      <c r="E9" s="19" t="s">
        <v>171</v>
      </c>
      <c r="F9" s="19" t="s">
        <v>210</v>
      </c>
      <c r="G9" s="19" t="s">
        <v>169</v>
      </c>
    </row>
    <row r="10" spans="2:7" x14ac:dyDescent="0.25">
      <c r="C10" s="19" t="s">
        <v>40</v>
      </c>
      <c r="D10" s="19" t="s">
        <v>209</v>
      </c>
      <c r="E10" s="19" t="s">
        <v>172</v>
      </c>
      <c r="F10" s="19" t="s">
        <v>208</v>
      </c>
      <c r="G10" s="19" t="s">
        <v>173</v>
      </c>
    </row>
    <row r="11" spans="2:7" x14ac:dyDescent="0.25">
      <c r="C11" s="19" t="s">
        <v>204</v>
      </c>
      <c r="D11" s="19" t="s">
        <v>219</v>
      </c>
      <c r="E11" s="19" t="s">
        <v>203</v>
      </c>
      <c r="F11" s="19" t="s">
        <v>218</v>
      </c>
      <c r="G11" s="19" t="s">
        <v>202</v>
      </c>
    </row>
    <row r="12" spans="2:7" x14ac:dyDescent="0.25">
      <c r="C12" s="19" t="s">
        <v>41</v>
      </c>
      <c r="D12" s="19" t="s">
        <v>216</v>
      </c>
      <c r="E12" s="19" t="s">
        <v>174</v>
      </c>
      <c r="F12" s="19" t="s">
        <v>214</v>
      </c>
      <c r="G12" s="19" t="s">
        <v>166</v>
      </c>
    </row>
    <row r="13" spans="2:7" x14ac:dyDescent="0.25">
      <c r="C13" s="19" t="s">
        <v>163</v>
      </c>
      <c r="D13" s="19" t="s">
        <v>217</v>
      </c>
      <c r="E13" s="19" t="s">
        <v>175</v>
      </c>
      <c r="F13" s="19" t="s">
        <v>214</v>
      </c>
      <c r="G13" s="19" t="s">
        <v>166</v>
      </c>
    </row>
    <row r="14" spans="2:7" ht="15" customHeight="1" x14ac:dyDescent="0.25">
      <c r="C14" s="19" t="s">
        <v>263</v>
      </c>
    </row>
    <row r="16" spans="2:7" x14ac:dyDescent="0.25">
      <c r="B16" s="19" t="s">
        <v>259</v>
      </c>
    </row>
    <row r="17" spans="2:3" x14ac:dyDescent="0.25">
      <c r="C17" s="19" t="s">
        <v>260</v>
      </c>
    </row>
    <row r="18" spans="2:3" x14ac:dyDescent="0.25">
      <c r="C18" s="19" t="s">
        <v>261</v>
      </c>
    </row>
    <row r="19" spans="2:3" x14ac:dyDescent="0.25">
      <c r="C19" s="19" t="s">
        <v>262</v>
      </c>
    </row>
    <row r="23" spans="2:3" x14ac:dyDescent="0.25">
      <c r="B23" s="19" t="s">
        <v>1</v>
      </c>
    </row>
    <row r="24" spans="2:3" x14ac:dyDescent="0.25">
      <c r="C24" s="19" t="s">
        <v>2</v>
      </c>
    </row>
    <row r="25" spans="2:3" x14ac:dyDescent="0.25">
      <c r="C25" s="19" t="s">
        <v>20</v>
      </c>
    </row>
    <row r="26" spans="2:3" x14ac:dyDescent="0.25">
      <c r="C26" s="19" t="s">
        <v>25</v>
      </c>
    </row>
    <row r="27" spans="2:3" x14ac:dyDescent="0.25">
      <c r="C27" s="19" t="s">
        <v>31</v>
      </c>
    </row>
    <row r="28" spans="2:3" x14ac:dyDescent="0.25">
      <c r="C28" s="19" t="s">
        <v>37</v>
      </c>
    </row>
    <row r="29" spans="2:3" x14ac:dyDescent="0.25">
      <c r="C29" s="19" t="s">
        <v>263</v>
      </c>
    </row>
    <row r="31" spans="2:3" x14ac:dyDescent="0.25">
      <c r="B31" s="19" t="s">
        <v>42</v>
      </c>
    </row>
    <row r="32" spans="2:3" x14ac:dyDescent="0.25">
      <c r="C32" s="19" t="s">
        <v>4</v>
      </c>
    </row>
    <row r="33" spans="2:3" x14ac:dyDescent="0.25">
      <c r="C33" s="19" t="s">
        <v>3</v>
      </c>
    </row>
    <row r="34" spans="2:3" x14ac:dyDescent="0.25">
      <c r="C34" s="19" t="s">
        <v>43</v>
      </c>
    </row>
    <row r="35" spans="2:3" x14ac:dyDescent="0.25">
      <c r="C35" s="19" t="s">
        <v>44</v>
      </c>
    </row>
    <row r="36" spans="2:3" x14ac:dyDescent="0.25">
      <c r="C36" s="19" t="s">
        <v>45</v>
      </c>
    </row>
    <row r="37" spans="2:3" x14ac:dyDescent="0.25">
      <c r="C37" s="19" t="s">
        <v>46</v>
      </c>
    </row>
    <row r="38" spans="2:3" x14ac:dyDescent="0.25">
      <c r="C38" s="19" t="s">
        <v>47</v>
      </c>
    </row>
    <row r="39" spans="2:3" x14ac:dyDescent="0.25">
      <c r="C39" s="19" t="s">
        <v>156</v>
      </c>
    </row>
    <row r="40" spans="2:3" x14ac:dyDescent="0.25">
      <c r="C40" s="19" t="s">
        <v>157</v>
      </c>
    </row>
    <row r="41" spans="2:3" x14ac:dyDescent="0.25">
      <c r="C41" s="19" t="s">
        <v>48</v>
      </c>
    </row>
    <row r="42" spans="2:3" x14ac:dyDescent="0.25">
      <c r="C42" s="19" t="s">
        <v>263</v>
      </c>
    </row>
    <row r="43" spans="2:3" ht="15" customHeight="1" x14ac:dyDescent="0.25"/>
    <row r="44" spans="2:3" x14ac:dyDescent="0.25">
      <c r="B44" s="19" t="s">
        <v>49</v>
      </c>
    </row>
    <row r="45" spans="2:3" x14ac:dyDescent="0.25">
      <c r="C45" s="19" t="s">
        <v>11</v>
      </c>
    </row>
    <row r="46" spans="2:3" x14ac:dyDescent="0.25">
      <c r="C46" s="19" t="s">
        <v>12</v>
      </c>
    </row>
    <row r="47" spans="2:3" x14ac:dyDescent="0.25">
      <c r="C47" s="19" t="s">
        <v>13</v>
      </c>
    </row>
    <row r="48" spans="2:3" x14ac:dyDescent="0.25">
      <c r="C48" s="19" t="s">
        <v>14</v>
      </c>
    </row>
    <row r="49" spans="2:7" x14ac:dyDescent="0.25">
      <c r="C49" s="19" t="s">
        <v>15</v>
      </c>
    </row>
    <row r="50" spans="2:7" x14ac:dyDescent="0.25">
      <c r="C50" s="19" t="s">
        <v>16</v>
      </c>
    </row>
    <row r="51" spans="2:7" x14ac:dyDescent="0.25">
      <c r="C51" s="19" t="s">
        <v>263</v>
      </c>
    </row>
    <row r="53" spans="2:7" ht="15" customHeight="1" x14ac:dyDescent="0.25">
      <c r="B53" s="19" t="s">
        <v>50</v>
      </c>
    </row>
    <row r="54" spans="2:7" x14ac:dyDescent="0.25">
      <c r="C54" s="19" t="s">
        <v>264</v>
      </c>
    </row>
    <row r="55" spans="2:7" x14ac:dyDescent="0.25">
      <c r="C55" s="19" t="s">
        <v>51</v>
      </c>
    </row>
    <row r="57" spans="2:7" x14ac:dyDescent="0.25">
      <c r="B57" s="19" t="s">
        <v>52</v>
      </c>
    </row>
    <row r="58" spans="2:7" x14ac:dyDescent="0.25">
      <c r="C58" s="19" t="s">
        <v>53</v>
      </c>
    </row>
    <row r="59" spans="2:7" x14ac:dyDescent="0.25">
      <c r="C59" s="19" t="s">
        <v>54</v>
      </c>
    </row>
    <row r="61" spans="2:7" x14ac:dyDescent="0.25">
      <c r="B61" s="19" t="s">
        <v>222</v>
      </c>
      <c r="D61" s="19" t="s">
        <v>239</v>
      </c>
      <c r="E61" s="19" t="s">
        <v>254</v>
      </c>
      <c r="F61" s="19" t="s">
        <v>6</v>
      </c>
      <c r="G61" s="19" t="s">
        <v>255</v>
      </c>
    </row>
    <row r="62" spans="2:7" x14ac:dyDescent="0.25">
      <c r="C62" s="60" t="s">
        <v>272</v>
      </c>
      <c r="D62" s="19" t="s">
        <v>241</v>
      </c>
      <c r="E62" s="19" t="s">
        <v>189</v>
      </c>
      <c r="F62" s="19" t="s">
        <v>196</v>
      </c>
      <c r="G62" s="19" t="s">
        <v>256</v>
      </c>
    </row>
    <row r="63" spans="2:7" x14ac:dyDescent="0.25">
      <c r="C63" s="60" t="s">
        <v>273</v>
      </c>
      <c r="D63" s="19" t="s">
        <v>242</v>
      </c>
      <c r="E63" s="19" t="s">
        <v>189</v>
      </c>
      <c r="F63" s="19" t="s">
        <v>196</v>
      </c>
      <c r="G63" s="19" t="s">
        <v>256</v>
      </c>
    </row>
    <row r="64" spans="2:7" x14ac:dyDescent="0.25">
      <c r="C64" s="60" t="s">
        <v>274</v>
      </c>
      <c r="D64" s="19" t="s">
        <v>242</v>
      </c>
      <c r="E64" s="19" t="s">
        <v>189</v>
      </c>
      <c r="F64" s="19" t="s">
        <v>196</v>
      </c>
      <c r="G64" s="19" t="s">
        <v>256</v>
      </c>
    </row>
    <row r="65" spans="3:7" ht="45" x14ac:dyDescent="0.25">
      <c r="C65" s="60" t="s">
        <v>275</v>
      </c>
      <c r="D65" s="19" t="s">
        <v>243</v>
      </c>
      <c r="E65" s="61" t="s">
        <v>250</v>
      </c>
      <c r="F65" s="19" t="s">
        <v>251</v>
      </c>
      <c r="G65" s="19" t="s">
        <v>256</v>
      </c>
    </row>
    <row r="66" spans="3:7" x14ac:dyDescent="0.25">
      <c r="C66" s="60" t="s">
        <v>276</v>
      </c>
      <c r="D66" s="19" t="s">
        <v>244</v>
      </c>
      <c r="E66" s="19" t="s">
        <v>189</v>
      </c>
      <c r="F66" s="19" t="s">
        <v>196</v>
      </c>
      <c r="G66" s="19" t="s">
        <v>256</v>
      </c>
    </row>
    <row r="67" spans="3:7" ht="60" x14ac:dyDescent="0.25">
      <c r="C67" s="60" t="s">
        <v>277</v>
      </c>
      <c r="D67" s="19" t="s">
        <v>245</v>
      </c>
      <c r="E67" s="61" t="s">
        <v>252</v>
      </c>
      <c r="F67" s="19" t="s">
        <v>253</v>
      </c>
      <c r="G67" s="19" t="s">
        <v>256</v>
      </c>
    </row>
    <row r="68" spans="3:7" x14ac:dyDescent="0.25">
      <c r="C68" s="60" t="s">
        <v>278</v>
      </c>
      <c r="D68" s="19" t="s">
        <v>246</v>
      </c>
      <c r="E68" s="19" t="s">
        <v>189</v>
      </c>
      <c r="F68" s="19" t="s">
        <v>196</v>
      </c>
      <c r="G68" s="19" t="s">
        <v>256</v>
      </c>
    </row>
    <row r="69" spans="3:7" x14ac:dyDescent="0.25">
      <c r="C69" s="60" t="s">
        <v>279</v>
      </c>
      <c r="D69" s="19" t="s">
        <v>247</v>
      </c>
      <c r="E69" s="19" t="s">
        <v>189</v>
      </c>
      <c r="F69" s="19" t="s">
        <v>196</v>
      </c>
      <c r="G69" s="19" t="s">
        <v>256</v>
      </c>
    </row>
    <row r="70" spans="3:7" x14ac:dyDescent="0.25">
      <c r="C70" s="60" t="s">
        <v>280</v>
      </c>
      <c r="D70" s="19" t="s">
        <v>248</v>
      </c>
      <c r="E70" s="19" t="s">
        <v>189</v>
      </c>
      <c r="F70" s="19" t="s">
        <v>196</v>
      </c>
      <c r="G70" s="19" t="s">
        <v>256</v>
      </c>
    </row>
    <row r="71" spans="3:7" x14ac:dyDescent="0.25">
      <c r="C71" s="19" t="s">
        <v>179</v>
      </c>
      <c r="D71" s="19" t="s">
        <v>249</v>
      </c>
      <c r="E71" s="19" t="s">
        <v>189</v>
      </c>
      <c r="F71" s="19" t="s">
        <v>196</v>
      </c>
      <c r="G71" s="19" t="s">
        <v>257</v>
      </c>
    </row>
    <row r="72" spans="3:7" x14ac:dyDescent="0.25">
      <c r="C72" s="19" t="s">
        <v>281</v>
      </c>
      <c r="D72" s="19" t="s">
        <v>154</v>
      </c>
      <c r="E72" s="19" t="s">
        <v>189</v>
      </c>
      <c r="F72" s="19" t="s">
        <v>196</v>
      </c>
      <c r="G72" s="19" t="s">
        <v>257</v>
      </c>
    </row>
    <row r="73" spans="3:7" x14ac:dyDescent="0.25">
      <c r="C73" s="19" t="s">
        <v>282</v>
      </c>
      <c r="D73" s="19" t="s">
        <v>180</v>
      </c>
      <c r="E73" s="19" t="s">
        <v>189</v>
      </c>
      <c r="F73" s="19" t="s">
        <v>196</v>
      </c>
      <c r="G73" s="19" t="s">
        <v>257</v>
      </c>
    </row>
    <row r="74" spans="3:7" x14ac:dyDescent="0.25">
      <c r="C74" s="19" t="s">
        <v>283</v>
      </c>
      <c r="D74" s="19" t="s">
        <v>181</v>
      </c>
      <c r="E74" s="19" t="s">
        <v>189</v>
      </c>
      <c r="F74" s="19" t="s">
        <v>196</v>
      </c>
      <c r="G74" s="19" t="s">
        <v>257</v>
      </c>
    </row>
    <row r="75" spans="3:7" x14ac:dyDescent="0.25">
      <c r="C75" s="19" t="s">
        <v>284</v>
      </c>
      <c r="D75" s="19" t="s">
        <v>240</v>
      </c>
      <c r="E75" s="19" t="s">
        <v>189</v>
      </c>
      <c r="F75" s="19" t="s">
        <v>196</v>
      </c>
      <c r="G75" s="19" t="s">
        <v>257</v>
      </c>
    </row>
    <row r="77" spans="3:7" x14ac:dyDescent="0.25">
      <c r="C77" s="19" t="s">
        <v>191</v>
      </c>
      <c r="D77" s="19" t="s">
        <v>191</v>
      </c>
      <c r="E77" s="19" t="s">
        <v>191</v>
      </c>
      <c r="F77" s="19" t="s">
        <v>285</v>
      </c>
      <c r="G77" s="19" t="s">
        <v>257</v>
      </c>
    </row>
    <row r="78" spans="3:7" ht="30" x14ac:dyDescent="0.25">
      <c r="C78" s="19" t="s">
        <v>189</v>
      </c>
      <c r="D78" s="61" t="s">
        <v>189</v>
      </c>
      <c r="E78" s="19" t="s">
        <v>189</v>
      </c>
      <c r="F78" s="19" t="s">
        <v>196</v>
      </c>
      <c r="G78" s="19" t="s">
        <v>257</v>
      </c>
    </row>
    <row r="79" spans="3:7" x14ac:dyDescent="0.25">
      <c r="C79" s="19" t="s">
        <v>190</v>
      </c>
      <c r="D79" s="19" t="s">
        <v>190</v>
      </c>
      <c r="E79" s="19" t="s">
        <v>190</v>
      </c>
      <c r="F79" s="19" t="s">
        <v>155</v>
      </c>
      <c r="G79" s="19" t="s">
        <v>257</v>
      </c>
    </row>
    <row r="80" spans="3:7" x14ac:dyDescent="0.25">
      <c r="C80" s="19" t="s">
        <v>194</v>
      </c>
      <c r="D80" s="19" t="s">
        <v>194</v>
      </c>
      <c r="E80" s="19" t="s">
        <v>194</v>
      </c>
      <c r="F80" s="19" t="s">
        <v>195</v>
      </c>
      <c r="G80" s="19" t="s">
        <v>257</v>
      </c>
    </row>
    <row r="81" spans="2:7" ht="30" x14ac:dyDescent="0.25">
      <c r="C81" s="19" t="s">
        <v>192</v>
      </c>
      <c r="D81" s="61" t="s">
        <v>192</v>
      </c>
      <c r="E81" s="19" t="s">
        <v>192</v>
      </c>
      <c r="F81" s="19" t="s">
        <v>193</v>
      </c>
      <c r="G81" s="19" t="s">
        <v>257</v>
      </c>
    </row>
    <row r="82" spans="2:7" x14ac:dyDescent="0.25">
      <c r="C82" s="60" t="s">
        <v>183</v>
      </c>
      <c r="D82" s="60" t="s">
        <v>183</v>
      </c>
      <c r="G82" s="19" t="s">
        <v>257</v>
      </c>
    </row>
    <row r="83" spans="2:7" x14ac:dyDescent="0.25">
      <c r="C83" s="60" t="s">
        <v>184</v>
      </c>
      <c r="D83" s="60" t="s">
        <v>184</v>
      </c>
      <c r="G83" s="19" t="s">
        <v>257</v>
      </c>
    </row>
    <row r="84" spans="2:7" x14ac:dyDescent="0.25">
      <c r="C84" s="60" t="s">
        <v>185</v>
      </c>
      <c r="D84" s="60" t="s">
        <v>185</v>
      </c>
      <c r="G84" s="19" t="s">
        <v>257</v>
      </c>
    </row>
    <row r="85" spans="2:7" x14ac:dyDescent="0.25">
      <c r="C85" s="60" t="s">
        <v>186</v>
      </c>
      <c r="D85" s="60" t="s">
        <v>186</v>
      </c>
      <c r="G85" s="19" t="s">
        <v>257</v>
      </c>
    </row>
    <row r="86" spans="2:7" x14ac:dyDescent="0.25">
      <c r="C86" s="60" t="s">
        <v>182</v>
      </c>
      <c r="D86" s="60" t="s">
        <v>182</v>
      </c>
      <c r="G86" s="19" t="s">
        <v>257</v>
      </c>
    </row>
    <row r="87" spans="2:7" x14ac:dyDescent="0.25">
      <c r="C87" s="60" t="s">
        <v>188</v>
      </c>
      <c r="D87" s="60" t="s">
        <v>188</v>
      </c>
      <c r="G87" s="19" t="s">
        <v>257</v>
      </c>
    </row>
    <row r="88" spans="2:7" x14ac:dyDescent="0.25">
      <c r="C88" s="60" t="s">
        <v>187</v>
      </c>
      <c r="D88" s="60" t="s">
        <v>187</v>
      </c>
      <c r="G88" s="19" t="s">
        <v>257</v>
      </c>
    </row>
    <row r="90" spans="2:7" x14ac:dyDescent="0.25">
      <c r="C90" s="60">
        <v>233595</v>
      </c>
    </row>
    <row r="91" spans="2:7" x14ac:dyDescent="0.25">
      <c r="C91" s="60">
        <v>860</v>
      </c>
    </row>
    <row r="92" spans="2:7" x14ac:dyDescent="0.25">
      <c r="C92" s="60">
        <v>102</v>
      </c>
    </row>
    <row r="95" spans="2:7" x14ac:dyDescent="0.25">
      <c r="B95" s="51" t="s">
        <v>176</v>
      </c>
      <c r="C95" s="51"/>
      <c r="D95" s="51"/>
    </row>
    <row r="96" spans="2:7" x14ac:dyDescent="0.25">
      <c r="C96" s="19" t="s">
        <v>177</v>
      </c>
    </row>
    <row r="97" spans="2:3" x14ac:dyDescent="0.25">
      <c r="C97" s="19" t="s">
        <v>178</v>
      </c>
    </row>
    <row r="99" spans="2:3" ht="15" customHeight="1" x14ac:dyDescent="0.25">
      <c r="B99" s="19" t="s">
        <v>221</v>
      </c>
    </row>
    <row r="100" spans="2:3" x14ac:dyDescent="0.25">
      <c r="C100" s="19" t="s">
        <v>238</v>
      </c>
    </row>
    <row r="101" spans="2:3" x14ac:dyDescent="0.25">
      <c r="C101" s="19" t="s">
        <v>228</v>
      </c>
    </row>
    <row r="102" spans="2:3" x14ac:dyDescent="0.25">
      <c r="C102" s="19" t="s">
        <v>229</v>
      </c>
    </row>
    <row r="103" spans="2:3" x14ac:dyDescent="0.25">
      <c r="C103" s="19" t="s">
        <v>230</v>
      </c>
    </row>
    <row r="104" spans="2:3" x14ac:dyDescent="0.25">
      <c r="C104" s="19" t="s">
        <v>231</v>
      </c>
    </row>
    <row r="105" spans="2:3" x14ac:dyDescent="0.25">
      <c r="C105" s="19" t="s">
        <v>232</v>
      </c>
    </row>
    <row r="106" spans="2:3" x14ac:dyDescent="0.25">
      <c r="C106" s="19" t="s">
        <v>233</v>
      </c>
    </row>
    <row r="107" spans="2:3" x14ac:dyDescent="0.25">
      <c r="C107" s="19" t="s">
        <v>234</v>
      </c>
    </row>
    <row r="108" spans="2:3" x14ac:dyDescent="0.25">
      <c r="C108" s="19" t="s">
        <v>235</v>
      </c>
    </row>
    <row r="109" spans="2:3" x14ac:dyDescent="0.25">
      <c r="C109" s="19" t="s">
        <v>236</v>
      </c>
    </row>
    <row r="110" spans="2:3" x14ac:dyDescent="0.25">
      <c r="C110" s="19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07CBA-AEFB-49DD-97A1-ECB0421400BD}">
  <dimension ref="B1:N43"/>
  <sheetViews>
    <sheetView showGridLines="0" zoomScale="70" zoomScaleNormal="70" workbookViewId="0">
      <pane ySplit="4" topLeftCell="A5" activePane="bottomLeft" state="frozen"/>
      <selection pane="bottomLeft" activeCell="A5" sqref="A5"/>
    </sheetView>
  </sheetViews>
  <sheetFormatPr baseColWidth="10" defaultRowHeight="12.75" x14ac:dyDescent="0.25"/>
  <cols>
    <col min="1" max="1" width="1.7109375" style="9" customWidth="1"/>
    <col min="2" max="2" width="12.7109375" style="9" customWidth="1"/>
    <col min="3" max="14" width="35.7109375" style="9" customWidth="1"/>
    <col min="15" max="16384" width="11.42578125" style="9"/>
  </cols>
  <sheetData>
    <row r="1" spans="2:14" ht="15" customHeight="1" x14ac:dyDescent="0.25"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</row>
    <row r="2" spans="2:14" ht="15.75" x14ac:dyDescent="0.25">
      <c r="B2" s="250" t="s">
        <v>10</v>
      </c>
      <c r="C2" s="251"/>
      <c r="D2" s="251"/>
      <c r="E2" s="251"/>
      <c r="F2" s="251"/>
      <c r="G2" s="251"/>
      <c r="H2" s="251"/>
      <c r="I2" s="251"/>
      <c r="J2" s="251"/>
      <c r="K2" s="251"/>
      <c r="L2" s="251"/>
      <c r="M2" s="251"/>
      <c r="N2" s="251"/>
    </row>
    <row r="3" spans="2:14" ht="25.5" customHeight="1" x14ac:dyDescent="0.25">
      <c r="B3" s="252" t="s">
        <v>1</v>
      </c>
      <c r="C3" s="254" t="s">
        <v>11</v>
      </c>
      <c r="D3" s="254"/>
      <c r="E3" s="254" t="s">
        <v>12</v>
      </c>
      <c r="F3" s="254"/>
      <c r="G3" s="255" t="s">
        <v>13</v>
      </c>
      <c r="H3" s="255"/>
      <c r="I3" s="255" t="s">
        <v>14</v>
      </c>
      <c r="J3" s="255"/>
      <c r="K3" s="255" t="s">
        <v>15</v>
      </c>
      <c r="L3" s="255"/>
      <c r="M3" s="255" t="s">
        <v>16</v>
      </c>
      <c r="N3" s="255"/>
    </row>
    <row r="4" spans="2:14" ht="13.5" thickBot="1" x14ac:dyDescent="0.3">
      <c r="B4" s="253"/>
      <c r="C4" s="10" t="s">
        <v>17</v>
      </c>
      <c r="D4" s="10" t="s">
        <v>18</v>
      </c>
      <c r="E4" s="10" t="s">
        <v>17</v>
      </c>
      <c r="F4" s="10" t="s">
        <v>18</v>
      </c>
      <c r="G4" s="10" t="s">
        <v>17</v>
      </c>
      <c r="H4" s="10" t="s">
        <v>18</v>
      </c>
      <c r="I4" s="10" t="s">
        <v>17</v>
      </c>
      <c r="J4" s="10" t="s">
        <v>18</v>
      </c>
      <c r="K4" s="10" t="s">
        <v>17</v>
      </c>
      <c r="L4" s="10" t="s">
        <v>18</v>
      </c>
      <c r="M4" s="10" t="s">
        <v>17</v>
      </c>
      <c r="N4" s="10" t="s">
        <v>18</v>
      </c>
    </row>
    <row r="5" spans="2:14" ht="129.94999999999999" customHeight="1" x14ac:dyDescent="0.25">
      <c r="B5" s="11" t="s">
        <v>19</v>
      </c>
      <c r="C5" s="12" t="s">
        <v>265</v>
      </c>
      <c r="D5" s="12" t="s">
        <v>223</v>
      </c>
      <c r="E5" s="12" t="s">
        <v>225</v>
      </c>
      <c r="F5" s="12" t="s">
        <v>224</v>
      </c>
      <c r="G5" s="12" t="s">
        <v>226</v>
      </c>
      <c r="H5" s="12" t="s">
        <v>224</v>
      </c>
      <c r="I5" s="12" t="s">
        <v>226</v>
      </c>
      <c r="J5" s="12" t="s">
        <v>224</v>
      </c>
      <c r="K5" s="12" t="s">
        <v>226</v>
      </c>
      <c r="L5" s="12" t="s">
        <v>224</v>
      </c>
      <c r="M5" s="12" t="s">
        <v>226</v>
      </c>
      <c r="N5" s="12" t="s">
        <v>224</v>
      </c>
    </row>
    <row r="6" spans="2:14" ht="120" customHeight="1" x14ac:dyDescent="0.25">
      <c r="B6" s="13" t="s">
        <v>20</v>
      </c>
      <c r="C6" s="14" t="s">
        <v>21</v>
      </c>
      <c r="D6" s="14" t="s">
        <v>22</v>
      </c>
      <c r="E6" s="14" t="s">
        <v>23</v>
      </c>
      <c r="F6" s="14" t="s">
        <v>22</v>
      </c>
      <c r="G6" s="14" t="s">
        <v>24</v>
      </c>
      <c r="H6" s="14" t="s">
        <v>22</v>
      </c>
      <c r="I6" s="14" t="s">
        <v>24</v>
      </c>
      <c r="J6" s="14" t="s">
        <v>22</v>
      </c>
      <c r="K6" s="14" t="s">
        <v>24</v>
      </c>
      <c r="L6" s="14" t="s">
        <v>22</v>
      </c>
      <c r="M6" s="14" t="s">
        <v>24</v>
      </c>
      <c r="N6" s="14" t="s">
        <v>22</v>
      </c>
    </row>
    <row r="7" spans="2:14" ht="120" customHeight="1" x14ac:dyDescent="0.25">
      <c r="B7" s="13" t="s">
        <v>25</v>
      </c>
      <c r="C7" s="14" t="s">
        <v>26</v>
      </c>
      <c r="D7" s="14" t="s">
        <v>27</v>
      </c>
      <c r="E7" s="14" t="s">
        <v>28</v>
      </c>
      <c r="F7" s="14" t="s">
        <v>27</v>
      </c>
      <c r="G7" s="14" t="s">
        <v>29</v>
      </c>
      <c r="H7" s="14" t="s">
        <v>30</v>
      </c>
      <c r="I7" s="14" t="s">
        <v>29</v>
      </c>
      <c r="J7" s="14" t="s">
        <v>30</v>
      </c>
      <c r="K7" s="14" t="s">
        <v>29</v>
      </c>
      <c r="L7" s="14" t="s">
        <v>30</v>
      </c>
      <c r="M7" s="14" t="s">
        <v>29</v>
      </c>
      <c r="N7" s="14" t="s">
        <v>30</v>
      </c>
    </row>
    <row r="8" spans="2:14" ht="150" customHeight="1" x14ac:dyDescent="0.25">
      <c r="B8" s="13" t="s">
        <v>31</v>
      </c>
      <c r="C8" s="14" t="s">
        <v>32</v>
      </c>
      <c r="D8" s="14" t="s">
        <v>33</v>
      </c>
      <c r="E8" s="14" t="s">
        <v>34</v>
      </c>
      <c r="F8" s="14" t="s">
        <v>35</v>
      </c>
      <c r="G8" s="14" t="s">
        <v>36</v>
      </c>
      <c r="H8" s="14" t="s">
        <v>35</v>
      </c>
      <c r="I8" s="14" t="s">
        <v>36</v>
      </c>
      <c r="J8" s="14" t="s">
        <v>35</v>
      </c>
      <c r="K8" s="14" t="s">
        <v>36</v>
      </c>
      <c r="L8" s="14" t="s">
        <v>35</v>
      </c>
      <c r="M8" s="14" t="s">
        <v>36</v>
      </c>
      <c r="N8" s="14" t="s">
        <v>35</v>
      </c>
    </row>
    <row r="9" spans="2:14" ht="150" customHeight="1" x14ac:dyDescent="0.25">
      <c r="B9" s="15" t="s">
        <v>37</v>
      </c>
      <c r="C9" s="16" t="s">
        <v>32</v>
      </c>
      <c r="D9" s="14" t="s">
        <v>33</v>
      </c>
      <c r="E9" s="16" t="s">
        <v>34</v>
      </c>
      <c r="F9" s="14" t="s">
        <v>35</v>
      </c>
      <c r="G9" s="16" t="s">
        <v>36</v>
      </c>
      <c r="H9" s="14" t="s">
        <v>35</v>
      </c>
      <c r="I9" s="16" t="s">
        <v>36</v>
      </c>
      <c r="J9" s="14" t="s">
        <v>35</v>
      </c>
      <c r="K9" s="16" t="s">
        <v>36</v>
      </c>
      <c r="L9" s="14" t="s">
        <v>35</v>
      </c>
      <c r="M9" s="16" t="s">
        <v>36</v>
      </c>
      <c r="N9" s="14" t="s">
        <v>35</v>
      </c>
    </row>
    <row r="11" spans="2:14" x14ac:dyDescent="0.25">
      <c r="C11" s="17" t="str">
        <f>CONCATENATE('Sol Av_1.2'!E12,'Sol Av_1.2'!E21)</f>
        <v/>
      </c>
    </row>
    <row r="13" spans="2:14" ht="13.5" thickBot="1" x14ac:dyDescent="0.3">
      <c r="D13" s="10" t="s">
        <v>17</v>
      </c>
      <c r="E13" s="10" t="s">
        <v>18</v>
      </c>
    </row>
    <row r="14" spans="2:14" ht="76.5" x14ac:dyDescent="0.25">
      <c r="B14" s="9">
        <v>1</v>
      </c>
      <c r="C14" s="18" t="str">
        <f>CONCATENATE($B5,$C$3)</f>
        <v>Estimación de valorTerreno</v>
      </c>
      <c r="D14" s="14" t="str">
        <f>C5</f>
        <v>Solicitud de Avalúo
Antecedente de Propiedad, Escritura / Titulo de Propiedad
Georeferencias (archivo kmz)
Croquis de ubicación
Constancia de Uso de Suelo</v>
      </c>
      <c r="E14" s="14" t="str">
        <f>D5</f>
        <v>Boleta Predial
CLG (Certificado de Libertad de Gravamen)
Ficha Técnica
Planos Arquitectónico / Plano Catastral
Avalúo Antecedente</v>
      </c>
    </row>
    <row r="15" spans="2:14" ht="89.25" x14ac:dyDescent="0.25">
      <c r="B15" s="9">
        <v>2</v>
      </c>
      <c r="C15" s="18" t="str">
        <f>CONCATENATE($B5,$E$3)</f>
        <v>Estimación de valorCasa Habitación Unifamiliar</v>
      </c>
      <c r="D15" s="14" t="str">
        <f>E5</f>
        <v>Solicitud de Avalúo
Escritura / Titulo de Propiedad
Georeferencias (archivo kmz)
Croquis de ubicación</v>
      </c>
      <c r="E15" s="14" t="str">
        <f>F5</f>
        <v>Boleta Predial
CLG (Certificado de Libertad de Gravamen)
Ficha Técnica
Planos Arquitectónico / Plano Catastral
Constancia de Uso de Suelo
Avalúo Antecedente</v>
      </c>
    </row>
    <row r="16" spans="2:14" ht="89.25" x14ac:dyDescent="0.25">
      <c r="B16" s="9">
        <v>3</v>
      </c>
      <c r="C16" s="18" t="str">
        <f>CONCATENATE($B5,$G$3)</f>
        <v>Estimación de valorCasa en Condominio</v>
      </c>
      <c r="D16" s="14" t="str">
        <f>G5</f>
        <v>Solicitud de Avalúo
Escritura / Titulo de Propiedad
- En caso de Régimen de condominio debe incluir: Indiviso
Georeferencias (archivo kmz)
Croquis de ubicación</v>
      </c>
      <c r="E16" s="14" t="str">
        <f>H5</f>
        <v>Boleta Predial
CLG (Certificado de Libertad de Gravamen)
Ficha Técnica
Planos Arquitectónico / Plano Catastral
Constancia de Uso de Suelo
Avalúo Antecedente</v>
      </c>
    </row>
    <row r="17" spans="2:5" ht="89.25" x14ac:dyDescent="0.25">
      <c r="B17" s="9">
        <v>4</v>
      </c>
      <c r="C17" s="18" t="str">
        <f>CONCATENATE($B5,$I$3)</f>
        <v>Estimación de valorDepartamento en Condominio</v>
      </c>
      <c r="D17" s="14" t="str">
        <f>I5</f>
        <v>Solicitud de Avalúo
Escritura / Titulo de Propiedad
- En caso de Régimen de condominio debe incluir: Indiviso
Georeferencias (archivo kmz)
Croquis de ubicación</v>
      </c>
      <c r="E17" s="14" t="str">
        <f>J5</f>
        <v>Boleta Predial
CLG (Certificado de Libertad de Gravamen)
Ficha Técnica
Planos Arquitectónico / Plano Catastral
Constancia de Uso de Suelo
Avalúo Antecedente</v>
      </c>
    </row>
    <row r="18" spans="2:5" ht="89.25" x14ac:dyDescent="0.25">
      <c r="B18" s="9">
        <v>5</v>
      </c>
      <c r="C18" s="18" t="str">
        <f>CONCATENATE($B5,$K$3)</f>
        <v>Estimación de valorEdificio</v>
      </c>
      <c r="D18" s="14" t="str">
        <f>K5</f>
        <v>Solicitud de Avalúo
Escritura / Titulo de Propiedad
- En caso de Régimen de condominio debe incluir: Indiviso
Georeferencias (archivo kmz)
Croquis de ubicación</v>
      </c>
      <c r="E18" s="14" t="str">
        <f>L5</f>
        <v>Boleta Predial
CLG (Certificado de Libertad de Gravamen)
Ficha Técnica
Planos Arquitectónico / Plano Catastral
Constancia de Uso de Suelo
Avalúo Antecedente</v>
      </c>
    </row>
    <row r="19" spans="2:5" ht="89.25" x14ac:dyDescent="0.25">
      <c r="B19" s="9">
        <v>6</v>
      </c>
      <c r="C19" s="18" t="str">
        <f>CONCATENATE($B5,$M$3)</f>
        <v>Estimación de valorConjunto Habitacional</v>
      </c>
      <c r="D19" s="14" t="str">
        <f>M5</f>
        <v>Solicitud de Avalúo
Escritura / Titulo de Propiedad
- En caso de Régimen de condominio debe incluir: Indiviso
Georeferencias (archivo kmz)
Croquis de ubicación</v>
      </c>
      <c r="E19" s="14" t="str">
        <f>N5</f>
        <v>Boleta Predial
CLG (Certificado de Libertad de Gravamen)
Ficha Técnica
Planos Arquitectónico / Plano Catastral
Constancia de Uso de Suelo
Avalúo Antecedente</v>
      </c>
    </row>
    <row r="20" spans="2:5" ht="30" customHeight="1" x14ac:dyDescent="0.25">
      <c r="B20" s="9">
        <v>1</v>
      </c>
      <c r="C20" s="18" t="str">
        <f>CONCATENATE($B6,$C$3)</f>
        <v>Avalúo ComercialTerreno</v>
      </c>
      <c r="D20" s="14" t="str">
        <f>C6</f>
        <v>Solicitud de Avalúo
Escritura / Titulo de Propiedad
Boleta Predial
CLG (Certificado de Libertad de Gravamen)
Georeferencias (archivo kmz)
Constancia de Uso de Suelo</v>
      </c>
      <c r="E20" s="14" t="str">
        <f>D6</f>
        <v>Ficha Técnica
Planos Arquitectónico / Plano Catastral
Croquis de ubicación
Constancia de Uso de Suelo
Avalúo Antecedente</v>
      </c>
    </row>
    <row r="21" spans="2:5" ht="76.5" x14ac:dyDescent="0.25">
      <c r="B21" s="9">
        <v>2</v>
      </c>
      <c r="C21" s="18" t="str">
        <f>CONCATENATE($B6,$E$3)</f>
        <v>Avalúo ComercialCasa Habitación Unifamiliar</v>
      </c>
      <c r="D21" s="14" t="str">
        <f>E6</f>
        <v>Solicitud de Avalúo
Escritura / Titulo de Propiedad
Boleta Predial
CLG (Certificado de Libertad de Gravamen)
Georeferencias (archivo kmz)</v>
      </c>
      <c r="E21" s="14" t="str">
        <f>F6</f>
        <v>Ficha Técnica
Planos Arquitectónico / Plano Catastral
Croquis de ubicación
Constancia de Uso de Suelo
Avalúo Antecedente</v>
      </c>
    </row>
    <row r="22" spans="2:5" ht="102" x14ac:dyDescent="0.25">
      <c r="B22" s="9">
        <v>3</v>
      </c>
      <c r="C22" s="18" t="str">
        <f>CONCATENATE($B6,$G$3)</f>
        <v>Avalúo ComercialCasa en Condominio</v>
      </c>
      <c r="D22" s="14" t="str">
        <f>G6</f>
        <v>Solicitud de Avalúo
Escritura / Titulo de Propiedad
- En caso de Régimen de condominio debe incluir: Indiviso
Boleta Predial
CLG (Certificado de Libertad de Gravamen)
Georeferencias (archivo kmz)</v>
      </c>
      <c r="E22" s="14" t="str">
        <f>H6</f>
        <v>Ficha Técnica
Planos Arquitectónico / Plano Catastral
Croquis de ubicación
Constancia de Uso de Suelo
Avalúo Antecedente</v>
      </c>
    </row>
    <row r="23" spans="2:5" ht="102" x14ac:dyDescent="0.25">
      <c r="B23" s="9">
        <v>4</v>
      </c>
      <c r="C23" s="18" t="str">
        <f>CONCATENATE($B6,$I$3)</f>
        <v>Avalúo ComercialDepartamento en Condominio</v>
      </c>
      <c r="D23" s="14" t="str">
        <f>I6</f>
        <v>Solicitud de Avalúo
Escritura / Titulo de Propiedad
- En caso de Régimen de condominio debe incluir: Indiviso
Boleta Predial
CLG (Certificado de Libertad de Gravamen)
Georeferencias (archivo kmz)</v>
      </c>
      <c r="E23" s="14" t="str">
        <f>J6</f>
        <v>Ficha Técnica
Planos Arquitectónico / Plano Catastral
Croquis de ubicación
Constancia de Uso de Suelo
Avalúo Antecedente</v>
      </c>
    </row>
    <row r="24" spans="2:5" ht="102" x14ac:dyDescent="0.25">
      <c r="B24" s="9">
        <v>5</v>
      </c>
      <c r="C24" s="18" t="str">
        <f>CONCATENATE($B6,$K$3)</f>
        <v>Avalúo ComercialEdificio</v>
      </c>
      <c r="D24" s="14" t="str">
        <f>K6</f>
        <v>Solicitud de Avalúo
Escritura / Titulo de Propiedad
- En caso de Régimen de condominio debe incluir: Indiviso
Boleta Predial
CLG (Certificado de Libertad de Gravamen)
Georeferencias (archivo kmz)</v>
      </c>
      <c r="E24" s="14" t="str">
        <f>L6</f>
        <v>Ficha Técnica
Planos Arquitectónico / Plano Catastral
Croquis de ubicación
Constancia de Uso de Suelo
Avalúo Antecedente</v>
      </c>
    </row>
    <row r="25" spans="2:5" ht="102" x14ac:dyDescent="0.25">
      <c r="B25" s="9">
        <v>6</v>
      </c>
      <c r="C25" s="18" t="str">
        <f>CONCATENATE($B6,$M$3)</f>
        <v>Avalúo ComercialConjunto Habitacional</v>
      </c>
      <c r="D25" s="14" t="str">
        <f>M6</f>
        <v>Solicitud de Avalúo
Escritura / Titulo de Propiedad
- En caso de Régimen de condominio debe incluir: Indiviso
Boleta Predial
CLG (Certificado de Libertad de Gravamen)
Georeferencias (archivo kmz)</v>
      </c>
      <c r="E25" s="14" t="str">
        <f>N6</f>
        <v>Ficha Técnica
Planos Arquitectónico / Plano Catastral
Croquis de ubicación
Constancia de Uso de Suelo
Avalúo Antecedente</v>
      </c>
    </row>
    <row r="26" spans="2:5" ht="76.5" x14ac:dyDescent="0.25">
      <c r="B26" s="9">
        <v>1</v>
      </c>
      <c r="C26" s="18" t="str">
        <f>CONCATENATE($B7,$C$3)</f>
        <v>Avalúo para JuzgadosTerreno</v>
      </c>
      <c r="D26" s="14" t="str">
        <f>C7</f>
        <v>Solicitud de Avalúo
CLG (Certificado de Libertad de Gravamen)
Georeferencias (archivo kmz)
Ficha Técnica
Constancia de Uso de Suelo</v>
      </c>
      <c r="E26" s="14" t="str">
        <f>D7</f>
        <v>Escritura / Titulo de Propiedad
Boleta Predial
Planos Arquitectónico / Plano Catastral
Croquis de ubicación
Constancia de Uso de Suelo
Avalúo Antecedente</v>
      </c>
    </row>
    <row r="27" spans="2:5" ht="76.5" x14ac:dyDescent="0.25">
      <c r="B27" s="9">
        <v>2</v>
      </c>
      <c r="C27" s="18" t="str">
        <f>CONCATENATE($B7,$E$3)</f>
        <v>Avalúo para JuzgadosCasa Habitación Unifamiliar</v>
      </c>
      <c r="D27" s="14" t="str">
        <f>E7</f>
        <v>Solicitud de Avalúo
CLG (Certificado de Libertad de Gravamen)
Georeferencias (archivo kmz)
Ficha Técnica
gfd</v>
      </c>
      <c r="E27" s="14" t="str">
        <f>F7</f>
        <v>Escritura / Titulo de Propiedad
Boleta Predial
Planos Arquitectónico / Plano Catastral
Croquis de ubicación
Constancia de Uso de Suelo
Avalúo Antecedente</v>
      </c>
    </row>
    <row r="28" spans="2:5" ht="102" x14ac:dyDescent="0.25">
      <c r="B28" s="9">
        <v>3</v>
      </c>
      <c r="C28" s="18" t="str">
        <f>CONCATENATE($B7,$G$3)</f>
        <v>Avalúo para JuzgadosCasa en Condominio</v>
      </c>
      <c r="D28" s="14" t="str">
        <f>G7</f>
        <v>Solicitud de Avalúo
CLG (Certificado de Libertad de Gravamen)
Georeferencias (archivo kmz)
Ficha Técnica</v>
      </c>
      <c r="E28" s="14" t="str">
        <f>H7</f>
        <v>Escritura / Titulo de Propiedad
- En caso de Régimen de condominio debe incluir: Indiviso
Boleta Predial
Planos Arquitectónico / Plano Catastral
Croquis de ubicación
Constancia de Uso de Suelo
Avalúo Antecedente</v>
      </c>
    </row>
    <row r="29" spans="2:5" ht="102" x14ac:dyDescent="0.25">
      <c r="B29" s="9">
        <v>4</v>
      </c>
      <c r="C29" s="18" t="str">
        <f>CONCATENATE($B7,$I$3)</f>
        <v>Avalúo para JuzgadosDepartamento en Condominio</v>
      </c>
      <c r="D29" s="14" t="str">
        <f>I7</f>
        <v>Solicitud de Avalúo
CLG (Certificado de Libertad de Gravamen)
Georeferencias (archivo kmz)
Ficha Técnica</v>
      </c>
      <c r="E29" s="14" t="str">
        <f>J7</f>
        <v>Escritura / Titulo de Propiedad
- En caso de Régimen de condominio debe incluir: Indiviso
Boleta Predial
Planos Arquitectónico / Plano Catastral
Croquis de ubicación
Constancia de Uso de Suelo
Avalúo Antecedente</v>
      </c>
    </row>
    <row r="30" spans="2:5" ht="102" x14ac:dyDescent="0.25">
      <c r="B30" s="9">
        <v>5</v>
      </c>
      <c r="C30" s="18" t="str">
        <f>CONCATENATE($B7,$K$3)</f>
        <v>Avalúo para JuzgadosEdificio</v>
      </c>
      <c r="D30" s="14" t="str">
        <f>K7</f>
        <v>Solicitud de Avalúo
CLG (Certificado de Libertad de Gravamen)
Georeferencias (archivo kmz)
Ficha Técnica</v>
      </c>
      <c r="E30" s="14" t="str">
        <f>L7</f>
        <v>Escritura / Titulo de Propiedad
- En caso de Régimen de condominio debe incluir: Indiviso
Boleta Predial
Planos Arquitectónico / Plano Catastral
Croquis de ubicación
Constancia de Uso de Suelo
Avalúo Antecedente</v>
      </c>
    </row>
    <row r="31" spans="2:5" ht="102" x14ac:dyDescent="0.25">
      <c r="B31" s="9">
        <v>6</v>
      </c>
      <c r="C31" s="18" t="str">
        <f>CONCATENATE($B7,$M$3)</f>
        <v>Avalúo para JuzgadosConjunto Habitacional</v>
      </c>
      <c r="D31" s="14" t="str">
        <f>M7</f>
        <v>Solicitud de Avalúo
CLG (Certificado de Libertad de Gravamen)
Georeferencias (archivo kmz)
Ficha Técnica</v>
      </c>
      <c r="E31" s="14" t="str">
        <f>N7</f>
        <v>Escritura / Titulo de Propiedad
- En caso de Régimen de condominio debe incluir: Indiviso
Boleta Predial
Planos Arquitectónico / Plano Catastral
Croquis de ubicación
Constancia de Uso de Suelo
Avalúo Antecedente</v>
      </c>
    </row>
    <row r="32" spans="2:5" ht="102" x14ac:dyDescent="0.25">
      <c r="B32" s="9">
        <v>1</v>
      </c>
      <c r="C32" s="18" t="str">
        <f>CONCATENATE($B8,$C$3)</f>
        <v>Avalúo Fiscal / CatastralTerreno</v>
      </c>
      <c r="D32" s="14" t="str">
        <f>C8</f>
        <v>Solicitud de Avalúo
Escritura / Titulo de Propiedad
Boleta Predial
CLG (Certificado de Libertad de Gravamen)
Georeferencias (archivo kmz)
Croquis de ubicación
Constancia de Uso de Suelo</v>
      </c>
      <c r="E32" s="14" t="str">
        <f>D8</f>
        <v>Ficha Técnica
Planos Arquitectónico / Plano Catastral
Constancia de Uso de Suelo
Avalúo Antecedente</v>
      </c>
    </row>
    <row r="33" spans="2:5" ht="102" x14ac:dyDescent="0.25">
      <c r="B33" s="9">
        <v>2</v>
      </c>
      <c r="C33" s="18" t="str">
        <f>CONCATENATE($B8,$E$3)</f>
        <v>Avalúo Fiscal / CatastralCasa Habitación Unifamiliar</v>
      </c>
      <c r="D33" s="14" t="str">
        <f>E8</f>
        <v>Solicitud de Avalúo
Escritura / Titulo de Propiedad
Boleta Predial
CLG (Certificado de Libertad de Gravamen)
Georeferencias (archivo kmz)
Planos Arquitectónico / Plano Catastral
Croquis de ubicación</v>
      </c>
      <c r="E33" s="14" t="str">
        <f>F8</f>
        <v>Ficha Técnica
Constancia de Uso de Suelo
Avalúo Antecedente</v>
      </c>
    </row>
    <row r="34" spans="2:5" ht="127.5" x14ac:dyDescent="0.25">
      <c r="B34" s="9">
        <v>3</v>
      </c>
      <c r="C34" s="18" t="str">
        <f>CONCATENATE($B8,$G$3)</f>
        <v>Avalúo Fiscal / CatastralCasa en Condominio</v>
      </c>
      <c r="D34" s="14" t="str">
        <f>G8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4" s="14" t="str">
        <f>H8</f>
        <v>Ficha Técnica
Constancia de Uso de Suelo
Avalúo Antecedente</v>
      </c>
    </row>
    <row r="35" spans="2:5" ht="127.5" x14ac:dyDescent="0.25">
      <c r="B35" s="9">
        <v>4</v>
      </c>
      <c r="C35" s="18" t="str">
        <f>CONCATENATE($B8,$I$3)</f>
        <v>Avalúo Fiscal / CatastralDepartamento en Condominio</v>
      </c>
      <c r="D35" s="14" t="str">
        <f>I8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5" s="14" t="str">
        <f>J8</f>
        <v>Ficha Técnica
Constancia de Uso de Suelo
Avalúo Antecedente</v>
      </c>
    </row>
    <row r="36" spans="2:5" ht="127.5" x14ac:dyDescent="0.25">
      <c r="B36" s="9">
        <v>5</v>
      </c>
      <c r="C36" s="18" t="str">
        <f>CONCATENATE($B8,$K$3)</f>
        <v>Avalúo Fiscal / CatastralEdificio</v>
      </c>
      <c r="D36" s="14" t="str">
        <f>K8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6" s="14" t="str">
        <f>L8</f>
        <v>Ficha Técnica
Constancia de Uso de Suelo
Avalúo Antecedente</v>
      </c>
    </row>
    <row r="37" spans="2:5" ht="127.5" x14ac:dyDescent="0.25">
      <c r="B37" s="9">
        <v>6</v>
      </c>
      <c r="C37" s="18" t="str">
        <f>CONCATENATE($B8,$M$3)</f>
        <v>Avalúo Fiscal / CatastralConjunto Habitacional</v>
      </c>
      <c r="D37" s="14" t="str">
        <f>M8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37" s="14" t="str">
        <f>N8</f>
        <v>Ficha Técnica
Constancia de Uso de Suelo
Avalúo Antecedente</v>
      </c>
    </row>
    <row r="38" spans="2:5" ht="102" x14ac:dyDescent="0.25">
      <c r="B38" s="9">
        <v>1</v>
      </c>
      <c r="C38" s="18" t="str">
        <f>CONCATENATE($B9,$C$3)</f>
        <v>Avalúo BancarioTerreno</v>
      </c>
      <c r="D38" s="14" t="str">
        <f>C9</f>
        <v>Solicitud de Avalúo
Escritura / Titulo de Propiedad
Boleta Predial
CLG (Certificado de Libertad de Gravamen)
Georeferencias (archivo kmz)
Croquis de ubicación
Constancia de Uso de Suelo</v>
      </c>
      <c r="E38" s="14" t="str">
        <f>D9</f>
        <v>Ficha Técnica
Planos Arquitectónico / Plano Catastral
Constancia de Uso de Suelo
Avalúo Antecedente</v>
      </c>
    </row>
    <row r="39" spans="2:5" ht="102" x14ac:dyDescent="0.25">
      <c r="B39" s="9">
        <v>2</v>
      </c>
      <c r="C39" s="18" t="str">
        <f>CONCATENATE($B9,$E$3)</f>
        <v>Avalúo BancarioCasa Habitación Unifamiliar</v>
      </c>
      <c r="D39" s="14" t="str">
        <f>E9</f>
        <v>Solicitud de Avalúo
Escritura / Titulo de Propiedad
Boleta Predial
CLG (Certificado de Libertad de Gravamen)
Georeferencias (archivo kmz)
Planos Arquitectónico / Plano Catastral
Croquis de ubicación</v>
      </c>
      <c r="E39" s="14" t="str">
        <f>F9</f>
        <v>Ficha Técnica
Constancia de Uso de Suelo
Avalúo Antecedente</v>
      </c>
    </row>
    <row r="40" spans="2:5" ht="127.5" x14ac:dyDescent="0.25">
      <c r="B40" s="9">
        <v>3</v>
      </c>
      <c r="C40" s="18" t="str">
        <f>CONCATENATE($B9,$G$3)</f>
        <v>Avalúo BancarioCasa en Condominio</v>
      </c>
      <c r="D40" s="14" t="str">
        <f>G9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0" s="14" t="str">
        <f>H9</f>
        <v>Ficha Técnica
Constancia de Uso de Suelo
Avalúo Antecedente</v>
      </c>
    </row>
    <row r="41" spans="2:5" ht="127.5" x14ac:dyDescent="0.25">
      <c r="B41" s="9">
        <v>4</v>
      </c>
      <c r="C41" s="18" t="str">
        <f>CONCATENATE($B9,$I$3)</f>
        <v>Avalúo BancarioDepartamento en Condominio</v>
      </c>
      <c r="D41" s="14" t="str">
        <f>I9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1" s="14" t="str">
        <f>J9</f>
        <v>Ficha Técnica
Constancia de Uso de Suelo
Avalúo Antecedente</v>
      </c>
    </row>
    <row r="42" spans="2:5" ht="127.5" x14ac:dyDescent="0.25">
      <c r="B42" s="9">
        <v>5</v>
      </c>
      <c r="C42" s="18" t="str">
        <f>CONCATENATE($B9,$K$3)</f>
        <v>Avalúo BancarioEdificio</v>
      </c>
      <c r="D42" s="14" t="str">
        <f>K9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2" s="14" t="str">
        <f>L9</f>
        <v>Ficha Técnica
Constancia de Uso de Suelo
Avalúo Antecedente</v>
      </c>
    </row>
    <row r="43" spans="2:5" ht="127.5" x14ac:dyDescent="0.25">
      <c r="B43" s="9">
        <v>6</v>
      </c>
      <c r="C43" s="18" t="str">
        <f>CONCATENATE($B9,$M$3)</f>
        <v>Avalúo BancarioConjunto Habitacional</v>
      </c>
      <c r="D43" s="14" t="str">
        <f>M9</f>
        <v>Solicitud de Avalúo
Escritura / Titulo de Propiedad
- En caso de Régimen de condominio debe incluir: Indiviso
Boleta Predial
CLG (Certificado de Libertad de Gravamen)
Georeferencias (archivo kmz)
Planos Arquitectónico / Plano Catastral
Croquis de ubicación</v>
      </c>
      <c r="E43" s="14" t="str">
        <f>N9</f>
        <v>Ficha Técnica
Constancia de Uso de Suelo
Avalúo Antecedente</v>
      </c>
    </row>
  </sheetData>
  <mergeCells count="8">
    <mergeCell ref="B2:N2"/>
    <mergeCell ref="B3:B4"/>
    <mergeCell ref="C3:D3"/>
    <mergeCell ref="E3:F3"/>
    <mergeCell ref="G3:H3"/>
    <mergeCell ref="I3:J3"/>
    <mergeCell ref="K3:L3"/>
    <mergeCell ref="M3:N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Sol Av_1.2</vt:lpstr>
      <vt:lpstr>Listado Viv</vt:lpstr>
      <vt:lpstr>Control de Cambios</vt:lpstr>
      <vt:lpstr>Control Cambios</vt:lpstr>
      <vt:lpstr>Cotización</vt:lpstr>
      <vt:lpstr>Comparativa</vt:lpstr>
      <vt:lpstr>Layout-Control</vt:lpstr>
      <vt:lpstr>Datos</vt:lpstr>
      <vt:lpstr>Datos_Tip Av</vt:lpstr>
      <vt:lpstr>Comparativa!Área_de_impresión</vt:lpstr>
      <vt:lpstr>Cotización!Área_de_impresión</vt:lpstr>
      <vt:lpstr>'Listado Viv'!Área_de_impresión</vt:lpstr>
      <vt:lpstr>'Sol Av_1.2'!Área_de_impresión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JEOVANI SALVADOR MORALES MARTINEZ</dc:creator>
  <cp:lastModifiedBy>JEOVANI SALVADOR MORALES MARTINEZ</cp:lastModifiedBy>
  <cp:lastPrinted>2019-06-18T15:47:23Z</cp:lastPrinted>
  <dcterms:created xsi:type="dcterms:W3CDTF">2019-06-17T15:23:52Z</dcterms:created>
  <dcterms:modified xsi:type="dcterms:W3CDTF">2019-08-09T18:47:52Z</dcterms:modified>
</cp:coreProperties>
</file>