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3"/>
    <sheet name="Calculation" sheetId="2" state="visible" r:id="rId4"/>
  </sheets>
  <definedNames>
    <definedName function="false" hidden="false" name="__xlfn_CONCAT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<sst xmlns="http://schemas.openxmlformats.org/spreadsheetml/2006/main" count="32" uniqueCount="29">
  <si>
    <t xml:space="preserve">SRM/EBC → sRGB</t>
  </si>
  <si>
    <t xml:space="preserve">SRM</t>
  </si>
  <si>
    <t xml:space="preserve">R</t>
  </si>
  <si>
    <t xml:space="preserve">Path [cm]</t>
  </si>
  <si>
    <t xml:space="preserve">G</t>
  </si>
  <si>
    <t xml:space="preserve">B</t>
  </si>
  <si>
    <t xml:space="preserve">HEX</t>
  </si>
  <si>
    <t xml:space="preserve">Lambda</t>
  </si>
  <si>
    <t xml:space="preserve">CIE 1931 CMF, 2 degree observer</t>
  </si>
  <si>
    <t xml:space="preserve">Illuminant D65</t>
  </si>
  <si>
    <t xml:space="preserve">Spectrum</t>
  </si>
  <si>
    <t xml:space="preserve">x_bar</t>
  </si>
  <si>
    <t xml:space="preserve">y_bar</t>
  </si>
  <si>
    <t xml:space="preserve">z_bar</t>
  </si>
  <si>
    <t xml:space="preserve">A430</t>
  </si>
  <si>
    <t xml:space="preserve">k</t>
  </si>
  <si>
    <t xml:space="preserve">X</t>
  </si>
  <si>
    <t xml:space="preserve">Y</t>
  </si>
  <si>
    <t xml:space="preserve">Z</t>
  </si>
  <si>
    <t xml:space="preserve">R lin.</t>
  </si>
  <si>
    <t xml:space="preserve">G lin.</t>
  </si>
  <si>
    <t xml:space="preserve">B lin.</t>
  </si>
  <si>
    <t xml:space="preserve">References</t>
  </si>
  <si>
    <t xml:space="preserve">A. J. de Lange, "Color," in Brewing Materials and Processes, Elsevier, 2016, pp. 199-249.</t>
  </si>
  <si>
    <t xml:space="preserve">https://cie.co.at/datatable/cie-1931-colour-matching-functions-2-degree-observer</t>
  </si>
  <si>
    <t xml:space="preserve">https://cie.co.at/datatable/cie-standard-illuminant-d65</t>
  </si>
  <si>
    <t xml:space="preserve">https://www.w3.org/Graphics/Color/srgb</t>
  </si>
  <si>
    <t xml:space="preserve">https://www.bjcp.org/education-training/education-resources/color-guide</t>
  </si>
  <si>
    <t xml:space="preserve">https://github.com/aschet/olfarve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</si>
</sst>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0000"/>
    <numFmt numFmtId="167" formatCode="0.0000"/>
    <numFmt numFmtId="168" formatCode="0.0000E+00"/>
    <numFmt numFmtId="169" formatCode="0.0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ie.co.at/datatable/cie-1931-colour-matching-functions-2-degree-observer" TargetMode="External"/><Relationship Id="rId2" Type="http://schemas.openxmlformats.org/officeDocument/2006/relationships/hyperlink" Target="https://cie.co.at/datatable/cie-standard-illuminant-d65" TargetMode="External"/><Relationship Id="rId3" Type="http://schemas.openxmlformats.org/officeDocument/2006/relationships/hyperlink" Target="https://www.w3.org/Graphics/Color/srgb" TargetMode="External"/><Relationship Id="rId4" Type="http://schemas.openxmlformats.org/officeDocument/2006/relationships/hyperlink" Target="https://www.bjcp.org/education-training/education-resources/color-guide" TargetMode="External"/><Relationship Id="rId5" Type="http://schemas.openxmlformats.org/officeDocument/2006/relationships/hyperlink" Target="https://github.com/aschet/olfarv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1484375" defaultRowHeight="12.75" zeroHeight="false" outlineLevelRow="0" outlineLevelCol="0"/>
  <cols>
    <col collapsed="false" customWidth="true" hidden="false" outlineLevel="0" max="1" min="1" style="1" width="9.42"/>
    <col collapsed="false" customWidth="true" hidden="false" outlineLevel="0" max="3" min="3" style="1" width="9.14"/>
    <col collapsed="false" customWidth="true" hidden="false" outlineLevel="0" max="5" min="5" style="1" width="19.86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</row>
    <row r="3" customFormat="false" ht="12.75" hidden="false" customHeight="true" outlineLevel="0" collapsed="false">
      <c r="A3" s="3" t="s">
        <v>1</v>
      </c>
      <c r="B3" s="4" t="n">
        <v>1</v>
      </c>
      <c r="D3" s="5" t="s">
        <v>2</v>
      </c>
      <c r="E3" s="1" t="n">
        <f aca="false">ROUND(Calculation!I11*255,0)</f>
        <v>250</v>
      </c>
    </row>
    <row r="4" customFormat="false" ht="12.75" hidden="false" customHeight="true" outlineLevel="0" collapsed="false">
      <c r="A4" s="5" t="s">
        <v>3</v>
      </c>
      <c r="B4" s="4" t="n">
        <v>5</v>
      </c>
      <c r="D4" s="5" t="s">
        <v>4</v>
      </c>
      <c r="E4" s="1" t="n">
        <f aca="false">ROUND(Calculation!I12*255,0)</f>
        <v>232</v>
      </c>
    </row>
    <row r="5" customFormat="false" ht="12.75" hidden="false" customHeight="true" outlineLevel="0" collapsed="false">
      <c r="D5" s="5" t="s">
        <v>5</v>
      </c>
      <c r="E5" s="1" t="n">
        <f aca="false">ROUND(Calculation!I13*255,0)</f>
        <v>182</v>
      </c>
    </row>
    <row r="6" customFormat="false" ht="12.75" hidden="false" customHeight="true" outlineLevel="0" collapsed="false">
      <c r="D6" s="5" t="s">
        <v>6</v>
      </c>
      <c r="E6" s="6" t="str">
        <f aca="false">_xlfn.CONCAT("#",TEXT(DEC2HEX(E3),"00"),TEXT(DEC2HEX(E4),"00"),TEXT(DEC2HEX(E5),"00"))</f>
        <v>#FAE8B6</v>
      </c>
    </row>
  </sheetData>
  <mergeCells count="1">
    <mergeCell ref="A1:E1"/>
  </mergeCells>
  <dataValidations count="1">
    <dataValidation allowBlank="true" errorStyle="stop" operator="equal" showDropDown="false" showErrorMessage="true" showInputMessage="false" sqref="A3" type="list">
      <formula1>"SRM,EBC"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&amp;C&amp;"Calibri,Standard"&amp;11_x005F_x000D_&amp;1#&amp;8 -Bruker Confidential-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0.71484375" defaultRowHeight="12.75" zeroHeight="false" outlineLevelRow="0" outlineLevelCol="0"/>
  <cols>
    <col collapsed="false" customWidth="true" hidden="false" outlineLevel="0" max="1" min="1" style="1" width="8.42"/>
    <col collapsed="false" customWidth="true" hidden="false" outlineLevel="0" max="4" min="2" style="1" width="12"/>
    <col collapsed="false" customWidth="true" hidden="false" outlineLevel="0" max="5" min="5" style="1" width="14.42"/>
    <col collapsed="false" customWidth="true" hidden="false" outlineLevel="0" max="6" min="6" style="1" width="12.42"/>
    <col collapsed="false" customWidth="true" hidden="false" outlineLevel="0" max="7" min="7" style="1" width="9.14"/>
  </cols>
  <sheetData>
    <row r="1" customFormat="false" ht="12.75" hidden="false" customHeight="true" outlineLevel="0" collapsed="false">
      <c r="A1" s="2" t="s">
        <v>7</v>
      </c>
      <c r="B1" s="2" t="s">
        <v>8</v>
      </c>
      <c r="C1" s="2"/>
      <c r="D1" s="2"/>
      <c r="E1" s="2" t="s">
        <v>9</v>
      </c>
      <c r="F1" s="2" t="s">
        <v>10</v>
      </c>
    </row>
    <row r="2" customFormat="false" ht="12.75" hidden="false" customHeight="true" outlineLevel="0" collapsed="false">
      <c r="A2" s="2"/>
      <c r="B2" s="7" t="s">
        <v>11</v>
      </c>
      <c r="C2" s="7" t="s">
        <v>12</v>
      </c>
      <c r="D2" s="7" t="s">
        <v>13</v>
      </c>
      <c r="E2" s="2"/>
      <c r="F2" s="2"/>
    </row>
    <row r="3" customFormat="false" ht="12.75" hidden="false" customHeight="true" outlineLevel="0" collapsed="false">
      <c r="A3" s="1" t="n">
        <v>380</v>
      </c>
      <c r="B3" s="8" t="n">
        <v>0.001368</v>
      </c>
      <c r="C3" s="8" t="n">
        <v>3.9E-005</v>
      </c>
      <c r="D3" s="8" t="n">
        <v>0.00645</v>
      </c>
      <c r="E3" s="9" t="n">
        <v>49.9755</v>
      </c>
      <c r="F3" s="10" t="n">
        <f aca="false">POWER(10,-($I$3)*Input!$B$4*(0.02465*EXP(-(A3-430)/17.591)+0.97535*EXP(-(A3-430)/82.122)))</f>
        <v>0.134151949905395</v>
      </c>
      <c r="H3" s="5" t="s">
        <v>14</v>
      </c>
      <c r="I3" s="8" t="n">
        <f aca="false">IF(Input!A3="SRM",Input!B3/12.7,Input!B3/25)</f>
        <v>0.078740157480315</v>
      </c>
    </row>
    <row r="4" customFormat="false" ht="12.75" hidden="false" customHeight="true" outlineLevel="0" collapsed="false">
      <c r="A4" s="1" t="n">
        <v>385</v>
      </c>
      <c r="B4" s="8" t="n">
        <v>0.002236</v>
      </c>
      <c r="C4" s="8" t="n">
        <v>6.4E-005</v>
      </c>
      <c r="D4" s="8" t="n">
        <v>0.01055</v>
      </c>
      <c r="E4" s="9" t="n">
        <v>52.3118</v>
      </c>
      <c r="F4" s="10" t="n">
        <f aca="false">POWER(10,-($I$3)*Input!$B$4*(0.02465*EXP(-(A4-430)/17.591)+0.97535*EXP(-(A4-430)/82.122)))</f>
        <v>0.162362981152356</v>
      </c>
      <c r="H4" s="5" t="s">
        <v>15</v>
      </c>
      <c r="I4" s="8" t="n">
        <f aca="false">1/SUMPRODUCT(E3:E83,C3:C83)</f>
        <v>0.000473158889777333</v>
      </c>
    </row>
    <row r="5" customFormat="false" ht="12.75" hidden="false" customHeight="true" outlineLevel="0" collapsed="false">
      <c r="A5" s="1" t="n">
        <v>390</v>
      </c>
      <c r="B5" s="8" t="n">
        <v>0.004243</v>
      </c>
      <c r="C5" s="8" t="n">
        <v>0.00012</v>
      </c>
      <c r="D5" s="8" t="n">
        <v>0.02005</v>
      </c>
      <c r="E5" s="9" t="n">
        <v>54.6482</v>
      </c>
      <c r="F5" s="10" t="n">
        <f aca="false">POWER(10,-($I$3)*Input!$B$4*(0.02465*EXP(-(A5-430)/17.591)+0.97535*EXP(-(A5-430)/82.122)))</f>
        <v>0.190863298237628</v>
      </c>
      <c r="H5" s="5" t="s">
        <v>16</v>
      </c>
      <c r="I5" s="11" t="n">
        <f aca="false">I4*SUMPRODUCT(E3:E83,F3:F83,B3:B83)</f>
        <v>0.765648218951208</v>
      </c>
    </row>
    <row r="6" customFormat="false" ht="12.75" hidden="false" customHeight="true" outlineLevel="0" collapsed="false">
      <c r="A6" s="1" t="n">
        <v>395</v>
      </c>
      <c r="B6" s="8" t="n">
        <v>0.00765</v>
      </c>
      <c r="C6" s="8" t="n">
        <v>0.000217</v>
      </c>
      <c r="D6" s="8" t="n">
        <v>0.03621</v>
      </c>
      <c r="E6" s="9" t="n">
        <v>68.7015</v>
      </c>
      <c r="F6" s="10" t="n">
        <f aca="false">POWER(10,-($I$3)*Input!$B$4*(0.02465*EXP(-(A6-430)/17.591)+0.97535*EXP(-(A6-430)/82.122)))</f>
        <v>0.219265459543843</v>
      </c>
      <c r="H6" s="5" t="s">
        <v>17</v>
      </c>
      <c r="I6" s="11" t="n">
        <f aca="false">I4*SUMPRODUCT(E3:E83,F3:F83,C3:C83)</f>
        <v>0.81201474440638</v>
      </c>
    </row>
    <row r="7" customFormat="false" ht="12.75" hidden="false" customHeight="true" outlineLevel="0" collapsed="false">
      <c r="A7" s="1" t="n">
        <v>400</v>
      </c>
      <c r="B7" s="8" t="n">
        <v>0.01431</v>
      </c>
      <c r="C7" s="8" t="n">
        <v>0.000396</v>
      </c>
      <c r="D7" s="8" t="n">
        <v>0.06785</v>
      </c>
      <c r="E7" s="9" t="n">
        <v>82.7549</v>
      </c>
      <c r="F7" s="10" t="n">
        <f aca="false">POWER(10,-($I$3)*Input!$B$4*(0.02465*EXP(-(A7-430)/17.591)+0.97535*EXP(-(A7-430)/82.122)))</f>
        <v>0.247323268735622</v>
      </c>
      <c r="H7" s="5" t="s">
        <v>18</v>
      </c>
      <c r="I7" s="11" t="n">
        <f aca="false">I4*SUMPRODUCT(E3:E83,F3:F83,D3:D83)</f>
        <v>0.559831962748603</v>
      </c>
    </row>
    <row r="8" customFormat="false" ht="12.75" hidden="false" customHeight="true" outlineLevel="0" collapsed="false">
      <c r="A8" s="1" t="n">
        <v>405</v>
      </c>
      <c r="B8" s="8" t="n">
        <v>0.02319</v>
      </c>
      <c r="C8" s="8" t="n">
        <v>0.00064</v>
      </c>
      <c r="D8" s="8" t="n">
        <v>0.1102</v>
      </c>
      <c r="E8" s="9" t="n">
        <v>87.1204</v>
      </c>
      <c r="F8" s="10" t="n">
        <f aca="false">POWER(10,-($I$3)*Input!$B$4*(0.02465*EXP(-(A8-430)/17.591)+0.97535*EXP(-(A8-430)/82.122)))</f>
        <v>0.274892986288704</v>
      </c>
      <c r="H8" s="5" t="s">
        <v>19</v>
      </c>
      <c r="I8" s="11" t="n">
        <f aca="false">MAX(0,MIN(1,I5*3.2406255+I6*-1.537208+I7*-0.4986286))</f>
        <v>0.953795353322838</v>
      </c>
    </row>
    <row r="9" customFormat="false" ht="12.75" hidden="false" customHeight="true" outlineLevel="0" collapsed="false">
      <c r="A9" s="1" t="n">
        <v>410</v>
      </c>
      <c r="B9" s="8" t="n">
        <v>0.04351</v>
      </c>
      <c r="C9" s="8" t="n">
        <v>0.00121</v>
      </c>
      <c r="D9" s="8" t="n">
        <v>0.2074</v>
      </c>
      <c r="E9" s="9" t="n">
        <v>91.486</v>
      </c>
      <c r="F9" s="10" t="n">
        <f aca="false">POWER(10,-($I$3)*Input!$B$4*(0.02465*EXP(-(A9-430)/17.591)+0.97535*EXP(-(A9-430)/82.122)))</f>
        <v>0.301899426174137</v>
      </c>
      <c r="H9" s="5" t="s">
        <v>20</v>
      </c>
      <c r="I9" s="11" t="n">
        <f aca="false">MAX(0,MIN(1,I5*-0.9689307+I6*1.8757561+I7*0.0415175))</f>
        <v>0.804524368881476</v>
      </c>
    </row>
    <row r="10" customFormat="false" ht="12.75" hidden="false" customHeight="true" outlineLevel="0" collapsed="false">
      <c r="A10" s="1" t="n">
        <v>415</v>
      </c>
      <c r="B10" s="8" t="n">
        <v>0.07763</v>
      </c>
      <c r="C10" s="8" t="n">
        <v>0.00218</v>
      </c>
      <c r="D10" s="8" t="n">
        <v>0.3713</v>
      </c>
      <c r="E10" s="9" t="n">
        <v>92.4589</v>
      </c>
      <c r="F10" s="10" t="n">
        <f aca="false">POWER(10,-($I$3)*Input!$B$4*(0.02465*EXP(-(A10-430)/17.591)+0.97535*EXP(-(A10-430)/82.122)))</f>
        <v>0.328309764738142</v>
      </c>
      <c r="H10" s="5" t="s">
        <v>21</v>
      </c>
      <c r="I10" s="11" t="n">
        <f aca="false">MAX(0,MIN(1,I5*0.0557101+I6*-0.2040211+I7*1.0569959))</f>
        <v>0.468726286786811</v>
      </c>
    </row>
    <row r="11" customFormat="false" ht="12.75" hidden="false" customHeight="true" outlineLevel="0" collapsed="false">
      <c r="A11" s="1" t="n">
        <v>420</v>
      </c>
      <c r="B11" s="8" t="n">
        <v>0.13438</v>
      </c>
      <c r="C11" s="8" t="n">
        <v>0.004</v>
      </c>
      <c r="D11" s="8" t="n">
        <v>0.6456</v>
      </c>
      <c r="E11" s="9" t="n">
        <v>93.4318</v>
      </c>
      <c r="F11" s="10" t="n">
        <f aca="false">POWER(10,-($I$3)*Input!$B$4*(0.02465*EXP(-(A11-430)/17.591)+0.97535*EXP(-(A11-430)/82.122)))</f>
        <v>0.354114953759344</v>
      </c>
      <c r="H11" s="5" t="s">
        <v>2</v>
      </c>
      <c r="I11" s="11" t="n">
        <f aca="false">IF(I8&lt;=0.0031308,I8*12.92,1.055*POWER(I8,1/2.4)-0.055)</f>
        <v>0.979408611158991</v>
      </c>
    </row>
    <row r="12" customFormat="false" ht="12.75" hidden="false" customHeight="true" outlineLevel="0" collapsed="false">
      <c r="A12" s="1" t="n">
        <v>425</v>
      </c>
      <c r="B12" s="8" t="n">
        <v>0.21477</v>
      </c>
      <c r="C12" s="8" t="n">
        <v>0.0073</v>
      </c>
      <c r="D12" s="8" t="n">
        <v>1.03905</v>
      </c>
      <c r="E12" s="9" t="n">
        <v>90.057</v>
      </c>
      <c r="F12" s="10" t="n">
        <f aca="false">POWER(10,-($I$3)*Input!$B$4*(0.02465*EXP(-(A12-430)/17.591)+0.97535*EXP(-(A12-430)/82.122)))</f>
        <v>0.379317434224988</v>
      </c>
      <c r="H12" s="5" t="s">
        <v>4</v>
      </c>
      <c r="I12" s="11" t="n">
        <f aca="false">IF(I9&lt;=0.0031308,I9*12.92,1.055*POWER(I9,1/2.4)-0.055)</f>
        <v>0.908593350426033</v>
      </c>
    </row>
    <row r="13" customFormat="false" ht="12.75" hidden="false" customHeight="true" outlineLevel="0" collapsed="false">
      <c r="A13" s="1" t="n">
        <v>430</v>
      </c>
      <c r="B13" s="8" t="n">
        <v>0.2839</v>
      </c>
      <c r="C13" s="8" t="n">
        <v>0.0116</v>
      </c>
      <c r="D13" s="8" t="n">
        <v>1.3856</v>
      </c>
      <c r="E13" s="9" t="n">
        <v>86.6823</v>
      </c>
      <c r="F13" s="10" t="n">
        <f aca="false">POWER(10,-($I$3)*Input!$B$4*(0.02465*EXP(-(A13-430)/17.591)+0.97535*EXP(-(A13-430)/82.122)))</f>
        <v>0.403923585315091</v>
      </c>
      <c r="H13" s="5" t="s">
        <v>5</v>
      </c>
      <c r="I13" s="11" t="n">
        <f aca="false">IF(I10&lt;=0.0031308,I10*12.92,1.055*POWER(I10,1/2.4)-0.055)</f>
        <v>0.714370456330289</v>
      </c>
    </row>
    <row r="14" customFormat="false" ht="12.75" hidden="false" customHeight="true" outlineLevel="0" collapsed="false">
      <c r="A14" s="1" t="n">
        <v>435</v>
      </c>
      <c r="B14" s="8" t="n">
        <v>0.3285</v>
      </c>
      <c r="C14" s="8" t="n">
        <v>0.01684</v>
      </c>
      <c r="D14" s="8" t="n">
        <v>1.62296</v>
      </c>
      <c r="E14" s="9" t="n">
        <v>95.7736</v>
      </c>
      <c r="F14" s="10" t="n">
        <f aca="false">POWER(10,-($I$3)*Input!$B$4*(0.02465*EXP(-(A14-430)/17.591)+0.97535*EXP(-(A14-430)/82.122)))</f>
        <v>0.427939498195051</v>
      </c>
    </row>
    <row r="15" customFormat="false" ht="12.75" hidden="false" customHeight="true" outlineLevel="0" collapsed="false">
      <c r="A15" s="1" t="n">
        <v>440</v>
      </c>
      <c r="B15" s="8" t="n">
        <v>0.34828</v>
      </c>
      <c r="C15" s="8" t="n">
        <v>0.023</v>
      </c>
      <c r="D15" s="8" t="n">
        <v>1.74706</v>
      </c>
      <c r="E15" s="9" t="n">
        <v>104.865</v>
      </c>
      <c r="F15" s="10" t="n">
        <f aca="false">POWER(10,-($I$3)*Input!$B$4*(0.02465*EXP(-(A15-430)/17.591)+0.97535*EXP(-(A15-430)/82.122)))</f>
        <v>0.451368955326205</v>
      </c>
      <c r="H15" s="5" t="s">
        <v>22</v>
      </c>
    </row>
    <row r="16" customFormat="false" ht="12.75" hidden="false" customHeight="true" outlineLevel="0" collapsed="false">
      <c r="A16" s="1" t="n">
        <v>445</v>
      </c>
      <c r="B16" s="8" t="n">
        <v>0.34806</v>
      </c>
      <c r="C16" s="8" t="n">
        <v>0.0298</v>
      </c>
      <c r="D16" s="8" t="n">
        <v>1.7826</v>
      </c>
      <c r="E16" s="9" t="n">
        <v>110.936</v>
      </c>
      <c r="F16" s="10" t="n">
        <f aca="false">POWER(10,-($I$3)*Input!$B$4*(0.02465*EXP(-(A16-430)/17.591)+0.97535*EXP(-(A16-430)/82.122)))</f>
        <v>0.474212790928154</v>
      </c>
      <c r="H16" s="1" t="s">
        <v>23</v>
      </c>
    </row>
    <row r="17" customFormat="false" ht="12.75" hidden="false" customHeight="true" outlineLevel="0" collapsed="false">
      <c r="A17" s="1" t="n">
        <v>450</v>
      </c>
      <c r="B17" s="8" t="n">
        <v>0.3362</v>
      </c>
      <c r="C17" s="8" t="n">
        <v>0.038</v>
      </c>
      <c r="D17" s="8" t="n">
        <v>1.77211</v>
      </c>
      <c r="E17" s="9" t="n">
        <v>117.008</v>
      </c>
      <c r="F17" s="10" t="n">
        <f aca="false">POWER(10,-($I$3)*Input!$B$4*(0.02465*EXP(-(A17-430)/17.591)+0.97535*EXP(-(A17-430)/82.122)))</f>
        <v>0.49646905643238</v>
      </c>
      <c r="H17" s="1" t="s">
        <v>24</v>
      </c>
    </row>
    <row r="18" customFormat="false" ht="12.75" hidden="false" customHeight="true" outlineLevel="0" collapsed="false">
      <c r="A18" s="1" t="n">
        <v>455</v>
      </c>
      <c r="B18" s="8" t="n">
        <v>0.3187</v>
      </c>
      <c r="C18" s="8" t="n">
        <v>0.048</v>
      </c>
      <c r="D18" s="8" t="n">
        <v>1.7441</v>
      </c>
      <c r="E18" s="9" t="n">
        <v>117.41</v>
      </c>
      <c r="F18" s="10" t="n">
        <f aca="false">POWER(10,-($I$3)*Input!$B$4*(0.02465*EXP(-(A18-430)/17.591)+0.97535*EXP(-(A18-430)/82.122)))</f>
        <v>0.518133605252071</v>
      </c>
      <c r="H18" s="1" t="s">
        <v>25</v>
      </c>
    </row>
    <row r="19" customFormat="false" ht="12.75" hidden="false" customHeight="true" outlineLevel="0" collapsed="false">
      <c r="A19" s="1" t="n">
        <v>460</v>
      </c>
      <c r="B19" s="8" t="n">
        <v>0.2908</v>
      </c>
      <c r="C19" s="8" t="n">
        <v>0.06</v>
      </c>
      <c r="D19" s="8" t="n">
        <v>1.6692</v>
      </c>
      <c r="E19" s="9" t="n">
        <v>117.812</v>
      </c>
      <c r="F19" s="10" t="n">
        <f aca="false">POWER(10,-($I$3)*Input!$B$4*(0.02465*EXP(-(A19-430)/17.591)+0.97535*EXP(-(A19-430)/82.122)))</f>
        <v>0.539200849388108</v>
      </c>
      <c r="H19" s="1" t="s">
        <v>26</v>
      </c>
    </row>
    <row r="20" customFormat="false" ht="12.75" hidden="false" customHeight="true" outlineLevel="0" collapsed="false">
      <c r="A20" s="1" t="n">
        <v>465</v>
      </c>
      <c r="B20" s="8" t="n">
        <v>0.2511</v>
      </c>
      <c r="C20" s="8" t="n">
        <v>0.0739</v>
      </c>
      <c r="D20" s="8" t="n">
        <v>1.5281</v>
      </c>
      <c r="E20" s="9" t="n">
        <v>116.336</v>
      </c>
      <c r="F20" s="10" t="n">
        <f aca="false">POWER(10,-($I$3)*Input!$B$4*(0.02465*EXP(-(A20-430)/17.591)+0.97535*EXP(-(A20-430)/82.122)))</f>
        <v>0.559664536771731</v>
      </c>
      <c r="H20" s="1" t="s">
        <v>27</v>
      </c>
    </row>
    <row r="21" customFormat="false" ht="12.75" hidden="false" customHeight="true" outlineLevel="0" collapsed="false">
      <c r="A21" s="1" t="n">
        <v>470</v>
      </c>
      <c r="B21" s="8" t="n">
        <v>0.19536</v>
      </c>
      <c r="C21" s="8" t="n">
        <v>0.09098</v>
      </c>
      <c r="D21" s="8" t="n">
        <v>1.28764</v>
      </c>
      <c r="E21" s="9" t="n">
        <v>114.861</v>
      </c>
      <c r="F21" s="10" t="n">
        <f aca="false">POWER(10,-($I$3)*Input!$B$4*(0.02465*EXP(-(A21-430)/17.591)+0.97535*EXP(-(A21-430)/82.122)))</f>
        <v>0.579518463360747</v>
      </c>
      <c r="H21" s="1" t="s">
        <v>28</v>
      </c>
    </row>
    <row r="22" customFormat="false" ht="12.75" hidden="false" customHeight="true" outlineLevel="0" collapsed="false">
      <c r="A22" s="1" t="n">
        <v>475</v>
      </c>
      <c r="B22" s="8" t="n">
        <v>0.1421</v>
      </c>
      <c r="C22" s="8" t="n">
        <v>0.1126</v>
      </c>
      <c r="D22" s="8" t="n">
        <v>1.0419</v>
      </c>
      <c r="E22" s="9" t="n">
        <v>115.392</v>
      </c>
      <c r="F22" s="10" t="n">
        <f aca="false">POWER(10,-($I$3)*Input!$B$4*(0.02465*EXP(-(A22-430)/17.591)+0.97535*EXP(-(A22-430)/82.122)))</f>
        <v>0.598757076703976</v>
      </c>
    </row>
    <row r="23" customFormat="false" ht="12.75" hidden="false" customHeight="true" outlineLevel="0" collapsed="false">
      <c r="A23" s="1" t="n">
        <v>480</v>
      </c>
      <c r="B23" s="8" t="n">
        <v>0.09564</v>
      </c>
      <c r="C23" s="8" t="n">
        <v>0.13902</v>
      </c>
      <c r="D23" s="8" t="n">
        <v>0.81295</v>
      </c>
      <c r="E23" s="9" t="n">
        <v>115.923</v>
      </c>
      <c r="F23" s="10" t="n">
        <f aca="false">POWER(10,-($I$3)*Input!$B$4*(0.02465*EXP(-(A23-430)/17.591)+0.97535*EXP(-(A23-430)/82.122)))</f>
        <v>0.617375954771421</v>
      </c>
    </row>
    <row r="24" customFormat="false" ht="12.75" hidden="false" customHeight="true" outlineLevel="0" collapsed="false">
      <c r="A24" s="1" t="n">
        <v>485</v>
      </c>
      <c r="B24" s="8" t="n">
        <v>0.05795</v>
      </c>
      <c r="C24" s="8" t="n">
        <v>0.1693</v>
      </c>
      <c r="D24" s="8" t="n">
        <v>0.6162</v>
      </c>
      <c r="E24" s="9" t="n">
        <v>112.367</v>
      </c>
      <c r="F24" s="10" t="n">
        <f aca="false">POWER(10,-($I$3)*Input!$B$4*(0.02465*EXP(-(A24-430)/17.591)+0.97535*EXP(-(A24-430)/82.122)))</f>
        <v>0.635372160298034</v>
      </c>
    </row>
    <row r="25" customFormat="false" ht="12.75" hidden="false" customHeight="true" outlineLevel="0" collapsed="false">
      <c r="A25" s="1" t="n">
        <v>490</v>
      </c>
      <c r="B25" s="8" t="n">
        <v>0.03201</v>
      </c>
      <c r="C25" s="8" t="n">
        <v>0.20802</v>
      </c>
      <c r="D25" s="8" t="n">
        <v>0.46518</v>
      </c>
      <c r="E25" s="9" t="n">
        <v>108.811</v>
      </c>
      <c r="F25" s="10" t="n">
        <f aca="false">POWER(10,-($I$3)*Input!$B$4*(0.02465*EXP(-(A25-430)/17.591)+0.97535*EXP(-(A25-430)/82.122)))</f>
        <v>0.652744480246372</v>
      </c>
    </row>
    <row r="26" customFormat="false" ht="12.75" hidden="false" customHeight="true" outlineLevel="0" collapsed="false">
      <c r="A26" s="1" t="n">
        <v>495</v>
      </c>
      <c r="B26" s="8" t="n">
        <v>0.0147</v>
      </c>
      <c r="C26" s="8" t="n">
        <v>0.2586</v>
      </c>
      <c r="D26" s="8" t="n">
        <v>0.3533</v>
      </c>
      <c r="E26" s="9" t="n">
        <v>109.082</v>
      </c>
      <c r="F26" s="10" t="n">
        <f aca="false">POWER(10,-($I$3)*Input!$B$4*(0.02465*EXP(-(A26-430)/17.591)+0.97535*EXP(-(A26-430)/82.122)))</f>
        <v>0.669493564720465</v>
      </c>
    </row>
    <row r="27" customFormat="false" ht="12.75" hidden="false" customHeight="true" outlineLevel="0" collapsed="false">
      <c r="A27" s="1" t="n">
        <v>500</v>
      </c>
      <c r="B27" s="8" t="n">
        <v>0.0049</v>
      </c>
      <c r="C27" s="8" t="n">
        <v>0.323</v>
      </c>
      <c r="D27" s="8" t="n">
        <v>0.272</v>
      </c>
      <c r="E27" s="9" t="n">
        <v>109.354</v>
      </c>
      <c r="F27" s="10" t="n">
        <f aca="false">POWER(10,-($I$3)*Input!$B$4*(0.02465*EXP(-(A27-430)/17.591)+0.97535*EXP(-(A27-430)/82.122)))</f>
        <v>0.685621981446951</v>
      </c>
    </row>
    <row r="28" customFormat="false" ht="12.75" hidden="false" customHeight="true" outlineLevel="0" collapsed="false">
      <c r="A28" s="1" t="n">
        <v>505</v>
      </c>
      <c r="B28" s="8" t="n">
        <v>0.0024</v>
      </c>
      <c r="C28" s="8" t="n">
        <v>0.4073</v>
      </c>
      <c r="D28" s="8" t="n">
        <v>0.2123</v>
      </c>
      <c r="E28" s="9" t="n">
        <v>108.578</v>
      </c>
      <c r="F28" s="10" t="n">
        <f aca="false">POWER(10,-($I$3)*Input!$B$4*(0.02465*EXP(-(A28-430)/17.591)+0.97535*EXP(-(A28-430)/82.122)))</f>
        <v>0.701134201920456</v>
      </c>
      <c r="I28" s="12"/>
    </row>
    <row r="29" customFormat="false" ht="12.75" hidden="false" customHeight="true" outlineLevel="0" collapsed="false">
      <c r="A29" s="1" t="n">
        <v>510</v>
      </c>
      <c r="B29" s="8" t="n">
        <v>0.0093</v>
      </c>
      <c r="C29" s="8" t="n">
        <v>0.503</v>
      </c>
      <c r="D29" s="8" t="n">
        <v>0.1582</v>
      </c>
      <c r="E29" s="9" t="n">
        <v>107.802</v>
      </c>
      <c r="F29" s="10" t="n">
        <f aca="false">POWER(10,-($I$3)*Input!$B$4*(0.02465*EXP(-(A29-430)/17.591)+0.97535*EXP(-(A29-430)/82.122)))</f>
        <v>0.71603653424919</v>
      </c>
      <c r="I29" s="12"/>
    </row>
    <row r="30" customFormat="false" ht="12.75" hidden="false" customHeight="true" outlineLevel="0" collapsed="false">
      <c r="A30" s="1" t="n">
        <v>515</v>
      </c>
      <c r="B30" s="8" t="n">
        <v>0.0291</v>
      </c>
      <c r="C30" s="8" t="n">
        <v>0.6082</v>
      </c>
      <c r="D30" s="8" t="n">
        <v>0.1117</v>
      </c>
      <c r="E30" s="9" t="n">
        <v>106.296</v>
      </c>
      <c r="F30" s="10" t="n">
        <f aca="false">POWER(10,-($I$3)*Input!$B$4*(0.02465*EXP(-(A30-430)/17.591)+0.97535*EXP(-(A30-430)/82.122)))</f>
        <v>0.730337016132888</v>
      </c>
    </row>
    <row r="31" customFormat="false" ht="12.75" hidden="false" customHeight="true" outlineLevel="0" collapsed="false">
      <c r="A31" s="1" t="n">
        <v>520</v>
      </c>
      <c r="B31" s="8" t="n">
        <v>0.06327</v>
      </c>
      <c r="C31" s="8" t="n">
        <v>0.71</v>
      </c>
      <c r="D31" s="8" t="n">
        <v>0.07825</v>
      </c>
      <c r="E31" s="9" t="n">
        <v>104.79</v>
      </c>
      <c r="F31" s="10" t="n">
        <f aca="false">POWER(10,-($I$3)*Input!$B$4*(0.02465*EXP(-(A31-430)/17.591)+0.97535*EXP(-(A31-430)/82.122)))</f>
        <v>0.744045279579449</v>
      </c>
    </row>
    <row r="32" customFormat="false" ht="12.75" hidden="false" customHeight="true" outlineLevel="0" collapsed="false">
      <c r="A32" s="1" t="n">
        <v>525</v>
      </c>
      <c r="B32" s="8" t="n">
        <v>0.1096</v>
      </c>
      <c r="C32" s="8" t="n">
        <v>0.7932</v>
      </c>
      <c r="D32" s="8" t="n">
        <v>0.05725</v>
      </c>
      <c r="E32" s="9" t="n">
        <v>106.239</v>
      </c>
      <c r="F32" s="10" t="n">
        <f aca="false">POWER(10,-($I$3)*Input!$B$4*(0.02465*EXP(-(A32-430)/17.591)+0.97535*EXP(-(A32-430)/82.122)))</f>
        <v>0.757172397118491</v>
      </c>
    </row>
    <row r="33" customFormat="false" ht="12.75" hidden="false" customHeight="true" outlineLevel="0" collapsed="false">
      <c r="A33" s="1" t="n">
        <v>530</v>
      </c>
      <c r="B33" s="8" t="n">
        <v>0.1655</v>
      </c>
      <c r="C33" s="8" t="n">
        <v>0.862</v>
      </c>
      <c r="D33" s="8" t="n">
        <v>0.04216</v>
      </c>
      <c r="E33" s="9" t="n">
        <v>107.689</v>
      </c>
      <c r="F33" s="10" t="n">
        <f aca="false">POWER(10,-($I$3)*Input!$B$4*(0.02465*EXP(-(A33-430)/17.591)+0.97535*EXP(-(A33-430)/82.122)))</f>
        <v>0.769730717517919</v>
      </c>
    </row>
    <row r="34" customFormat="false" ht="12.75" hidden="false" customHeight="true" outlineLevel="0" collapsed="false">
      <c r="A34" s="1" t="n">
        <v>535</v>
      </c>
      <c r="B34" s="8" t="n">
        <v>0.22575</v>
      </c>
      <c r="C34" s="8" t="n">
        <v>0.91485</v>
      </c>
      <c r="D34" s="8" t="n">
        <v>0.02984</v>
      </c>
      <c r="E34" s="9" t="n">
        <v>106.047</v>
      </c>
      <c r="F34" s="10" t="n">
        <f aca="false">POWER(10,-($I$3)*Input!$B$4*(0.02465*EXP(-(A34-430)/17.591)+0.97535*EXP(-(A34-430)/82.122)))</f>
        <v>0.781733697417849</v>
      </c>
    </row>
    <row r="35" customFormat="false" ht="12.75" hidden="false" customHeight="true" outlineLevel="0" collapsed="false">
      <c r="A35" s="1" t="n">
        <v>540</v>
      </c>
      <c r="B35" s="8" t="n">
        <v>0.2904</v>
      </c>
      <c r="C35" s="8" t="n">
        <v>0.954</v>
      </c>
      <c r="D35" s="8" t="n">
        <v>0.0203</v>
      </c>
      <c r="E35" s="9" t="n">
        <v>104.405</v>
      </c>
      <c r="F35" s="10" t="n">
        <f aca="false">POWER(10,-($I$3)*Input!$B$4*(0.02465*EXP(-(A35-430)/17.591)+0.97535*EXP(-(A35-430)/82.122)))</f>
        <v>0.793195733894093</v>
      </c>
    </row>
    <row r="36" customFormat="false" ht="12.75" hidden="false" customHeight="true" outlineLevel="0" collapsed="false">
      <c r="A36" s="1" t="n">
        <v>545</v>
      </c>
      <c r="B36" s="8" t="n">
        <v>0.3597</v>
      </c>
      <c r="C36" s="8" t="n">
        <v>0.9803</v>
      </c>
      <c r="D36" s="8" t="n">
        <v>0.0134</v>
      </c>
      <c r="E36" s="9" t="n">
        <v>104.225</v>
      </c>
      <c r="F36" s="10" t="n">
        <f aca="false">POWER(10,-($I$3)*Input!$B$4*(0.02465*EXP(-(A36-430)/17.591)+0.97535*EXP(-(A36-430)/82.122)))</f>
        <v>0.804132001757648</v>
      </c>
    </row>
    <row r="37" customFormat="false" ht="12.75" hidden="false" customHeight="true" outlineLevel="0" collapsed="false">
      <c r="A37" s="1" t="n">
        <v>550</v>
      </c>
      <c r="B37" s="8" t="n">
        <v>0.43345</v>
      </c>
      <c r="C37" s="8" t="n">
        <v>0.99495</v>
      </c>
      <c r="D37" s="8" t="n">
        <v>0.00875</v>
      </c>
      <c r="E37" s="9" t="n">
        <v>104.046</v>
      </c>
      <c r="F37" s="10" t="n">
        <f aca="false">POWER(10,-($I$3)*Input!$B$4*(0.02465*EXP(-(A37-430)/17.591)+0.97535*EXP(-(A37-430)/82.122)))</f>
        <v>0.81455829838055</v>
      </c>
    </row>
    <row r="38" customFormat="false" ht="12.75" hidden="false" customHeight="true" outlineLevel="0" collapsed="false">
      <c r="A38" s="1" t="n">
        <v>555</v>
      </c>
      <c r="B38" s="8" t="n">
        <v>0.51205</v>
      </c>
      <c r="C38" s="8" t="n">
        <v>1</v>
      </c>
      <c r="D38" s="8" t="n">
        <v>0.00575</v>
      </c>
      <c r="E38" s="9" t="n">
        <v>102.023</v>
      </c>
      <c r="F38" s="10" t="n">
        <f aca="false">POWER(10,-($I$3)*Input!$B$4*(0.02465*EXP(-(A38-430)/17.591)+0.97535*EXP(-(A38-430)/82.122)))</f>
        <v>0.824490897997456</v>
      </c>
    </row>
    <row r="39" customFormat="false" ht="12.75" hidden="false" customHeight="true" outlineLevel="0" collapsed="false">
      <c r="A39" s="1" t="n">
        <v>560</v>
      </c>
      <c r="B39" s="8" t="n">
        <v>0.5945</v>
      </c>
      <c r="C39" s="8" t="n">
        <v>0.995</v>
      </c>
      <c r="D39" s="8" t="n">
        <v>0.0039</v>
      </c>
      <c r="E39" s="9" t="n">
        <v>100</v>
      </c>
      <c r="F39" s="10" t="n">
        <f aca="false">POWER(10,-($I$3)*Input!$B$4*(0.02465*EXP(-(A39-430)/17.591)+0.97535*EXP(-(A39-430)/82.122)))</f>
        <v>0.83394641674811</v>
      </c>
    </row>
    <row r="40" customFormat="false" ht="12.75" hidden="false" customHeight="true" outlineLevel="0" collapsed="false">
      <c r="A40" s="1" t="n">
        <v>565</v>
      </c>
      <c r="B40" s="8" t="n">
        <v>0.6784</v>
      </c>
      <c r="C40" s="8" t="n">
        <v>0.9786</v>
      </c>
      <c r="D40" s="8" t="n">
        <v>0.00275</v>
      </c>
      <c r="E40" s="9" t="n">
        <v>98.1671</v>
      </c>
      <c r="F40" s="10" t="n">
        <f aca="false">POWER(10,-($I$3)*Input!$B$4*(0.02465*EXP(-(A40-430)/17.591)+0.97535*EXP(-(A40-430)/82.122)))</f>
        <v>0.842941689178588</v>
      </c>
    </row>
    <row r="41" customFormat="false" ht="12.75" hidden="false" customHeight="true" outlineLevel="0" collapsed="false">
      <c r="A41" s="1" t="n">
        <v>570</v>
      </c>
      <c r="B41" s="8" t="n">
        <v>0.7621</v>
      </c>
      <c r="C41" s="8" t="n">
        <v>0.952</v>
      </c>
      <c r="D41" s="8" t="n">
        <v>0.0021</v>
      </c>
      <c r="E41" s="9" t="n">
        <v>96.3342</v>
      </c>
      <c r="F41" s="10" t="n">
        <f aca="false">POWER(10,-($I$3)*Input!$B$4*(0.02465*EXP(-(A41-430)/17.591)+0.97535*EXP(-(A41-430)/82.122)))</f>
        <v>0.851493656489515</v>
      </c>
    </row>
    <row r="42" customFormat="false" ht="12.75" hidden="false" customHeight="true" outlineLevel="0" collapsed="false">
      <c r="A42" s="1" t="n">
        <v>575</v>
      </c>
      <c r="B42" s="8" t="n">
        <v>0.8425</v>
      </c>
      <c r="C42" s="8" t="n">
        <v>0.9154</v>
      </c>
      <c r="D42" s="8" t="n">
        <v>0.0018</v>
      </c>
      <c r="E42" s="9" t="n">
        <v>96.0611</v>
      </c>
      <c r="F42" s="10" t="n">
        <f aca="false">POWER(10,-($I$3)*Input!$B$4*(0.02465*EXP(-(A42-430)/17.591)+0.97535*EXP(-(A42-430)/82.122)))</f>
        <v>0.85961926648895</v>
      </c>
    </row>
    <row r="43" customFormat="false" ht="12.75" hidden="false" customHeight="true" outlineLevel="0" collapsed="false">
      <c r="A43" s="1" t="n">
        <v>580</v>
      </c>
      <c r="B43" s="8" t="n">
        <v>0.9163</v>
      </c>
      <c r="C43" s="8" t="n">
        <v>0.87</v>
      </c>
      <c r="D43" s="8" t="n">
        <v>0.00165</v>
      </c>
      <c r="E43" s="9" t="n">
        <v>95.788</v>
      </c>
      <c r="F43" s="10" t="n">
        <f aca="false">POWER(10,-($I$3)*Input!$B$4*(0.02465*EXP(-(A43-430)/17.591)+0.97535*EXP(-(A43-430)/82.122)))</f>
        <v>0.867335384959676</v>
      </c>
    </row>
    <row r="44" customFormat="false" ht="12.75" hidden="false" customHeight="true" outlineLevel="0" collapsed="false">
      <c r="A44" s="1" t="n">
        <v>585</v>
      </c>
      <c r="B44" s="8" t="n">
        <v>0.9786</v>
      </c>
      <c r="C44" s="8" t="n">
        <v>0.8163</v>
      </c>
      <c r="D44" s="8" t="n">
        <v>0.0014</v>
      </c>
      <c r="E44" s="9" t="n">
        <v>92.2368</v>
      </c>
      <c r="F44" s="10" t="n">
        <f aca="false">POWER(10,-($I$3)*Input!$B$4*(0.02465*EXP(-(A44-430)/17.591)+0.97535*EXP(-(A44-430)/82.122)))</f>
        <v>0.874658717970475</v>
      </c>
    </row>
    <row r="45" customFormat="false" ht="12.75" hidden="false" customHeight="true" outlineLevel="0" collapsed="false">
      <c r="A45" s="1" t="n">
        <v>590</v>
      </c>
      <c r="B45" s="8" t="n">
        <v>1.0263</v>
      </c>
      <c r="C45" s="8" t="n">
        <v>0.757</v>
      </c>
      <c r="D45" s="8" t="n">
        <v>0.0011</v>
      </c>
      <c r="E45" s="9" t="n">
        <v>88.6856</v>
      </c>
      <c r="F45" s="10" t="n">
        <f aca="false">POWER(10,-($I$3)*Input!$B$4*(0.02465*EXP(-(A45-430)/17.591)+0.97535*EXP(-(A45-430)/82.122)))</f>
        <v>0.881605744535841</v>
      </c>
    </row>
    <row r="46" customFormat="false" ht="12.75" hidden="false" customHeight="true" outlineLevel="0" collapsed="false">
      <c r="A46" s="1" t="n">
        <v>595</v>
      </c>
      <c r="B46" s="8" t="n">
        <v>1.0567</v>
      </c>
      <c r="C46" s="8" t="n">
        <v>0.6949</v>
      </c>
      <c r="D46" s="8" t="n">
        <v>0.001</v>
      </c>
      <c r="E46" s="9" t="n">
        <v>89.3459</v>
      </c>
      <c r="F46" s="10" t="n">
        <f aca="false">POWER(10,-($I$3)*Input!$B$4*(0.02465*EXP(-(A46-430)/17.591)+0.97535*EXP(-(A46-430)/82.122)))</f>
        <v>0.888192658947388</v>
      </c>
    </row>
    <row r="47" customFormat="false" ht="12.75" hidden="false" customHeight="true" outlineLevel="0" collapsed="false">
      <c r="A47" s="1" t="n">
        <v>600</v>
      </c>
      <c r="B47" s="8" t="n">
        <v>1.0622</v>
      </c>
      <c r="C47" s="8" t="n">
        <v>0.631</v>
      </c>
      <c r="D47" s="8" t="n">
        <v>0.0008</v>
      </c>
      <c r="E47" s="9" t="n">
        <v>90.0062</v>
      </c>
      <c r="F47" s="10" t="n">
        <f aca="false">POWER(10,-($I$3)*Input!$B$4*(0.02465*EXP(-(A47-430)/17.591)+0.97535*EXP(-(A47-430)/82.122)))</f>
        <v>0.894435322053787</v>
      </c>
    </row>
    <row r="48" customFormat="false" ht="12.75" hidden="false" customHeight="true" outlineLevel="0" collapsed="false">
      <c r="A48" s="1" t="n">
        <v>605</v>
      </c>
      <c r="B48" s="8" t="n">
        <v>1.0456</v>
      </c>
      <c r="C48" s="8" t="n">
        <v>0.5668</v>
      </c>
      <c r="D48" s="8" t="n">
        <v>0.0006</v>
      </c>
      <c r="E48" s="9" t="n">
        <v>89.8026</v>
      </c>
      <c r="F48" s="10" t="n">
        <f aca="false">POWER(10,-($I$3)*Input!$B$4*(0.02465*EXP(-(A48-430)/17.591)+0.97535*EXP(-(A48-430)/82.122)))</f>
        <v>0.900349220746593</v>
      </c>
    </row>
    <row r="49" customFormat="false" ht="12.75" hidden="false" customHeight="true" outlineLevel="0" collapsed="false">
      <c r="A49" s="1" t="n">
        <v>610</v>
      </c>
      <c r="B49" s="8" t="n">
        <v>1.0026</v>
      </c>
      <c r="C49" s="8" t="n">
        <v>0.503</v>
      </c>
      <c r="D49" s="8" t="n">
        <v>0.00034</v>
      </c>
      <c r="E49" s="9" t="n">
        <v>89.5991</v>
      </c>
      <c r="F49" s="10" t="n">
        <f aca="false">POWER(10,-($I$3)*Input!$B$4*(0.02465*EXP(-(A49-430)/17.591)+0.97535*EXP(-(A49-430)/82.122)))</f>
        <v>0.905949434910449</v>
      </c>
    </row>
    <row r="50" customFormat="false" ht="12.75" hidden="false" customHeight="true" outlineLevel="0" collapsed="false">
      <c r="A50" s="1" t="n">
        <v>615</v>
      </c>
      <c r="B50" s="8" t="n">
        <v>0.9384</v>
      </c>
      <c r="C50" s="8" t="n">
        <v>0.4412</v>
      </c>
      <c r="D50" s="8" t="n">
        <v>0.00024</v>
      </c>
      <c r="E50" s="9" t="n">
        <v>88.6489</v>
      </c>
      <c r="F50" s="10" t="n">
        <f aca="false">POWER(10,-($I$3)*Input!$B$4*(0.02465*EXP(-(A50-430)/17.591)+0.97535*EXP(-(A50-430)/82.122)))</f>
        <v>0.911250611112595</v>
      </c>
    </row>
    <row r="51" customFormat="false" ht="12.75" hidden="false" customHeight="true" outlineLevel="0" collapsed="false">
      <c r="A51" s="1" t="n">
        <v>620</v>
      </c>
      <c r="B51" s="8" t="n">
        <v>0.85445</v>
      </c>
      <c r="C51" s="8" t="n">
        <v>0.381</v>
      </c>
      <c r="D51" s="8" t="n">
        <v>0.00019</v>
      </c>
      <c r="E51" s="9" t="n">
        <v>87.69871</v>
      </c>
      <c r="F51" s="10" t="n">
        <f aca="false">POWER(10,-($I$3)*Input!$B$4*(0.02465*EXP(-(A51-430)/17.591)+0.97535*EXP(-(A51-430)/82.122)))</f>
        <v>0.916266942334174</v>
      </c>
    </row>
    <row r="52" customFormat="false" ht="12.75" hidden="false" customHeight="true" outlineLevel="0" collapsed="false">
      <c r="A52" s="1" t="n">
        <v>625</v>
      </c>
      <c r="B52" s="8" t="n">
        <v>0.7514</v>
      </c>
      <c r="C52" s="8" t="n">
        <v>0.321</v>
      </c>
      <c r="D52" s="8" t="n">
        <v>0.0001</v>
      </c>
      <c r="E52" s="9" t="n">
        <v>85.4936</v>
      </c>
      <c r="F52" s="10" t="n">
        <f aca="false">POWER(10,-($I$3)*Input!$B$4*(0.02465*EXP(-(A52-430)/17.591)+0.97535*EXP(-(A52-430)/82.122)))</f>
        <v>0.921012153081112</v>
      </c>
    </row>
    <row r="53" customFormat="false" ht="12.75" hidden="false" customHeight="true" outlineLevel="0" collapsed="false">
      <c r="A53" s="1" t="n">
        <v>630</v>
      </c>
      <c r="B53" s="8" t="n">
        <v>0.6424</v>
      </c>
      <c r="C53" s="8" t="n">
        <v>0.265</v>
      </c>
      <c r="D53" s="8" t="n">
        <v>5E-005</v>
      </c>
      <c r="E53" s="9" t="n">
        <v>83.2886</v>
      </c>
      <c r="F53" s="10" t="n">
        <f aca="false">POWER(10,-($I$3)*Input!$B$4*(0.02465*EXP(-(A53-430)/17.591)+0.97535*EXP(-(A53-430)/82.122)))</f>
        <v>0.92549948925261</v>
      </c>
    </row>
    <row r="54" customFormat="false" ht="12.75" hidden="false" customHeight="true" outlineLevel="0" collapsed="false">
      <c r="A54" s="1" t="n">
        <v>635</v>
      </c>
      <c r="B54" s="8" t="n">
        <v>0.5419</v>
      </c>
      <c r="C54" s="8" t="n">
        <v>0.217</v>
      </c>
      <c r="D54" s="8" t="n">
        <v>3E-005</v>
      </c>
      <c r="E54" s="9" t="n">
        <v>83.4939</v>
      </c>
      <c r="F54" s="10" t="n">
        <f aca="false">POWER(10,-($I$3)*Input!$B$4*(0.02465*EXP(-(A54-430)/17.591)+0.97535*EXP(-(A54-430)/82.122)))</f>
        <v>0.929741712188492</v>
      </c>
    </row>
    <row r="55" customFormat="false" ht="12.75" hidden="false" customHeight="true" outlineLevel="0" collapsed="false">
      <c r="A55" s="1" t="n">
        <v>640</v>
      </c>
      <c r="B55" s="8" t="n">
        <v>0.4479</v>
      </c>
      <c r="C55" s="8" t="n">
        <v>0.175</v>
      </c>
      <c r="D55" s="8" t="n">
        <v>2E-005</v>
      </c>
      <c r="E55" s="9" t="n">
        <v>83.6992</v>
      </c>
      <c r="F55" s="10" t="n">
        <f aca="false">POWER(10,-($I$3)*Input!$B$4*(0.02465*EXP(-(A55-430)/17.591)+0.97535*EXP(-(A55-430)/82.122)))</f>
        <v>0.933751096361131</v>
      </c>
    </row>
    <row r="56" customFormat="false" ht="12.75" hidden="false" customHeight="true" outlineLevel="0" collapsed="false">
      <c r="A56" s="1" t="n">
        <v>645</v>
      </c>
      <c r="B56" s="8" t="n">
        <v>0.3608</v>
      </c>
      <c r="C56" s="8" t="n">
        <v>0.1382</v>
      </c>
      <c r="D56" s="8" t="n">
        <v>1E-005</v>
      </c>
      <c r="E56" s="9" t="n">
        <v>81.863</v>
      </c>
      <c r="F56" s="10" t="n">
        <f aca="false">POWER(10,-($I$3)*Input!$B$4*(0.02465*EXP(-(A56-430)/17.591)+0.97535*EXP(-(A56-430)/82.122)))</f>
        <v>0.937539430222154</v>
      </c>
    </row>
    <row r="57" customFormat="false" ht="12.75" hidden="false" customHeight="true" outlineLevel="0" collapsed="false">
      <c r="A57" s="1" t="n">
        <v>650</v>
      </c>
      <c r="B57" s="8" t="n">
        <v>0.2835</v>
      </c>
      <c r="C57" s="8" t="n">
        <v>0.107</v>
      </c>
      <c r="D57" s="8" t="n">
        <v>0</v>
      </c>
      <c r="E57" s="9" t="n">
        <v>80.0268</v>
      </c>
      <c r="F57" s="10" t="n">
        <f aca="false">POWER(10,-($I$3)*Input!$B$4*(0.02465*EXP(-(A57-430)/17.591)+0.97535*EXP(-(A57-430)/82.122)))</f>
        <v>0.941118019757802</v>
      </c>
    </row>
    <row r="58" customFormat="false" ht="12.75" hidden="false" customHeight="true" outlineLevel="0" collapsed="false">
      <c r="A58" s="1" t="n">
        <v>655</v>
      </c>
      <c r="B58" s="8" t="n">
        <v>0.2187</v>
      </c>
      <c r="C58" s="8" t="n">
        <v>0.0816</v>
      </c>
      <c r="D58" s="8" t="n">
        <v>0</v>
      </c>
      <c r="E58" s="9" t="n">
        <v>80.1207</v>
      </c>
      <c r="F58" s="10" t="n">
        <f aca="false">POWER(10,-($I$3)*Input!$B$4*(0.02465*EXP(-(A58-430)/17.591)+0.97535*EXP(-(A58-430)/82.122)))</f>
        <v>0.944497694348854</v>
      </c>
    </row>
    <row r="59" customFormat="false" ht="12.75" hidden="false" customHeight="true" outlineLevel="0" collapsed="false">
      <c r="A59" s="1" t="n">
        <v>660</v>
      </c>
      <c r="B59" s="8" t="n">
        <v>0.1649</v>
      </c>
      <c r="C59" s="8" t="n">
        <v>0.061</v>
      </c>
      <c r="D59" s="8" t="n">
        <v>0</v>
      </c>
      <c r="E59" s="9" t="n">
        <v>80.2146</v>
      </c>
      <c r="F59" s="10" t="n">
        <f aca="false">POWER(10,-($I$3)*Input!$B$4*(0.02465*EXP(-(A59-430)/17.591)+0.97535*EXP(-(A59-430)/82.122)))</f>
        <v>0.947688814571144</v>
      </c>
    </row>
    <row r="60" customFormat="false" ht="12.75" hidden="false" customHeight="true" outlineLevel="0" collapsed="false">
      <c r="A60" s="1" t="n">
        <v>665</v>
      </c>
      <c r="B60" s="8" t="n">
        <v>0.1212</v>
      </c>
      <c r="C60" s="8" t="n">
        <v>0.04458</v>
      </c>
      <c r="D60" s="8" t="n">
        <v>0</v>
      </c>
      <c r="E60" s="9" t="n">
        <v>81.2462</v>
      </c>
      <c r="F60" s="10" t="n">
        <f aca="false">POWER(10,-($I$3)*Input!$B$4*(0.02465*EXP(-(A60-430)/17.591)+0.97535*EXP(-(A60-430)/82.122)))</f>
        <v>0.95070128161043</v>
      </c>
    </row>
    <row r="61" customFormat="false" ht="12.75" hidden="false" customHeight="true" outlineLevel="0" collapsed="false">
      <c r="A61" s="1" t="n">
        <v>670</v>
      </c>
      <c r="B61" s="8" t="n">
        <v>0.0874</v>
      </c>
      <c r="C61" s="8" t="n">
        <v>0.032</v>
      </c>
      <c r="D61" s="8" t="n">
        <v>0</v>
      </c>
      <c r="E61" s="9" t="n">
        <v>82.2778</v>
      </c>
      <c r="F61" s="10" t="n">
        <f aca="false">POWER(10,-($I$3)*Input!$B$4*(0.02465*EXP(-(A61-430)/17.591)+0.97535*EXP(-(A61-430)/82.122)))</f>
        <v>0.953544548000665</v>
      </c>
    </row>
    <row r="62" customFormat="false" ht="12.75" hidden="false" customHeight="true" outlineLevel="0" collapsed="false">
      <c r="A62" s="1" t="n">
        <v>675</v>
      </c>
      <c r="B62" s="8" t="n">
        <v>0.0636</v>
      </c>
      <c r="C62" s="8" t="n">
        <v>0.0232</v>
      </c>
      <c r="D62" s="8" t="n">
        <v>0</v>
      </c>
      <c r="E62" s="9" t="n">
        <v>80.281</v>
      </c>
      <c r="F62" s="10" t="n">
        <f aca="false">POWER(10,-($I$3)*Input!$B$4*(0.02465*EXP(-(A62-430)/17.591)+0.97535*EXP(-(A62-430)/82.122)))</f>
        <v>0.956227629427402</v>
      </c>
    </row>
    <row r="63" customFormat="false" ht="12.75" hidden="false" customHeight="true" outlineLevel="0" collapsed="false">
      <c r="A63" s="1" t="n">
        <v>680</v>
      </c>
      <c r="B63" s="8" t="n">
        <v>0.04677</v>
      </c>
      <c r="C63" s="8" t="n">
        <v>0.017</v>
      </c>
      <c r="D63" s="8" t="n">
        <v>0</v>
      </c>
      <c r="E63" s="9" t="n">
        <v>78.2842</v>
      </c>
      <c r="F63" s="10" t="n">
        <f aca="false">POWER(10,-($I$3)*Input!$B$4*(0.02465*EXP(-(A63-430)/17.591)+0.97535*EXP(-(A63-430)/82.122)))</f>
        <v>0.958759117368196</v>
      </c>
    </row>
    <row r="64" customFormat="false" ht="12.75" hidden="false" customHeight="true" outlineLevel="0" collapsed="false">
      <c r="A64" s="1" t="n">
        <v>685</v>
      </c>
      <c r="B64" s="8" t="n">
        <v>0.0329</v>
      </c>
      <c r="C64" s="8" t="n">
        <v>0.01192</v>
      </c>
      <c r="D64" s="8" t="n">
        <v>0</v>
      </c>
      <c r="E64" s="9" t="n">
        <v>74.0027</v>
      </c>
      <c r="F64" s="10" t="n">
        <f aca="false">POWER(10,-($I$3)*Input!$B$4*(0.02465*EXP(-(A64-430)/17.591)+0.97535*EXP(-(A64-430)/82.122)))</f>
        <v>0.961147192369423</v>
      </c>
    </row>
    <row r="65" customFormat="false" ht="12.75" hidden="false" customHeight="true" outlineLevel="0" collapsed="false">
      <c r="A65" s="1" t="n">
        <v>690</v>
      </c>
      <c r="B65" s="8" t="n">
        <v>0.0227</v>
      </c>
      <c r="C65" s="8" t="n">
        <v>0.00821</v>
      </c>
      <c r="D65" s="8" t="n">
        <v>0</v>
      </c>
      <c r="E65" s="9" t="n">
        <v>69.7213</v>
      </c>
      <c r="F65" s="10" t="n">
        <f aca="false">POWER(10,-($I$3)*Input!$B$4*(0.02465*EXP(-(A65-430)/17.591)+0.97535*EXP(-(A65-430)/82.122)))</f>
        <v>0.963399637784081</v>
      </c>
    </row>
    <row r="66" customFormat="false" ht="12.75" hidden="false" customHeight="true" outlineLevel="0" collapsed="false">
      <c r="A66" s="1" t="n">
        <v>695</v>
      </c>
      <c r="B66" s="8" t="n">
        <v>0.01584</v>
      </c>
      <c r="C66" s="8" t="n">
        <v>0.005723</v>
      </c>
      <c r="D66" s="8" t="n">
        <v>0</v>
      </c>
      <c r="E66" s="9" t="n">
        <v>70.6652</v>
      </c>
      <c r="F66" s="10" t="n">
        <f aca="false">POWER(10,-($I$3)*Input!$B$4*(0.02465*EXP(-(A66-430)/17.591)+0.97535*EXP(-(A66-430)/82.122)))</f>
        <v>0.965523853817876</v>
      </c>
    </row>
    <row r="67" customFormat="false" ht="12.75" hidden="false" customHeight="true" outlineLevel="0" collapsed="false">
      <c r="A67" s="1" t="n">
        <v>700</v>
      </c>
      <c r="B67" s="8" t="n">
        <v>0.011359</v>
      </c>
      <c r="C67" s="8" t="n">
        <v>0.004102</v>
      </c>
      <c r="D67" s="8" t="n">
        <v>0</v>
      </c>
      <c r="E67" s="9" t="n">
        <v>71.6091</v>
      </c>
      <c r="F67" s="10" t="n">
        <f aca="false">POWER(10,-($I$3)*Input!$B$4*(0.02465*EXP(-(A67-430)/17.591)+0.97535*EXP(-(A67-430)/82.122)))</f>
        <v>0.967526871751513</v>
      </c>
    </row>
    <row r="68" customFormat="false" ht="12.75" hidden="false" customHeight="true" outlineLevel="0" collapsed="false">
      <c r="A68" s="1" t="n">
        <v>705</v>
      </c>
      <c r="B68" s="8" t="n">
        <v>0.008111</v>
      </c>
      <c r="C68" s="8" t="n">
        <v>0.002929</v>
      </c>
      <c r="D68" s="8" t="n">
        <v>0</v>
      </c>
      <c r="E68" s="9" t="n">
        <v>72.979</v>
      </c>
      <c r="F68" s="10" t="n">
        <f aca="false">POWER(10,-($I$3)*Input!$B$4*(0.02465*EXP(-(A68-430)/17.591)+0.97535*EXP(-(A68-430)/82.122)))</f>
        <v>0.969415368225539</v>
      </c>
    </row>
    <row r="69" customFormat="false" ht="12.75" hidden="false" customHeight="true" outlineLevel="0" collapsed="false">
      <c r="A69" s="1" t="n">
        <v>710</v>
      </c>
      <c r="B69" s="8" t="n">
        <v>0.00579</v>
      </c>
      <c r="C69" s="8" t="n">
        <v>0.002091</v>
      </c>
      <c r="D69" s="8" t="n">
        <v>0</v>
      </c>
      <c r="E69" s="9" t="n">
        <v>74.349</v>
      </c>
      <c r="F69" s="10" t="n">
        <f aca="false">POWER(10,-($I$3)*Input!$B$4*(0.02465*EXP(-(A69-430)/17.591)+0.97535*EXP(-(A69-430)/82.122)))</f>
        <v>0.971195679490698</v>
      </c>
    </row>
    <row r="70" customFormat="false" ht="12.75" hidden="false" customHeight="true" outlineLevel="0" collapsed="false">
      <c r="A70" s="1" t="n">
        <v>715</v>
      </c>
      <c r="B70" s="8" t="n">
        <v>0.004109</v>
      </c>
      <c r="C70" s="8" t="n">
        <v>0.001484</v>
      </c>
      <c r="D70" s="8" t="n">
        <v>0</v>
      </c>
      <c r="E70" s="9" t="n">
        <v>67.9765</v>
      </c>
      <c r="F70" s="10" t="n">
        <f aca="false">POWER(10,-($I$3)*Input!$B$4*(0.02465*EXP(-(A70-430)/17.591)+0.97535*EXP(-(A70-430)/82.122)))</f>
        <v>0.972873815541493</v>
      </c>
    </row>
    <row r="71" customFormat="false" ht="12.75" hidden="false" customHeight="true" outlineLevel="0" collapsed="false">
      <c r="A71" s="1" t="n">
        <v>720</v>
      </c>
      <c r="B71" s="8" t="n">
        <v>0.002899</v>
      </c>
      <c r="C71" s="8" t="n">
        <v>0.001047</v>
      </c>
      <c r="D71" s="8" t="n">
        <v>0</v>
      </c>
      <c r="E71" s="9" t="n">
        <v>61.604</v>
      </c>
      <c r="F71" s="10" t="n">
        <f aca="false">POWER(10,-($I$3)*Input!$B$4*(0.02465*EXP(-(A71-430)/17.591)+0.97535*EXP(-(A71-430)/82.122)))</f>
        <v>0.974455474063824</v>
      </c>
    </row>
    <row r="72" customFormat="false" ht="12.75" hidden="false" customHeight="true" outlineLevel="0" collapsed="false">
      <c r="A72" s="1" t="n">
        <v>725</v>
      </c>
      <c r="B72" s="8" t="n">
        <v>0.002049</v>
      </c>
      <c r="C72" s="8" t="n">
        <v>0.00074</v>
      </c>
      <c r="D72" s="8" t="n">
        <v>0</v>
      </c>
      <c r="E72" s="9" t="n">
        <v>65.7448</v>
      </c>
      <c r="F72" s="10" t="n">
        <f aca="false">POWER(10,-($I$3)*Input!$B$4*(0.02465*EXP(-(A72-430)/17.591)+0.97535*EXP(-(A72-430)/82.122)))</f>
        <v>0.97594605413918</v>
      </c>
    </row>
    <row r="73" customFormat="false" ht="12.75" hidden="false" customHeight="true" outlineLevel="0" collapsed="false">
      <c r="A73" s="1" t="n">
        <v>730</v>
      </c>
      <c r="B73" s="8" t="n">
        <v>0.00144</v>
      </c>
      <c r="C73" s="8" t="n">
        <v>0.00052</v>
      </c>
      <c r="D73" s="8" t="n">
        <v>0</v>
      </c>
      <c r="E73" s="9" t="n">
        <v>69.8856</v>
      </c>
      <c r="F73" s="10" t="n">
        <f aca="false">POWER(10,-($I$3)*Input!$B$4*(0.02465*EXP(-(A73-430)/17.591)+0.97535*EXP(-(A73-430)/82.122)))</f>
        <v>0.977350669658168</v>
      </c>
    </row>
    <row r="74" customFormat="false" ht="12.75" hidden="false" customHeight="true" outlineLevel="0" collapsed="false">
      <c r="A74" s="1" t="n">
        <v>735</v>
      </c>
      <c r="B74" s="8" t="n">
        <v>0.001</v>
      </c>
      <c r="C74" s="8" t="n">
        <v>0.000361</v>
      </c>
      <c r="D74" s="8" t="n">
        <v>0</v>
      </c>
      <c r="E74" s="9" t="n">
        <v>72.4863</v>
      </c>
      <c r="F74" s="10" t="n">
        <f aca="false">POWER(10,-($I$3)*Input!$B$4*(0.02465*EXP(-(A74-430)/17.591)+0.97535*EXP(-(A74-430)/82.122)))</f>
        <v>0.978674162405184</v>
      </c>
    </row>
    <row r="75" customFormat="false" ht="12.75" hidden="false" customHeight="true" outlineLevel="0" collapsed="false">
      <c r="A75" s="1" t="n">
        <v>740</v>
      </c>
      <c r="B75" s="8" t="n">
        <v>0.00069</v>
      </c>
      <c r="C75" s="8" t="n">
        <v>0.000249</v>
      </c>
      <c r="D75" s="8" t="n">
        <v>0</v>
      </c>
      <c r="E75" s="9" t="n">
        <v>75.087</v>
      </c>
      <c r="F75" s="10" t="n">
        <f aca="false">POWER(10,-($I$3)*Input!$B$4*(0.02465*EXP(-(A75-430)/17.591)+0.97535*EXP(-(A75-430)/82.122)))</f>
        <v>0.979921114783969</v>
      </c>
    </row>
    <row r="76" customFormat="false" ht="12.75" hidden="false" customHeight="true" outlineLevel="0" collapsed="false">
      <c r="A76" s="1" t="n">
        <v>745</v>
      </c>
      <c r="B76" s="8" t="n">
        <v>0.000476</v>
      </c>
      <c r="C76" s="8" t="n">
        <v>0.000172</v>
      </c>
      <c r="D76" s="8" t="n">
        <v>0</v>
      </c>
      <c r="E76" s="9" t="n">
        <v>69.3398</v>
      </c>
      <c r="F76" s="10" t="n">
        <f aca="false">POWER(10,-($I$3)*Input!$B$4*(0.02465*EXP(-(A76-430)/17.591)+0.97535*EXP(-(A76-430)/82.122)))</f>
        <v>0.981095862160693</v>
      </c>
    </row>
    <row r="77" customFormat="false" ht="12.75" hidden="false" customHeight="true" outlineLevel="0" collapsed="false">
      <c r="A77" s="1" t="n">
        <v>750</v>
      </c>
      <c r="B77" s="8" t="n">
        <v>0.000332</v>
      </c>
      <c r="C77" s="8" t="n">
        <v>0.00012</v>
      </c>
      <c r="D77" s="8" t="n">
        <v>0</v>
      </c>
      <c r="E77" s="9" t="n">
        <v>63.5927</v>
      </c>
      <c r="F77" s="10" t="n">
        <f aca="false">POWER(10,-($I$3)*Input!$B$4*(0.02465*EXP(-(A77-430)/17.591)+0.97535*EXP(-(A77-430)/82.122)))</f>
        <v>0.982202504807247</v>
      </c>
    </row>
    <row r="78" customFormat="false" ht="12.75" hidden="false" customHeight="true" outlineLevel="0" collapsed="false">
      <c r="A78" s="1" t="n">
        <v>755</v>
      </c>
      <c r="B78" s="8" t="n">
        <v>0.000235</v>
      </c>
      <c r="C78" s="8" t="n">
        <v>8.5E-005</v>
      </c>
      <c r="D78" s="8" t="n">
        <v>0</v>
      </c>
      <c r="E78" s="9" t="n">
        <v>55.0054</v>
      </c>
      <c r="F78" s="10" t="n">
        <f aca="false">POWER(10,-($I$3)*Input!$B$4*(0.02465*EXP(-(A78-430)/17.591)+0.97535*EXP(-(A78-430)/82.122)))</f>
        <v>0.983244919432599</v>
      </c>
    </row>
    <row r="79" customFormat="false" ht="12.75" hidden="false" customHeight="true" outlineLevel="0" collapsed="false">
      <c r="A79" s="1" t="n">
        <v>760</v>
      </c>
      <c r="B79" s="8" t="n">
        <v>0.000166</v>
      </c>
      <c r="C79" s="8" t="n">
        <v>6E-005</v>
      </c>
      <c r="D79" s="8" t="n">
        <v>0</v>
      </c>
      <c r="E79" s="9" t="n">
        <v>46.4182</v>
      </c>
      <c r="F79" s="10" t="n">
        <f aca="false">POWER(10,-($I$3)*Input!$B$4*(0.02465*EXP(-(A79-430)/17.591)+0.97535*EXP(-(A79-430)/82.122)))</f>
        <v>0.98422677029458</v>
      </c>
    </row>
    <row r="80" customFormat="false" ht="12.75" hidden="false" customHeight="true" outlineLevel="0" collapsed="false">
      <c r="A80" s="1" t="n">
        <v>765</v>
      </c>
      <c r="B80" s="8" t="n">
        <v>0.000117</v>
      </c>
      <c r="C80" s="8" t="n">
        <v>4.2E-005</v>
      </c>
      <c r="D80" s="8" t="n">
        <v>0</v>
      </c>
      <c r="E80" s="9" t="n">
        <v>56.6118</v>
      </c>
      <c r="F80" s="10" t="n">
        <f aca="false">POWER(10,-($I$3)*Input!$B$4*(0.02465*EXP(-(A80-430)/17.591)+0.97535*EXP(-(A80-430)/82.122)))</f>
        <v>0.985151519888292</v>
      </c>
    </row>
    <row r="81" customFormat="false" ht="12.75" hidden="false" customHeight="true" outlineLevel="0" collapsed="false">
      <c r="A81" s="1" t="n">
        <v>770</v>
      </c>
      <c r="B81" s="8" t="n">
        <v>8.3E-005</v>
      </c>
      <c r="C81" s="8" t="n">
        <v>3E-005</v>
      </c>
      <c r="D81" s="8" t="n">
        <v>0</v>
      </c>
      <c r="E81" s="9" t="n">
        <v>66.8054</v>
      </c>
      <c r="F81" s="10" t="n">
        <f aca="false">POWER(10,-($I$3)*Input!$B$4*(0.02465*EXP(-(A81-430)/17.591)+0.97535*EXP(-(A81-430)/82.122)))</f>
        <v>0.986022439210606</v>
      </c>
    </row>
    <row r="82" customFormat="false" ht="12.75" hidden="false" customHeight="true" outlineLevel="0" collapsed="false">
      <c r="A82" s="1" t="n">
        <v>775</v>
      </c>
      <c r="B82" s="8" t="n">
        <v>5.9E-005</v>
      </c>
      <c r="C82" s="8" t="n">
        <v>2.1E-005</v>
      </c>
      <c r="D82" s="8" t="n">
        <v>0</v>
      </c>
      <c r="E82" s="9" t="n">
        <v>65.0941</v>
      </c>
      <c r="F82" s="10" t="n">
        <f aca="false">POWER(10,-($I$3)*Input!$B$4*(0.02465*EXP(-(A82-430)/17.591)+0.97535*EXP(-(A82-430)/82.122)))</f>
        <v>0.986842617602981</v>
      </c>
    </row>
    <row r="83" customFormat="false" ht="12.75" hidden="false" customHeight="true" outlineLevel="0" collapsed="false">
      <c r="A83" s="1" t="n">
        <v>780</v>
      </c>
      <c r="B83" s="8" t="n">
        <v>4.2E-005</v>
      </c>
      <c r="C83" s="8" t="n">
        <v>1.5E-005</v>
      </c>
      <c r="D83" s="8" t="n">
        <v>0</v>
      </c>
      <c r="E83" s="9" t="n">
        <v>63.3828</v>
      </c>
      <c r="F83" s="10" t="n">
        <f aca="false">POWER(10,-($I$3)*Input!$B$4*(0.02465*EXP(-(A83-430)/17.591)+0.97535*EXP(-(A83-430)/82.122)))</f>
        <v>0.987614972177159</v>
      </c>
    </row>
  </sheetData>
  <mergeCells count="4">
    <mergeCell ref="A1:A2"/>
    <mergeCell ref="B1:D1"/>
    <mergeCell ref="E1:E2"/>
    <mergeCell ref="F1:F2"/>
  </mergeCells>
  <hyperlinks>
    <hyperlink ref="H17" r:id="rId1" display="https://cie.co.at/datatable/cie-1931-colour-matching-functions-2-degree-observer"/>
    <hyperlink ref="H18" r:id="rId2" display="https://cie.co.at/datatable/cie-standard-illuminant-d65"/>
    <hyperlink ref="H19" r:id="rId3" display="https://www.w3.org/Graphics/Color/srgb"/>
    <hyperlink ref="H20" r:id="rId4" display="https://www.bjcp.org/education-training/education-resources/color-guide"/>
    <hyperlink ref="H21" r:id="rId5" display="https://github.com/aschet/olfarve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2023-11-20T21:21:57Z</dcterms:created>
  <dc:creator/>
  <dc:description/>
  <dc:language>de-DE</dc:language>
  <cp:lastModifiedBy/>
  <dcterms:modified xsi:type="dcterms:W3CDTF">2024-03-30T09:01:47Z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