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hwalbc/Documents/Research/ACF-VN/data/pop/"/>
    </mc:Choice>
  </mc:AlternateContent>
  <xr:revisionPtr revIDLastSave="0" documentId="13_ncr:1_{42638573-47B0-5C49-B1EE-E40CBCA2EF32}" xr6:coauthVersionLast="47" xr6:coauthVersionMax="47" xr10:uidLastSave="{00000000-0000-0000-0000-000000000000}"/>
  <bookViews>
    <workbookView xWindow="0" yWindow="860" windowWidth="19420" windowHeight="10300" xr2:uid="{6291412B-2EDA-184E-B72E-7D626845951E}"/>
  </bookViews>
  <sheets>
    <sheet name="Input Table" sheetId="1" r:id="rId1"/>
    <sheet name="Data and methods" sheetId="2" r:id="rId2"/>
    <sheet name="Viet Nam age distrib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D45" i="2"/>
  <c r="E45" i="2" s="1"/>
  <c r="G45" i="2" s="1"/>
  <c r="B18" i="1" s="1"/>
  <c r="D46" i="2"/>
  <c r="E46" i="2" s="1"/>
  <c r="D47" i="2"/>
  <c r="E47" i="2" s="1"/>
  <c r="D48" i="2"/>
  <c r="E48" i="2" s="1"/>
  <c r="D49" i="2"/>
  <c r="E49" i="2" s="1"/>
  <c r="D50" i="2"/>
  <c r="E50" i="2" s="1"/>
  <c r="G50" i="2" s="1"/>
  <c r="B23" i="1" s="1"/>
  <c r="D51" i="2"/>
  <c r="E51" i="2" s="1"/>
  <c r="G51" i="2" s="1"/>
  <c r="B24" i="1" s="1"/>
  <c r="D52" i="2"/>
  <c r="E52" i="2" s="1"/>
  <c r="D53" i="2"/>
  <c r="E53" i="2" s="1"/>
  <c r="D54" i="2"/>
  <c r="E54" i="2" s="1"/>
  <c r="G54" i="2" s="1"/>
  <c r="B27" i="1" s="1"/>
  <c r="D55" i="2"/>
  <c r="E55" i="2" s="1"/>
  <c r="G55" i="2" s="1"/>
  <c r="B28" i="1" s="1"/>
  <c r="D56" i="2"/>
  <c r="E56" i="2" s="1"/>
  <c r="G56" i="2" s="1"/>
  <c r="B29" i="1" s="1"/>
  <c r="D57" i="2"/>
  <c r="E57" i="2" s="1"/>
  <c r="G57" i="2" s="1"/>
  <c r="B30" i="1" s="1"/>
  <c r="D58" i="2"/>
  <c r="E58" i="2" s="1"/>
  <c r="D59" i="2"/>
  <c r="E59" i="2" s="1"/>
  <c r="D30" i="2"/>
  <c r="D31" i="2"/>
  <c r="D32" i="2"/>
  <c r="D33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D43" i="2"/>
  <c r="E43" i="2" s="1"/>
  <c r="D44" i="2"/>
  <c r="E44" i="2" s="1"/>
  <c r="G44" i="2" s="1"/>
  <c r="B17" i="1" s="1"/>
  <c r="D29" i="2"/>
  <c r="R15" i="3"/>
  <c r="R13" i="3"/>
  <c r="R12" i="3"/>
  <c r="R11" i="3"/>
  <c r="R10" i="3"/>
  <c r="R9" i="3"/>
  <c r="R8" i="3"/>
  <c r="R7" i="3"/>
  <c r="R6" i="3"/>
  <c r="R5" i="3"/>
  <c r="Q5" i="3"/>
  <c r="P11" i="3"/>
  <c r="P10" i="3"/>
  <c r="P9" i="3"/>
  <c r="P8" i="3"/>
  <c r="P7" i="3"/>
  <c r="P6" i="3"/>
  <c r="P5" i="3"/>
  <c r="E13" i="2"/>
  <c r="D13" i="2"/>
  <c r="F5" i="2"/>
  <c r="F13" i="2" s="1"/>
  <c r="G48" i="2" l="1"/>
  <c r="B21" i="1" s="1"/>
  <c r="G39" i="2"/>
  <c r="B12" i="1" s="1"/>
  <c r="G47" i="2"/>
  <c r="B20" i="1" s="1"/>
  <c r="G58" i="2"/>
  <c r="B31" i="1" s="1"/>
  <c r="G46" i="2"/>
  <c r="B19" i="1" s="1"/>
  <c r="G52" i="2"/>
  <c r="B25" i="1" s="1"/>
  <c r="G42" i="2"/>
  <c r="B15" i="1" s="1"/>
  <c r="G34" i="2"/>
  <c r="B7" i="1" s="1"/>
  <c r="G35" i="2"/>
  <c r="B8" i="1" s="1"/>
  <c r="G59" i="2"/>
  <c r="B32" i="1" s="1"/>
  <c r="G38" i="2"/>
  <c r="B11" i="1" s="1"/>
  <c r="G37" i="2"/>
  <c r="B10" i="1" s="1"/>
  <c r="G36" i="2"/>
  <c r="B9" i="1" s="1"/>
  <c r="G53" i="2"/>
  <c r="B26" i="1" s="1"/>
  <c r="G49" i="2"/>
  <c r="B22" i="1" s="1"/>
  <c r="G43" i="2"/>
  <c r="B16" i="1" s="1"/>
  <c r="G41" i="2"/>
  <c r="B14" i="1" s="1"/>
  <c r="G40" i="2"/>
  <c r="B13" i="1" s="1"/>
</calcChain>
</file>

<file path=xl/sharedStrings.xml><?xml version="1.0" encoding="utf-8"?>
<sst xmlns="http://schemas.openxmlformats.org/spreadsheetml/2006/main" count="348" uniqueCount="73">
  <si>
    <t>year</t>
  </si>
  <si>
    <t>Data from Menzies 2021 LRM paper, appendix page 8. Gives total DALY burden for VN. Based on incident cases in 2019</t>
  </si>
  <si>
    <t>Value</t>
  </si>
  <si>
    <t>Disease</t>
  </si>
  <si>
    <t>post-TB</t>
  </si>
  <si>
    <t>Total</t>
  </si>
  <si>
    <t>lower bound</t>
  </si>
  <si>
    <t>upper bound</t>
  </si>
  <si>
    <t>get number of incident cases in 2019 for Viet Nam. Source: Global TB database - accessed 071023</t>
  </si>
  <si>
    <t>total cases</t>
  </si>
  <si>
    <t>point value for lifetime DALYs per incident case in Viet Nam. Simple division of point values</t>
  </si>
  <si>
    <t>steps</t>
  </si>
  <si>
    <t>SCREENSHOT STEP 1</t>
  </si>
  <si>
    <t>SCREENSHOT STEP 2</t>
  </si>
  <si>
    <t>Viet Nam</t>
  </si>
  <si>
    <t>VN</t>
  </si>
  <si>
    <t>VNM</t>
  </si>
  <si>
    <t>inc</t>
  </si>
  <si>
    <t>num</t>
  </si>
  <si>
    <t>0-14</t>
  </si>
  <si>
    <t>a</t>
  </si>
  <si>
    <t>all</t>
  </si>
  <si>
    <t>f</t>
  </si>
  <si>
    <t>m</t>
  </si>
  <si>
    <t>0-4</t>
  </si>
  <si>
    <t>15-24</t>
  </si>
  <si>
    <t>15plus</t>
  </si>
  <si>
    <t>alc</t>
  </si>
  <si>
    <t>smk</t>
  </si>
  <si>
    <t>18plus</t>
  </si>
  <si>
    <t>dia</t>
  </si>
  <si>
    <t>25-34</t>
  </si>
  <si>
    <t>35-44</t>
  </si>
  <si>
    <t>45-54</t>
  </si>
  <si>
    <t>55-64</t>
  </si>
  <si>
    <t>65plus</t>
  </si>
  <si>
    <t>hiv</t>
  </si>
  <si>
    <t>und</t>
  </si>
  <si>
    <t>country</t>
  </si>
  <si>
    <t>iso2</t>
  </si>
  <si>
    <t>iso3</t>
  </si>
  <si>
    <t>iso_numeric</t>
  </si>
  <si>
    <t>measure</t>
  </si>
  <si>
    <t>unit</t>
  </si>
  <si>
    <t>age_group</t>
  </si>
  <si>
    <t>sex</t>
  </si>
  <si>
    <t>risk_factor</t>
  </si>
  <si>
    <t>best</t>
  </si>
  <si>
    <t>lo</t>
  </si>
  <si>
    <t>hi</t>
  </si>
  <si>
    <t>Source: Global TB database - https://www.who.int/teams/global-tuberculosis-programme/data, accessed 071023</t>
  </si>
  <si>
    <t>Age</t>
  </si>
  <si>
    <t>n</t>
  </si>
  <si>
    <t>mid-point</t>
  </si>
  <si>
    <t>CHECK</t>
  </si>
  <si>
    <t>Close enough</t>
  </si>
  <si>
    <t>Mean age</t>
  </si>
  <si>
    <t>get mean age of TB case in Viet Nam, use WHO data (see 'Viet Nam age distribution' worksheet)</t>
  </si>
  <si>
    <t xml:space="preserve">Note: this is 2021, assuming age distribution has not changed much. </t>
  </si>
  <si>
    <t xml:space="preserve">get life expectancy for Viet Nam in 2021: Using https://www.macrotrends.net/countries/VNM/vietnam/life-expectancy. </t>
  </si>
  <si>
    <t>daly_percase</t>
  </si>
  <si>
    <t>Apportion the post-TB DALYs - assume flat across follow-up period</t>
  </si>
  <si>
    <t xml:space="preserve">Note: these DALYs are based on notification %. That balance will switch if people are diagnosed earlier. </t>
  </si>
  <si>
    <t>I think this underestimates, as ACF would prevent more DALYs than we estimate?</t>
  </si>
  <si>
    <t>Ca</t>
  </si>
  <si>
    <t>Life expectancy</t>
  </si>
  <si>
    <t>years to time horizon</t>
  </si>
  <si>
    <t>Time horizon:</t>
  </si>
  <si>
    <t>average years lived post-TB</t>
  </si>
  <si>
    <t>%of post-TB</t>
  </si>
  <si>
    <t>Discounting</t>
  </si>
  <si>
    <t>DIRECT DATA from WPP</t>
  </si>
  <si>
    <t>daly_pc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</si>
</sst>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17" fontId="2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2" borderId="0" xfId="0" applyFill="1"/>
    <xf numFmtId="165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127000</xdr:rowOff>
    </xdr:from>
    <xdr:to>
      <xdr:col>20</xdr:col>
      <xdr:colOff>457200</xdr:colOff>
      <xdr:row>16</xdr:row>
      <xdr:rowOff>63500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41DFD2C-7BD5-F8D1-98BE-A3C79B3B8594}"/>
            </a:ext>
          </a:extLst>
        </xdr:cNvPr>
        <xdr:cNvGrpSpPr/>
      </xdr:nvGrpSpPr>
      <xdr:grpSpPr>
        <a:xfrm>
          <a:off x="9055100" y="939800"/>
          <a:ext cx="7658100" cy="2374900"/>
          <a:chOff x="9042400" y="3378200"/>
          <a:chExt cx="7772400" cy="237490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52B4415-BFF3-7DC1-218C-20BD82F5DD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42400" y="3975100"/>
            <a:ext cx="7772400" cy="1778000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F1CACC1-23E9-DE4B-3E89-A8064A80938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45121"/>
          <a:stretch/>
        </xdr:blipFill>
        <xdr:spPr>
          <a:xfrm>
            <a:off x="9067800" y="3378200"/>
            <a:ext cx="7467600" cy="596900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63500</xdr:colOff>
      <xdr:row>19</xdr:row>
      <xdr:rowOff>88900</xdr:rowOff>
    </xdr:from>
    <xdr:to>
      <xdr:col>20</xdr:col>
      <xdr:colOff>406400</xdr:colOff>
      <xdr:row>25</xdr:row>
      <xdr:rowOff>72060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19F95C-86BA-3F47-BF67-2836A35AF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3949700"/>
          <a:ext cx="7772400" cy="120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8CFD-23E5-1047-BEB8-7DF30DED0D20}">
  <dimension ref="A1:B32"/>
  <sheetViews>
    <sheetView tabSelected="1" workbookViewId="0">
      <selection activeCell="B2" sqref="B2"/>
    </sheetView>
  </sheetViews>
  <sheetFormatPr baseColWidth="10" defaultColWidth="10.6640625" defaultRowHeight="16" x14ac:dyDescent="0.2"/>
  <sheetData>
    <row r="1" spans="1:2" x14ac:dyDescent="0.2">
      <c r="A1" t="s">
        <v>0</v>
      </c>
      <c r="B1" t="s">
        <v>72</v>
      </c>
    </row>
    <row r="2" spans="1:2" x14ac:dyDescent="0.2">
      <c r="A2">
        <v>2020</v>
      </c>
      <c r="B2">
        <v>0</v>
      </c>
    </row>
    <row r="3" spans="1:2" x14ac:dyDescent="0.2">
      <c r="A3">
        <v>2021</v>
      </c>
      <c r="B3">
        <v>0</v>
      </c>
    </row>
    <row r="4" spans="1:2" x14ac:dyDescent="0.2">
      <c r="A4">
        <v>2022</v>
      </c>
      <c r="B4">
        <v>0</v>
      </c>
    </row>
    <row r="5" spans="1:2" x14ac:dyDescent="0.2">
      <c r="A5">
        <v>2023</v>
      </c>
      <c r="B5">
        <v>0</v>
      </c>
    </row>
    <row r="6" spans="1:2" x14ac:dyDescent="0.2">
      <c r="A6">
        <v>2024</v>
      </c>
      <c r="B6">
        <v>0</v>
      </c>
    </row>
    <row r="7" spans="1:2" x14ac:dyDescent="0.2">
      <c r="A7">
        <v>2025</v>
      </c>
      <c r="B7" s="1">
        <f>'Data and methods'!G34</f>
        <v>6.6437225777885125</v>
      </c>
    </row>
    <row r="8" spans="1:2" x14ac:dyDescent="0.2">
      <c r="A8">
        <v>2026</v>
      </c>
      <c r="B8" s="1">
        <f>'Data and methods'!G35</f>
        <v>6.2841244960096985</v>
      </c>
    </row>
    <row r="9" spans="1:2" x14ac:dyDescent="0.2">
      <c r="A9">
        <v>2027</v>
      </c>
      <c r="B9" s="1">
        <f>'Data and methods'!G36</f>
        <v>5.9398377641544613</v>
      </c>
    </row>
    <row r="10" spans="1:2" x14ac:dyDescent="0.2">
      <c r="A10">
        <v>2028</v>
      </c>
      <c r="B10" s="1">
        <f>'Data and methods'!G37</f>
        <v>5.6102755190390141</v>
      </c>
    </row>
    <row r="11" spans="1:2" x14ac:dyDescent="0.2">
      <c r="A11">
        <v>2029</v>
      </c>
      <c r="B11" s="1">
        <f>'Data and methods'!G38</f>
        <v>5.294872094510235</v>
      </c>
    </row>
    <row r="12" spans="1:2" x14ac:dyDescent="0.2">
      <c r="A12">
        <v>2030</v>
      </c>
      <c r="B12" s="1">
        <f>'Data and methods'!G39</f>
        <v>4.993082284524526</v>
      </c>
    </row>
    <row r="13" spans="1:2" x14ac:dyDescent="0.2">
      <c r="A13">
        <v>2031</v>
      </c>
      <c r="B13" s="1">
        <f>'Data and methods'!G40</f>
        <v>4.7043806311719196</v>
      </c>
    </row>
    <row r="14" spans="1:2" x14ac:dyDescent="0.2">
      <c r="A14">
        <v>2032</v>
      </c>
      <c r="B14" s="1">
        <f>'Data and methods'!G41</f>
        <v>4.4282607368174451</v>
      </c>
    </row>
    <row r="15" spans="1:2" x14ac:dyDescent="0.2">
      <c r="A15">
        <v>2033</v>
      </c>
      <c r="B15" s="1">
        <f>'Data and methods'!G42</f>
        <v>4.1642345995588812</v>
      </c>
    </row>
    <row r="16" spans="1:2" x14ac:dyDescent="0.2">
      <c r="A16">
        <v>2034</v>
      </c>
      <c r="B16" s="1">
        <f>'Data and methods'!G43</f>
        <v>3.9118319712261762</v>
      </c>
    </row>
    <row r="17" spans="1:2" x14ac:dyDescent="0.2">
      <c r="A17">
        <v>2035</v>
      </c>
      <c r="B17" s="1">
        <f>'Data and methods'!G44</f>
        <v>3.6705997371731947</v>
      </c>
    </row>
    <row r="18" spans="1:2" x14ac:dyDescent="0.2">
      <c r="A18">
        <v>2036</v>
      </c>
      <c r="B18" s="1">
        <f>'Data and methods'!G45</f>
        <v>3.4401013171369641</v>
      </c>
    </row>
    <row r="19" spans="1:2" x14ac:dyDescent="0.2">
      <c r="A19">
        <v>2037</v>
      </c>
      <c r="B19" s="1">
        <f>'Data and methods'!G46</f>
        <v>3.2199160864633338</v>
      </c>
    </row>
    <row r="20" spans="1:2" x14ac:dyDescent="0.2">
      <c r="A20">
        <v>2038</v>
      </c>
      <c r="B20" s="1">
        <f>'Data and methods'!G47</f>
        <v>3.0096388170209289</v>
      </c>
    </row>
    <row r="21" spans="1:2" x14ac:dyDescent="0.2">
      <c r="A21">
        <v>2039</v>
      </c>
      <c r="B21" s="1">
        <f>'Data and methods'!G48</f>
        <v>2.808879137147497</v>
      </c>
    </row>
    <row r="22" spans="1:2" x14ac:dyDescent="0.2">
      <c r="A22">
        <v>2040</v>
      </c>
      <c r="B22" s="1">
        <f>'Data and methods'!G49</f>
        <v>2.6172610099942637</v>
      </c>
    </row>
    <row r="23" spans="1:2" x14ac:dyDescent="0.2">
      <c r="A23">
        <v>2041</v>
      </c>
      <c r="B23" s="1">
        <f>'Data and methods'!G50</f>
        <v>2.4344222296547158</v>
      </c>
    </row>
    <row r="24" spans="1:2" x14ac:dyDescent="0.2">
      <c r="A24">
        <v>2042</v>
      </c>
      <c r="B24" s="1">
        <f>'Data and methods'!G51</f>
        <v>2.2600139344843528</v>
      </c>
    </row>
    <row r="25" spans="1:2" x14ac:dyDescent="0.2">
      <c r="A25">
        <v>2043</v>
      </c>
      <c r="B25" s="1">
        <f>'Data and methods'!G52</f>
        <v>2.0937001370374686</v>
      </c>
    </row>
    <row r="26" spans="1:2" x14ac:dyDescent="0.2">
      <c r="A26">
        <v>2044</v>
      </c>
      <c r="B26" s="1">
        <f>'Data and methods'!G53</f>
        <v>1.9351572700658246</v>
      </c>
    </row>
    <row r="27" spans="1:2" x14ac:dyDescent="0.2">
      <c r="A27">
        <v>2045</v>
      </c>
      <c r="B27" s="1">
        <f>'Data and methods'!G54</f>
        <v>1.7840737480423507</v>
      </c>
    </row>
    <row r="28" spans="1:2" x14ac:dyDescent="0.2">
      <c r="A28">
        <v>2046</v>
      </c>
      <c r="B28" s="1">
        <f>'Data and methods'!G55</f>
        <v>1.6401495436906568</v>
      </c>
    </row>
    <row r="29" spans="1:2" x14ac:dyDescent="0.2">
      <c r="A29">
        <v>2047</v>
      </c>
      <c r="B29" s="1">
        <f>'Data and methods'!G56</f>
        <v>1.5030957790181942</v>
      </c>
    </row>
    <row r="30" spans="1:2" x14ac:dyDescent="0.2">
      <c r="A30">
        <v>2048</v>
      </c>
      <c r="B30" s="1">
        <f>'Data and methods'!G57</f>
        <v>1.3726343303674458</v>
      </c>
    </row>
    <row r="31" spans="1:2" x14ac:dyDescent="0.2">
      <c r="A31">
        <v>2049</v>
      </c>
      <c r="B31" s="1">
        <f>'Data and methods'!G58</f>
        <v>1.2484974470155001</v>
      </c>
    </row>
    <row r="32" spans="1:2" x14ac:dyDescent="0.2">
      <c r="A32">
        <v>2050</v>
      </c>
      <c r="B32" s="1">
        <f>'Data and methods'!G59</f>
        <v>1.1304273828678335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22F8-C7B8-564F-A826-BCEE6D056E96}">
  <dimension ref="B2:L59"/>
  <sheetViews>
    <sheetView topLeftCell="A25" workbookViewId="0">
      <selection activeCell="L35" sqref="L35"/>
    </sheetView>
  </sheetViews>
  <sheetFormatPr baseColWidth="10" defaultColWidth="10.6640625" defaultRowHeight="16" x14ac:dyDescent="0.2"/>
  <sheetData>
    <row r="2" spans="2:12" x14ac:dyDescent="0.2">
      <c r="B2" t="s">
        <v>11</v>
      </c>
    </row>
    <row r="3" spans="2:12" x14ac:dyDescent="0.2">
      <c r="B3">
        <v>1</v>
      </c>
      <c r="C3" t="s">
        <v>1</v>
      </c>
    </row>
    <row r="4" spans="2:12" x14ac:dyDescent="0.2">
      <c r="D4" t="s">
        <v>3</v>
      </c>
      <c r="E4" t="s">
        <v>4</v>
      </c>
      <c r="F4" t="s">
        <v>5</v>
      </c>
      <c r="G4" t="s">
        <v>6</v>
      </c>
      <c r="H4" t="s">
        <v>7</v>
      </c>
      <c r="L4" t="s">
        <v>12</v>
      </c>
    </row>
    <row r="5" spans="2:12" x14ac:dyDescent="0.2">
      <c r="C5" t="s">
        <v>2</v>
      </c>
      <c r="D5">
        <v>400000</v>
      </c>
      <c r="E5">
        <v>850000</v>
      </c>
      <c r="F5">
        <f>SUM(D5:E5)</f>
        <v>1250000</v>
      </c>
      <c r="G5">
        <v>950000</v>
      </c>
      <c r="H5">
        <v>1640000</v>
      </c>
    </row>
    <row r="7" spans="2:12" x14ac:dyDescent="0.2">
      <c r="B7">
        <v>2</v>
      </c>
      <c r="C7" t="s">
        <v>8</v>
      </c>
    </row>
    <row r="8" spans="2:12" x14ac:dyDescent="0.2">
      <c r="D8" t="s">
        <v>0</v>
      </c>
      <c r="E8" t="s">
        <v>9</v>
      </c>
      <c r="F8" t="s">
        <v>6</v>
      </c>
      <c r="G8" t="s">
        <v>7</v>
      </c>
    </row>
    <row r="9" spans="2:12" x14ac:dyDescent="0.2">
      <c r="C9" t="s">
        <v>2</v>
      </c>
      <c r="D9">
        <v>2019</v>
      </c>
      <c r="E9">
        <v>169000</v>
      </c>
      <c r="F9">
        <v>108000</v>
      </c>
      <c r="G9">
        <v>244000</v>
      </c>
    </row>
    <row r="11" spans="2:12" x14ac:dyDescent="0.2">
      <c r="B11">
        <v>3</v>
      </c>
      <c r="C11" t="s">
        <v>10</v>
      </c>
    </row>
    <row r="12" spans="2:12" x14ac:dyDescent="0.2">
      <c r="D12" t="s">
        <v>3</v>
      </c>
      <c r="E12" t="s">
        <v>4</v>
      </c>
      <c r="F12" t="s">
        <v>5</v>
      </c>
    </row>
    <row r="13" spans="2:12" x14ac:dyDescent="0.2">
      <c r="C13" t="s">
        <v>2</v>
      </c>
      <c r="D13" s="1">
        <f>D5/E9</f>
        <v>2.3668639053254439</v>
      </c>
      <c r="E13" s="1">
        <f>E5/E9</f>
        <v>5.0295857988165684</v>
      </c>
      <c r="F13" s="1">
        <f>F5/E9</f>
        <v>7.3964497041420119</v>
      </c>
    </row>
    <row r="15" spans="2:12" x14ac:dyDescent="0.2">
      <c r="B15">
        <v>4</v>
      </c>
      <c r="C15" t="s">
        <v>57</v>
      </c>
    </row>
    <row r="16" spans="2:12" x14ac:dyDescent="0.2">
      <c r="C16" t="s">
        <v>58</v>
      </c>
    </row>
    <row r="17" spans="2:12" x14ac:dyDescent="0.2">
      <c r="C17" t="s">
        <v>2</v>
      </c>
      <c r="D17">
        <v>49</v>
      </c>
    </row>
    <row r="19" spans="2:12" x14ac:dyDescent="0.2">
      <c r="B19">
        <v>5</v>
      </c>
      <c r="C19" t="s">
        <v>59</v>
      </c>
      <c r="L19" t="s">
        <v>13</v>
      </c>
    </row>
    <row r="20" spans="2:12" x14ac:dyDescent="0.2">
      <c r="C20" t="s">
        <v>64</v>
      </c>
      <c r="D20" t="s">
        <v>65</v>
      </c>
      <c r="F20" t="s">
        <v>68</v>
      </c>
    </row>
    <row r="21" spans="2:12" x14ac:dyDescent="0.2">
      <c r="C21" t="s">
        <v>2</v>
      </c>
      <c r="D21" s="4">
        <v>75.77</v>
      </c>
      <c r="F21" s="1">
        <v>29.4</v>
      </c>
      <c r="G21" t="s">
        <v>71</v>
      </c>
    </row>
    <row r="23" spans="2:12" x14ac:dyDescent="0.2">
      <c r="B23">
        <v>6</v>
      </c>
      <c r="C23" t="s">
        <v>61</v>
      </c>
    </row>
    <row r="24" spans="2:12" x14ac:dyDescent="0.2">
      <c r="C24" t="s">
        <v>62</v>
      </c>
    </row>
    <row r="25" spans="2:12" x14ac:dyDescent="0.2">
      <c r="C25" t="s">
        <v>63</v>
      </c>
    </row>
    <row r="27" spans="2:12" x14ac:dyDescent="0.2">
      <c r="C27" t="s">
        <v>67</v>
      </c>
      <c r="D27">
        <v>2050</v>
      </c>
    </row>
    <row r="28" spans="2:12" x14ac:dyDescent="0.2">
      <c r="C28" t="s">
        <v>0</v>
      </c>
      <c r="D28" t="s">
        <v>66</v>
      </c>
      <c r="E28" t="s">
        <v>69</v>
      </c>
      <c r="F28" s="6" t="s">
        <v>70</v>
      </c>
      <c r="G28" t="s">
        <v>60</v>
      </c>
    </row>
    <row r="29" spans="2:12" x14ac:dyDescent="0.2">
      <c r="C29">
        <v>2020</v>
      </c>
      <c r="D29">
        <f>$D$27-C29</f>
        <v>30</v>
      </c>
      <c r="F29" s="6"/>
      <c r="G29">
        <v>0</v>
      </c>
    </row>
    <row r="30" spans="2:12" x14ac:dyDescent="0.2">
      <c r="C30">
        <v>2021</v>
      </c>
      <c r="D30">
        <f t="shared" ref="D30:D59" si="0">$D$27-C30</f>
        <v>29</v>
      </c>
      <c r="F30" s="6"/>
      <c r="G30">
        <v>0</v>
      </c>
    </row>
    <row r="31" spans="2:12" x14ac:dyDescent="0.2">
      <c r="C31">
        <v>2022</v>
      </c>
      <c r="D31">
        <f t="shared" si="0"/>
        <v>28</v>
      </c>
      <c r="F31" s="6"/>
      <c r="G31">
        <v>0</v>
      </c>
    </row>
    <row r="32" spans="2:12" x14ac:dyDescent="0.2">
      <c r="C32">
        <v>2023</v>
      </c>
      <c r="D32">
        <f t="shared" si="0"/>
        <v>27</v>
      </c>
      <c r="F32" s="6"/>
      <c r="G32">
        <v>0</v>
      </c>
    </row>
    <row r="33" spans="3:7" x14ac:dyDescent="0.2">
      <c r="C33">
        <v>2024</v>
      </c>
      <c r="D33">
        <f t="shared" si="0"/>
        <v>26</v>
      </c>
      <c r="F33" s="6"/>
      <c r="G33">
        <v>0</v>
      </c>
    </row>
    <row r="34" spans="3:7" x14ac:dyDescent="0.2">
      <c r="C34">
        <v>2025</v>
      </c>
      <c r="D34">
        <f t="shared" si="0"/>
        <v>25</v>
      </c>
      <c r="E34" s="5">
        <f>D34/$F$21</f>
        <v>0.85034013605442182</v>
      </c>
      <c r="F34" s="7">
        <v>1</v>
      </c>
      <c r="G34" s="1">
        <f t="shared" ref="G34:G59" si="1">($D$13+($E$13*E34))*F34</f>
        <v>6.6437225777885125</v>
      </c>
    </row>
    <row r="35" spans="3:7" x14ac:dyDescent="0.2">
      <c r="C35">
        <v>2026</v>
      </c>
      <c r="D35">
        <f t="shared" si="0"/>
        <v>24</v>
      </c>
      <c r="E35" s="5">
        <f t="shared" ref="E35:E59" si="2">D35/$F$21</f>
        <v>0.81632653061224492</v>
      </c>
      <c r="F35" s="7">
        <v>0.970873786407767</v>
      </c>
      <c r="G35" s="1">
        <f t="shared" si="1"/>
        <v>6.2841244960096985</v>
      </c>
    </row>
    <row r="36" spans="3:7" x14ac:dyDescent="0.2">
      <c r="C36">
        <v>2027</v>
      </c>
      <c r="D36">
        <f t="shared" si="0"/>
        <v>23</v>
      </c>
      <c r="E36" s="5">
        <f t="shared" si="2"/>
        <v>0.78231292517006812</v>
      </c>
      <c r="F36" s="7">
        <v>0.94259590913375435</v>
      </c>
      <c r="G36" s="1">
        <f t="shared" si="1"/>
        <v>5.9398377641544613</v>
      </c>
    </row>
    <row r="37" spans="3:7" x14ac:dyDescent="0.2">
      <c r="C37">
        <v>2028</v>
      </c>
      <c r="D37">
        <f t="shared" si="0"/>
        <v>22</v>
      </c>
      <c r="E37" s="5">
        <f t="shared" si="2"/>
        <v>0.74829931972789121</v>
      </c>
      <c r="F37" s="7">
        <v>0.91514165935315961</v>
      </c>
      <c r="G37" s="1">
        <f t="shared" si="1"/>
        <v>5.6102755190390141</v>
      </c>
    </row>
    <row r="38" spans="3:7" x14ac:dyDescent="0.2">
      <c r="C38">
        <v>2029</v>
      </c>
      <c r="D38">
        <f t="shared" si="0"/>
        <v>21</v>
      </c>
      <c r="E38" s="5">
        <f t="shared" si="2"/>
        <v>0.7142857142857143</v>
      </c>
      <c r="F38" s="7">
        <v>0.888487047915689</v>
      </c>
      <c r="G38" s="1">
        <f t="shared" si="1"/>
        <v>5.294872094510235</v>
      </c>
    </row>
    <row r="39" spans="3:7" x14ac:dyDescent="0.2">
      <c r="C39">
        <v>2030</v>
      </c>
      <c r="D39">
        <f t="shared" si="0"/>
        <v>20</v>
      </c>
      <c r="E39" s="5">
        <f t="shared" si="2"/>
        <v>0.68027210884353739</v>
      </c>
      <c r="F39" s="7">
        <v>0.86260878438416411</v>
      </c>
      <c r="G39" s="1">
        <f t="shared" si="1"/>
        <v>4.993082284524526</v>
      </c>
    </row>
    <row r="40" spans="3:7" x14ac:dyDescent="0.2">
      <c r="C40">
        <v>2031</v>
      </c>
      <c r="D40">
        <f t="shared" si="0"/>
        <v>19</v>
      </c>
      <c r="E40" s="5">
        <f t="shared" si="2"/>
        <v>0.6462585034013606</v>
      </c>
      <c r="F40" s="7">
        <v>0.83748425668365445</v>
      </c>
      <c r="G40" s="1">
        <f t="shared" si="1"/>
        <v>4.7043806311719196</v>
      </c>
    </row>
    <row r="41" spans="3:7" x14ac:dyDescent="0.2">
      <c r="C41">
        <v>2032</v>
      </c>
      <c r="D41">
        <f t="shared" si="0"/>
        <v>18</v>
      </c>
      <c r="E41" s="5">
        <f t="shared" si="2"/>
        <v>0.61224489795918369</v>
      </c>
      <c r="F41" s="7">
        <v>0.81309151134335378</v>
      </c>
      <c r="G41" s="1">
        <f t="shared" si="1"/>
        <v>4.4282607368174451</v>
      </c>
    </row>
    <row r="42" spans="3:7" x14ac:dyDescent="0.2">
      <c r="C42">
        <v>2033</v>
      </c>
      <c r="D42">
        <f t="shared" si="0"/>
        <v>17</v>
      </c>
      <c r="E42" s="5">
        <f t="shared" si="2"/>
        <v>0.57823129251700678</v>
      </c>
      <c r="F42" s="7">
        <v>0.78940923431393573</v>
      </c>
      <c r="G42" s="1">
        <f t="shared" si="1"/>
        <v>4.1642345995588812</v>
      </c>
    </row>
    <row r="43" spans="3:7" x14ac:dyDescent="0.2">
      <c r="C43">
        <v>2034</v>
      </c>
      <c r="D43">
        <f t="shared" si="0"/>
        <v>16</v>
      </c>
      <c r="E43" s="5">
        <f t="shared" si="2"/>
        <v>0.54421768707482998</v>
      </c>
      <c r="F43" s="7">
        <v>0.76641673234362695</v>
      </c>
      <c r="G43" s="1">
        <f t="shared" si="1"/>
        <v>3.9118319712261762</v>
      </c>
    </row>
    <row r="44" spans="3:7" x14ac:dyDescent="0.2">
      <c r="C44">
        <v>2035</v>
      </c>
      <c r="D44">
        <f t="shared" si="0"/>
        <v>15</v>
      </c>
      <c r="E44" s="5">
        <f t="shared" si="2"/>
        <v>0.51020408163265307</v>
      </c>
      <c r="F44" s="7">
        <v>0.74409391489672516</v>
      </c>
      <c r="G44" s="1">
        <f t="shared" si="1"/>
        <v>3.6705997371731947</v>
      </c>
    </row>
    <row r="45" spans="3:7" x14ac:dyDescent="0.2">
      <c r="C45">
        <v>2036</v>
      </c>
      <c r="D45">
        <f t="shared" si="0"/>
        <v>14</v>
      </c>
      <c r="E45" s="5">
        <f t="shared" si="2"/>
        <v>0.47619047619047622</v>
      </c>
      <c r="F45" s="7">
        <v>0.72242127659876232</v>
      </c>
      <c r="G45" s="1">
        <f t="shared" si="1"/>
        <v>3.4401013171369641</v>
      </c>
    </row>
    <row r="46" spans="3:7" x14ac:dyDescent="0.2">
      <c r="C46">
        <v>2037</v>
      </c>
      <c r="D46">
        <f t="shared" si="0"/>
        <v>13</v>
      </c>
      <c r="E46" s="5">
        <f t="shared" si="2"/>
        <v>0.44217687074829937</v>
      </c>
      <c r="F46" s="7">
        <v>0.70137988019297326</v>
      </c>
      <c r="G46" s="1">
        <f t="shared" si="1"/>
        <v>3.2199160864633338</v>
      </c>
    </row>
    <row r="47" spans="3:7" x14ac:dyDescent="0.2">
      <c r="C47">
        <v>2038</v>
      </c>
      <c r="D47">
        <f t="shared" si="0"/>
        <v>12</v>
      </c>
      <c r="E47" s="5">
        <f t="shared" si="2"/>
        <v>0.40816326530612246</v>
      </c>
      <c r="F47" s="7">
        <v>0.68095133999317792</v>
      </c>
      <c r="G47" s="1">
        <f t="shared" si="1"/>
        <v>3.0096388170209289</v>
      </c>
    </row>
    <row r="48" spans="3:7" x14ac:dyDescent="0.2">
      <c r="C48">
        <v>2039</v>
      </c>
      <c r="D48">
        <f t="shared" si="0"/>
        <v>11</v>
      </c>
      <c r="E48" s="5">
        <f t="shared" si="2"/>
        <v>0.37414965986394561</v>
      </c>
      <c r="F48" s="7">
        <v>0.66111780581861923</v>
      </c>
      <c r="G48" s="1">
        <f t="shared" si="1"/>
        <v>2.808879137147497</v>
      </c>
    </row>
    <row r="49" spans="3:7" x14ac:dyDescent="0.2">
      <c r="C49">
        <v>2040</v>
      </c>
      <c r="D49">
        <f t="shared" si="0"/>
        <v>10</v>
      </c>
      <c r="E49" s="5">
        <f t="shared" si="2"/>
        <v>0.3401360544217687</v>
      </c>
      <c r="F49" s="7">
        <v>0.64186194739671765</v>
      </c>
      <c r="G49" s="1">
        <f t="shared" si="1"/>
        <v>2.6172610099942637</v>
      </c>
    </row>
    <row r="50" spans="3:7" x14ac:dyDescent="0.2">
      <c r="C50">
        <v>2041</v>
      </c>
      <c r="D50">
        <f t="shared" si="0"/>
        <v>9</v>
      </c>
      <c r="E50" s="5">
        <f t="shared" si="2"/>
        <v>0.30612244897959184</v>
      </c>
      <c r="F50" s="7">
        <v>0.62316693922011435</v>
      </c>
      <c r="G50" s="1">
        <f t="shared" si="1"/>
        <v>2.4344222296547158</v>
      </c>
    </row>
    <row r="51" spans="3:7" x14ac:dyDescent="0.2">
      <c r="C51">
        <v>2042</v>
      </c>
      <c r="D51">
        <f t="shared" si="0"/>
        <v>8</v>
      </c>
      <c r="E51" s="5">
        <f t="shared" si="2"/>
        <v>0.27210884353741499</v>
      </c>
      <c r="F51" s="7">
        <v>0.60501644584477121</v>
      </c>
      <c r="G51" s="1">
        <f t="shared" si="1"/>
        <v>2.2600139344843528</v>
      </c>
    </row>
    <row r="52" spans="3:7" x14ac:dyDescent="0.2">
      <c r="C52">
        <v>2043</v>
      </c>
      <c r="D52">
        <f t="shared" si="0"/>
        <v>7</v>
      </c>
      <c r="E52" s="5">
        <f t="shared" si="2"/>
        <v>0.23809523809523811</v>
      </c>
      <c r="F52" s="7">
        <v>0.5873946076162827</v>
      </c>
      <c r="G52" s="1">
        <f t="shared" si="1"/>
        <v>2.0937001370374686</v>
      </c>
    </row>
    <row r="53" spans="3:7" x14ac:dyDescent="0.2">
      <c r="C53">
        <v>2044</v>
      </c>
      <c r="D53">
        <f t="shared" si="0"/>
        <v>6</v>
      </c>
      <c r="E53" s="5">
        <f t="shared" si="2"/>
        <v>0.20408163265306123</v>
      </c>
      <c r="F53" s="7">
        <v>0.57028602681192497</v>
      </c>
      <c r="G53" s="1">
        <f t="shared" si="1"/>
        <v>1.9351572700658246</v>
      </c>
    </row>
    <row r="54" spans="3:7" x14ac:dyDescent="0.2">
      <c r="C54">
        <v>2045</v>
      </c>
      <c r="D54">
        <f t="shared" si="0"/>
        <v>5</v>
      </c>
      <c r="E54" s="5">
        <f t="shared" si="2"/>
        <v>0.17006802721088435</v>
      </c>
      <c r="F54" s="7">
        <v>0.55367575418633497</v>
      </c>
      <c r="G54" s="1">
        <f t="shared" si="1"/>
        <v>1.7840737480423507</v>
      </c>
    </row>
    <row r="55" spans="3:7" x14ac:dyDescent="0.2">
      <c r="C55">
        <v>2046</v>
      </c>
      <c r="D55">
        <f t="shared" si="0"/>
        <v>4</v>
      </c>
      <c r="E55" s="5">
        <f t="shared" si="2"/>
        <v>0.1360544217687075</v>
      </c>
      <c r="F55" s="7">
        <v>0.5375492759090631</v>
      </c>
      <c r="G55" s="1">
        <f t="shared" si="1"/>
        <v>1.6401495436906568</v>
      </c>
    </row>
    <row r="56" spans="3:7" x14ac:dyDescent="0.2">
      <c r="C56">
        <v>2047</v>
      </c>
      <c r="D56">
        <f t="shared" si="0"/>
        <v>3</v>
      </c>
      <c r="E56" s="5">
        <f t="shared" si="2"/>
        <v>0.10204081632653061</v>
      </c>
      <c r="F56" s="7">
        <v>0.52189250088258554</v>
      </c>
      <c r="G56" s="1">
        <f t="shared" si="1"/>
        <v>1.5030957790181942</v>
      </c>
    </row>
    <row r="57" spans="3:7" x14ac:dyDescent="0.2">
      <c r="C57">
        <v>2048</v>
      </c>
      <c r="D57">
        <f t="shared" si="0"/>
        <v>2</v>
      </c>
      <c r="E57" s="5">
        <f t="shared" si="2"/>
        <v>6.8027210884353748E-2</v>
      </c>
      <c r="F57" s="7">
        <v>0.50669174842969467</v>
      </c>
      <c r="G57" s="1">
        <f t="shared" si="1"/>
        <v>1.3726343303674458</v>
      </c>
    </row>
    <row r="58" spans="3:7" x14ac:dyDescent="0.2">
      <c r="C58">
        <v>2049</v>
      </c>
      <c r="D58">
        <f t="shared" si="0"/>
        <v>1</v>
      </c>
      <c r="E58" s="5">
        <f t="shared" si="2"/>
        <v>3.4013605442176874E-2</v>
      </c>
      <c r="F58" s="7">
        <v>0.49193373633950943</v>
      </c>
      <c r="G58" s="1">
        <f t="shared" si="1"/>
        <v>1.2484974470155001</v>
      </c>
    </row>
    <row r="59" spans="3:7" x14ac:dyDescent="0.2">
      <c r="C59">
        <v>2050</v>
      </c>
      <c r="D59">
        <f t="shared" si="0"/>
        <v>0</v>
      </c>
      <c r="E59" s="5">
        <f t="shared" si="2"/>
        <v>0</v>
      </c>
      <c r="F59" s="7">
        <v>0.47760556926165965</v>
      </c>
      <c r="G59" s="1">
        <f t="shared" si="1"/>
        <v>1.1304273828678335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F38F-F061-3148-8778-D36AD842C98C}">
  <dimension ref="A1:S39"/>
  <sheetViews>
    <sheetView workbookViewId="0">
      <selection activeCell="R15" sqref="R15"/>
    </sheetView>
  </sheetViews>
  <sheetFormatPr baseColWidth="10" defaultColWidth="10.6640625" defaultRowHeight="16" x14ac:dyDescent="0.2"/>
  <sheetData>
    <row r="1" spans="1:19" x14ac:dyDescent="0.2">
      <c r="A1" t="s">
        <v>50</v>
      </c>
    </row>
    <row r="3" spans="1:19" x14ac:dyDescent="0.2">
      <c r="B3" t="s">
        <v>38</v>
      </c>
      <c r="C3" t="s">
        <v>39</v>
      </c>
      <c r="D3" t="s">
        <v>40</v>
      </c>
      <c r="E3" t="s">
        <v>41</v>
      </c>
      <c r="F3" t="s">
        <v>0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</row>
    <row r="4" spans="1:19" x14ac:dyDescent="0.2">
      <c r="B4" s="2" t="s">
        <v>14</v>
      </c>
      <c r="C4" s="2" t="s">
        <v>15</v>
      </c>
      <c r="D4" s="2" t="s">
        <v>16</v>
      </c>
      <c r="E4" s="2">
        <v>704</v>
      </c>
      <c r="F4" s="2">
        <v>2021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>
        <v>6100</v>
      </c>
      <c r="M4" s="2">
        <v>3600</v>
      </c>
      <c r="N4" s="2">
        <v>8500</v>
      </c>
      <c r="P4" t="s">
        <v>51</v>
      </c>
      <c r="Q4" t="s">
        <v>53</v>
      </c>
      <c r="R4" t="s">
        <v>52</v>
      </c>
    </row>
    <row r="5" spans="1:19" x14ac:dyDescent="0.2">
      <c r="B5" s="2" t="s">
        <v>14</v>
      </c>
      <c r="C5" s="2" t="s">
        <v>15</v>
      </c>
      <c r="D5" s="2" t="s">
        <v>16</v>
      </c>
      <c r="E5" s="2">
        <v>704</v>
      </c>
      <c r="F5" s="2">
        <v>2021</v>
      </c>
      <c r="G5" s="2" t="s">
        <v>17</v>
      </c>
      <c r="H5" s="2" t="s">
        <v>18</v>
      </c>
      <c r="I5" s="2" t="s">
        <v>19</v>
      </c>
      <c r="J5" s="2" t="s">
        <v>22</v>
      </c>
      <c r="K5" s="2" t="s">
        <v>21</v>
      </c>
      <c r="L5" s="2">
        <v>2900</v>
      </c>
      <c r="M5" s="2">
        <v>1400</v>
      </c>
      <c r="N5" s="2">
        <v>4400</v>
      </c>
      <c r="P5" t="str">
        <f>I4</f>
        <v>0-14</v>
      </c>
      <c r="Q5">
        <f>14/2</f>
        <v>7</v>
      </c>
      <c r="R5">
        <f>L4</f>
        <v>6100</v>
      </c>
    </row>
    <row r="6" spans="1:19" x14ac:dyDescent="0.2">
      <c r="B6" s="2" t="s">
        <v>14</v>
      </c>
      <c r="C6" s="2" t="s">
        <v>15</v>
      </c>
      <c r="D6" s="2" t="s">
        <v>16</v>
      </c>
      <c r="E6" s="2">
        <v>704</v>
      </c>
      <c r="F6" s="2">
        <v>2021</v>
      </c>
      <c r="G6" s="2" t="s">
        <v>17</v>
      </c>
      <c r="H6" s="2" t="s">
        <v>18</v>
      </c>
      <c r="I6" s="2" t="s">
        <v>19</v>
      </c>
      <c r="J6" s="2" t="s">
        <v>23</v>
      </c>
      <c r="K6" s="2" t="s">
        <v>21</v>
      </c>
      <c r="L6" s="2">
        <v>3100</v>
      </c>
      <c r="M6" s="2">
        <v>1500</v>
      </c>
      <c r="N6" s="2">
        <v>4800</v>
      </c>
      <c r="P6" t="str">
        <f>I9</f>
        <v>15-24</v>
      </c>
      <c r="Q6">
        <v>20</v>
      </c>
      <c r="R6">
        <f>SUM(L9:L10)</f>
        <v>11100</v>
      </c>
    </row>
    <row r="7" spans="1:19" x14ac:dyDescent="0.2">
      <c r="B7" s="2" t="s">
        <v>14</v>
      </c>
      <c r="C7" s="2" t="s">
        <v>15</v>
      </c>
      <c r="D7" s="2" t="s">
        <v>16</v>
      </c>
      <c r="E7" s="2">
        <v>704</v>
      </c>
      <c r="F7" s="2">
        <v>2021</v>
      </c>
      <c r="G7" s="2" t="s">
        <v>17</v>
      </c>
      <c r="H7" s="2" t="s">
        <v>18</v>
      </c>
      <c r="I7" s="2" t="s">
        <v>24</v>
      </c>
      <c r="J7" s="2" t="s">
        <v>22</v>
      </c>
      <c r="K7" s="2" t="s">
        <v>21</v>
      </c>
      <c r="L7" s="2">
        <v>1400</v>
      </c>
      <c r="M7" s="2">
        <v>0</v>
      </c>
      <c r="N7" s="2">
        <v>3100</v>
      </c>
      <c r="P7" t="str">
        <f>I23</f>
        <v>25-34</v>
      </c>
      <c r="Q7" s="2">
        <v>30</v>
      </c>
      <c r="R7">
        <f>SUM(L23:L24)</f>
        <v>23500</v>
      </c>
    </row>
    <row r="8" spans="1:19" x14ac:dyDescent="0.2">
      <c r="B8" s="2" t="s">
        <v>14</v>
      </c>
      <c r="C8" s="2" t="s">
        <v>15</v>
      </c>
      <c r="D8" s="2" t="s">
        <v>16</v>
      </c>
      <c r="E8" s="2">
        <v>704</v>
      </c>
      <c r="F8" s="2">
        <v>2021</v>
      </c>
      <c r="G8" s="2" t="s">
        <v>17</v>
      </c>
      <c r="H8" s="2" t="s">
        <v>18</v>
      </c>
      <c r="I8" s="2" t="s">
        <v>24</v>
      </c>
      <c r="J8" s="2" t="s">
        <v>23</v>
      </c>
      <c r="K8" s="2" t="s">
        <v>21</v>
      </c>
      <c r="L8" s="2">
        <v>1700</v>
      </c>
      <c r="M8" s="2">
        <v>0</v>
      </c>
      <c r="N8" s="2">
        <v>3600</v>
      </c>
      <c r="P8" t="str">
        <f>I25</f>
        <v>35-44</v>
      </c>
      <c r="Q8" s="2">
        <v>40</v>
      </c>
      <c r="R8">
        <f>SUM(L25:L26)</f>
        <v>25900</v>
      </c>
    </row>
    <row r="9" spans="1:19" x14ac:dyDescent="0.2">
      <c r="B9" s="2" t="s">
        <v>14</v>
      </c>
      <c r="C9" s="2" t="s">
        <v>15</v>
      </c>
      <c r="D9" s="2" t="s">
        <v>16</v>
      </c>
      <c r="E9" s="2">
        <v>704</v>
      </c>
      <c r="F9" s="2">
        <v>2021</v>
      </c>
      <c r="G9" s="2" t="s">
        <v>17</v>
      </c>
      <c r="H9" s="2" t="s">
        <v>18</v>
      </c>
      <c r="I9" s="2" t="s">
        <v>25</v>
      </c>
      <c r="J9" s="2" t="s">
        <v>22</v>
      </c>
      <c r="K9" s="2" t="s">
        <v>21</v>
      </c>
      <c r="L9" s="2">
        <v>3800</v>
      </c>
      <c r="M9" s="2">
        <v>0</v>
      </c>
      <c r="N9" s="2">
        <v>8300</v>
      </c>
      <c r="P9" t="str">
        <f>I27</f>
        <v>45-54</v>
      </c>
      <c r="Q9" s="2">
        <v>50</v>
      </c>
      <c r="R9">
        <f>SUM(L27:L28)</f>
        <v>28100</v>
      </c>
    </row>
    <row r="10" spans="1:19" x14ac:dyDescent="0.2">
      <c r="B10" s="2" t="s">
        <v>14</v>
      </c>
      <c r="C10" s="2" t="s">
        <v>15</v>
      </c>
      <c r="D10" s="2" t="s">
        <v>16</v>
      </c>
      <c r="E10" s="2">
        <v>704</v>
      </c>
      <c r="F10" s="2">
        <v>2021</v>
      </c>
      <c r="G10" s="2" t="s">
        <v>17</v>
      </c>
      <c r="H10" s="2" t="s">
        <v>18</v>
      </c>
      <c r="I10" s="2" t="s">
        <v>25</v>
      </c>
      <c r="J10" s="2" t="s">
        <v>23</v>
      </c>
      <c r="K10" s="2" t="s">
        <v>21</v>
      </c>
      <c r="L10" s="2">
        <v>7300</v>
      </c>
      <c r="M10" s="2">
        <v>0</v>
      </c>
      <c r="N10" s="2">
        <v>16000</v>
      </c>
      <c r="P10" t="str">
        <f>I31</f>
        <v>55-64</v>
      </c>
      <c r="Q10" s="2">
        <v>60</v>
      </c>
      <c r="R10">
        <f>SUM(L31:L32)</f>
        <v>32500</v>
      </c>
    </row>
    <row r="11" spans="1:19" x14ac:dyDescent="0.2">
      <c r="B11" s="2" t="s">
        <v>14</v>
      </c>
      <c r="C11" s="2" t="s">
        <v>15</v>
      </c>
      <c r="D11" s="2" t="s">
        <v>16</v>
      </c>
      <c r="E11" s="2">
        <v>704</v>
      </c>
      <c r="F11" s="2">
        <v>2021</v>
      </c>
      <c r="G11" s="2" t="s">
        <v>17</v>
      </c>
      <c r="H11" s="2" t="s">
        <v>18</v>
      </c>
      <c r="I11" s="2" t="s">
        <v>26</v>
      </c>
      <c r="J11" s="2" t="s">
        <v>20</v>
      </c>
      <c r="K11" s="2" t="s">
        <v>21</v>
      </c>
      <c r="L11" s="2">
        <v>163000</v>
      </c>
      <c r="M11" s="2">
        <v>97000</v>
      </c>
      <c r="N11" s="2">
        <v>229000</v>
      </c>
      <c r="P11" t="str">
        <f>I33</f>
        <v>65plus</v>
      </c>
      <c r="Q11" s="2">
        <v>72</v>
      </c>
      <c r="R11">
        <f>SUM(L33:L34)</f>
        <v>41000</v>
      </c>
    </row>
    <row r="12" spans="1:19" x14ac:dyDescent="0.2">
      <c r="B12" s="2" t="s">
        <v>14</v>
      </c>
      <c r="C12" s="2" t="s">
        <v>15</v>
      </c>
      <c r="D12" s="2" t="s">
        <v>16</v>
      </c>
      <c r="E12" s="2">
        <v>704</v>
      </c>
      <c r="F12" s="2">
        <v>2021</v>
      </c>
      <c r="G12" s="2" t="s">
        <v>17</v>
      </c>
      <c r="H12" s="2" t="s">
        <v>18</v>
      </c>
      <c r="I12" s="2" t="s">
        <v>26</v>
      </c>
      <c r="J12" s="2" t="s">
        <v>20</v>
      </c>
      <c r="K12" s="2" t="s">
        <v>27</v>
      </c>
      <c r="L12" s="2">
        <v>17000</v>
      </c>
      <c r="M12" s="2">
        <v>4700</v>
      </c>
      <c r="N12" s="2">
        <v>37000</v>
      </c>
      <c r="Q12" t="s">
        <v>5</v>
      </c>
      <c r="R12">
        <f>SUM(R5:R11)</f>
        <v>168200</v>
      </c>
    </row>
    <row r="13" spans="1:19" x14ac:dyDescent="0.2">
      <c r="B13" s="2" t="s">
        <v>14</v>
      </c>
      <c r="C13" s="2" t="s">
        <v>15</v>
      </c>
      <c r="D13" s="2" t="s">
        <v>16</v>
      </c>
      <c r="E13" s="2">
        <v>704</v>
      </c>
      <c r="F13" s="2">
        <v>2021</v>
      </c>
      <c r="G13" s="2" t="s">
        <v>17</v>
      </c>
      <c r="H13" s="2" t="s">
        <v>18</v>
      </c>
      <c r="I13" s="2" t="s">
        <v>26</v>
      </c>
      <c r="J13" s="2" t="s">
        <v>20</v>
      </c>
      <c r="K13" s="2" t="s">
        <v>28</v>
      </c>
      <c r="L13" s="2">
        <v>18000</v>
      </c>
      <c r="M13" s="2">
        <v>3700</v>
      </c>
      <c r="N13" s="2">
        <v>42000</v>
      </c>
      <c r="Q13" t="s">
        <v>54</v>
      </c>
      <c r="R13">
        <f>R12-L35</f>
        <v>-800</v>
      </c>
      <c r="S13" t="s">
        <v>55</v>
      </c>
    </row>
    <row r="14" spans="1:19" x14ac:dyDescent="0.2">
      <c r="B14" s="2" t="s">
        <v>14</v>
      </c>
      <c r="C14" s="2" t="s">
        <v>15</v>
      </c>
      <c r="D14" s="2" t="s">
        <v>16</v>
      </c>
      <c r="E14" s="2">
        <v>704</v>
      </c>
      <c r="F14" s="2">
        <v>2021</v>
      </c>
      <c r="G14" s="2" t="s">
        <v>17</v>
      </c>
      <c r="H14" s="2" t="s">
        <v>18</v>
      </c>
      <c r="I14" s="2" t="s">
        <v>26</v>
      </c>
      <c r="J14" s="2" t="s">
        <v>22</v>
      </c>
      <c r="K14" s="2" t="s">
        <v>27</v>
      </c>
      <c r="L14" s="2">
        <v>1200</v>
      </c>
      <c r="M14" s="2">
        <v>350</v>
      </c>
      <c r="N14" s="2">
        <v>2600</v>
      </c>
    </row>
    <row r="15" spans="1:19" x14ac:dyDescent="0.2">
      <c r="B15" s="2" t="s">
        <v>14</v>
      </c>
      <c r="C15" s="2" t="s">
        <v>15</v>
      </c>
      <c r="D15" s="2" t="s">
        <v>16</v>
      </c>
      <c r="E15" s="2">
        <v>704</v>
      </c>
      <c r="F15" s="2">
        <v>2021</v>
      </c>
      <c r="G15" s="2" t="s">
        <v>17</v>
      </c>
      <c r="H15" s="2" t="s">
        <v>18</v>
      </c>
      <c r="I15" s="2" t="s">
        <v>26</v>
      </c>
      <c r="J15" s="2" t="s">
        <v>22</v>
      </c>
      <c r="K15" s="2" t="s">
        <v>28</v>
      </c>
      <c r="L15" s="2">
        <v>280</v>
      </c>
      <c r="M15" s="2">
        <v>60</v>
      </c>
      <c r="N15" s="2">
        <v>670</v>
      </c>
      <c r="Q15" t="s">
        <v>56</v>
      </c>
      <c r="R15" s="4">
        <f>(Q5*R5+Q6*R6+Q7*R7+Q8*R8+Q9*R9+Q10*R10+Q11*R11)/R12</f>
        <v>49.42152199762188</v>
      </c>
    </row>
    <row r="16" spans="1:19" x14ac:dyDescent="0.2">
      <c r="B16" s="2" t="s">
        <v>14</v>
      </c>
      <c r="C16" s="2" t="s">
        <v>15</v>
      </c>
      <c r="D16" s="2" t="s">
        <v>16</v>
      </c>
      <c r="E16" s="2">
        <v>704</v>
      </c>
      <c r="F16" s="2">
        <v>2021</v>
      </c>
      <c r="G16" s="2" t="s">
        <v>17</v>
      </c>
      <c r="H16" s="2" t="s">
        <v>18</v>
      </c>
      <c r="I16" s="2" t="s">
        <v>26</v>
      </c>
      <c r="J16" s="2" t="s">
        <v>22</v>
      </c>
      <c r="K16" s="2" t="s">
        <v>21</v>
      </c>
      <c r="L16" s="2">
        <v>41000</v>
      </c>
      <c r="M16" s="2">
        <v>20000</v>
      </c>
      <c r="N16" s="2">
        <v>62000</v>
      </c>
    </row>
    <row r="17" spans="2:14" x14ac:dyDescent="0.2">
      <c r="B17" s="2" t="s">
        <v>14</v>
      </c>
      <c r="C17" s="2" t="s">
        <v>15</v>
      </c>
      <c r="D17" s="2" t="s">
        <v>16</v>
      </c>
      <c r="E17" s="2">
        <v>704</v>
      </c>
      <c r="F17" s="2">
        <v>2021</v>
      </c>
      <c r="G17" s="2" t="s">
        <v>17</v>
      </c>
      <c r="H17" s="2" t="s">
        <v>18</v>
      </c>
      <c r="I17" s="2" t="s">
        <v>26</v>
      </c>
      <c r="J17" s="2" t="s">
        <v>23</v>
      </c>
      <c r="K17" s="2" t="s">
        <v>21</v>
      </c>
      <c r="L17" s="2">
        <v>122000</v>
      </c>
      <c r="M17" s="2">
        <v>59000</v>
      </c>
      <c r="N17" s="2">
        <v>184000</v>
      </c>
    </row>
    <row r="18" spans="2:14" x14ac:dyDescent="0.2">
      <c r="B18" s="2" t="s">
        <v>14</v>
      </c>
      <c r="C18" s="2" t="s">
        <v>15</v>
      </c>
      <c r="D18" s="2" t="s">
        <v>16</v>
      </c>
      <c r="E18" s="2">
        <v>704</v>
      </c>
      <c r="F18" s="2">
        <v>2021</v>
      </c>
      <c r="G18" s="2" t="s">
        <v>17</v>
      </c>
      <c r="H18" s="2" t="s">
        <v>18</v>
      </c>
      <c r="I18" s="2" t="s">
        <v>26</v>
      </c>
      <c r="J18" s="2" t="s">
        <v>23</v>
      </c>
      <c r="K18" s="2" t="s">
        <v>27</v>
      </c>
      <c r="L18" s="2">
        <v>20000</v>
      </c>
      <c r="M18" s="2">
        <v>6200</v>
      </c>
      <c r="N18" s="2">
        <v>40000</v>
      </c>
    </row>
    <row r="19" spans="2:14" x14ac:dyDescent="0.2">
      <c r="B19" s="2" t="s">
        <v>14</v>
      </c>
      <c r="C19" s="2" t="s">
        <v>15</v>
      </c>
      <c r="D19" s="2" t="s">
        <v>16</v>
      </c>
      <c r="E19" s="2">
        <v>704</v>
      </c>
      <c r="F19" s="2">
        <v>2021</v>
      </c>
      <c r="G19" s="2" t="s">
        <v>17</v>
      </c>
      <c r="H19" s="2" t="s">
        <v>18</v>
      </c>
      <c r="I19" s="2" t="s">
        <v>26</v>
      </c>
      <c r="J19" s="2" t="s">
        <v>23</v>
      </c>
      <c r="K19" s="2" t="s">
        <v>28</v>
      </c>
      <c r="L19" s="2">
        <v>21000</v>
      </c>
      <c r="M19" s="2">
        <v>5600</v>
      </c>
      <c r="N19" s="2">
        <v>47000</v>
      </c>
    </row>
    <row r="20" spans="2:14" x14ac:dyDescent="0.2">
      <c r="B20" s="2" t="s">
        <v>14</v>
      </c>
      <c r="C20" s="2" t="s">
        <v>15</v>
      </c>
      <c r="D20" s="2" t="s">
        <v>16</v>
      </c>
      <c r="E20" s="2">
        <v>704</v>
      </c>
      <c r="F20" s="2">
        <v>2021</v>
      </c>
      <c r="G20" s="2" t="s">
        <v>17</v>
      </c>
      <c r="H20" s="2" t="s">
        <v>18</v>
      </c>
      <c r="I20" s="2" t="s">
        <v>29</v>
      </c>
      <c r="J20" s="2" t="s">
        <v>20</v>
      </c>
      <c r="K20" s="2" t="s">
        <v>30</v>
      </c>
      <c r="L20" s="2">
        <v>3900</v>
      </c>
      <c r="M20" s="2">
        <v>1000</v>
      </c>
      <c r="N20" s="2">
        <v>8700</v>
      </c>
    </row>
    <row r="21" spans="2:14" x14ac:dyDescent="0.2">
      <c r="B21" s="2" t="s">
        <v>14</v>
      </c>
      <c r="C21" s="2" t="s">
        <v>15</v>
      </c>
      <c r="D21" s="2" t="s">
        <v>16</v>
      </c>
      <c r="E21" s="2">
        <v>704</v>
      </c>
      <c r="F21" s="2">
        <v>2021</v>
      </c>
      <c r="G21" s="2" t="s">
        <v>17</v>
      </c>
      <c r="H21" s="2" t="s">
        <v>18</v>
      </c>
      <c r="I21" s="2" t="s">
        <v>29</v>
      </c>
      <c r="J21" s="2" t="s">
        <v>22</v>
      </c>
      <c r="K21" s="2" t="s">
        <v>30</v>
      </c>
      <c r="L21" s="2">
        <v>1100</v>
      </c>
      <c r="M21" s="2">
        <v>280</v>
      </c>
      <c r="N21" s="2">
        <v>2500</v>
      </c>
    </row>
    <row r="22" spans="2:14" x14ac:dyDescent="0.2">
      <c r="B22" s="2" t="s">
        <v>14</v>
      </c>
      <c r="C22" s="2" t="s">
        <v>15</v>
      </c>
      <c r="D22" s="2" t="s">
        <v>16</v>
      </c>
      <c r="E22" s="2">
        <v>704</v>
      </c>
      <c r="F22" s="2">
        <v>2021</v>
      </c>
      <c r="G22" s="2" t="s">
        <v>17</v>
      </c>
      <c r="H22" s="2" t="s">
        <v>18</v>
      </c>
      <c r="I22" s="2" t="s">
        <v>29</v>
      </c>
      <c r="J22" s="2" t="s">
        <v>23</v>
      </c>
      <c r="K22" s="2" t="s">
        <v>30</v>
      </c>
      <c r="L22" s="2">
        <v>2800</v>
      </c>
      <c r="M22" s="2">
        <v>660</v>
      </c>
      <c r="N22" s="2">
        <v>6600</v>
      </c>
    </row>
    <row r="23" spans="2:14" x14ac:dyDescent="0.2">
      <c r="B23" s="2" t="s">
        <v>14</v>
      </c>
      <c r="C23" s="2" t="s">
        <v>15</v>
      </c>
      <c r="D23" s="2" t="s">
        <v>16</v>
      </c>
      <c r="E23" s="2">
        <v>704</v>
      </c>
      <c r="F23" s="2">
        <v>2021</v>
      </c>
      <c r="G23" s="2" t="s">
        <v>17</v>
      </c>
      <c r="H23" s="2" t="s">
        <v>18</v>
      </c>
      <c r="I23" s="2" t="s">
        <v>31</v>
      </c>
      <c r="J23" s="2" t="s">
        <v>22</v>
      </c>
      <c r="K23" s="2" t="s">
        <v>21</v>
      </c>
      <c r="L23" s="2">
        <v>6500</v>
      </c>
      <c r="M23" s="2">
        <v>0</v>
      </c>
      <c r="N23" s="2">
        <v>14000</v>
      </c>
    </row>
    <row r="24" spans="2:14" x14ac:dyDescent="0.2">
      <c r="B24" s="2" t="s">
        <v>14</v>
      </c>
      <c r="C24" s="2" t="s">
        <v>15</v>
      </c>
      <c r="D24" s="2" t="s">
        <v>16</v>
      </c>
      <c r="E24" s="2">
        <v>704</v>
      </c>
      <c r="F24" s="2">
        <v>2021</v>
      </c>
      <c r="G24" s="2" t="s">
        <v>17</v>
      </c>
      <c r="H24" s="2" t="s">
        <v>18</v>
      </c>
      <c r="I24" s="2" t="s">
        <v>31</v>
      </c>
      <c r="J24" s="2" t="s">
        <v>23</v>
      </c>
      <c r="K24" s="2" t="s">
        <v>21</v>
      </c>
      <c r="L24" s="2">
        <v>17000</v>
      </c>
      <c r="M24" s="2">
        <v>0</v>
      </c>
      <c r="N24" s="2">
        <v>37000</v>
      </c>
    </row>
    <row r="25" spans="2:14" x14ac:dyDescent="0.2">
      <c r="B25" s="2" t="s">
        <v>14</v>
      </c>
      <c r="C25" s="2" t="s">
        <v>15</v>
      </c>
      <c r="D25" s="2" t="s">
        <v>16</v>
      </c>
      <c r="E25" s="2">
        <v>704</v>
      </c>
      <c r="F25" s="2">
        <v>2021</v>
      </c>
      <c r="G25" s="2" t="s">
        <v>17</v>
      </c>
      <c r="H25" s="2" t="s">
        <v>18</v>
      </c>
      <c r="I25" s="2" t="s">
        <v>32</v>
      </c>
      <c r="J25" s="2" t="s">
        <v>22</v>
      </c>
      <c r="K25" s="2" t="s">
        <v>21</v>
      </c>
      <c r="L25" s="2">
        <v>5900</v>
      </c>
      <c r="M25" s="2">
        <v>0</v>
      </c>
      <c r="N25" s="2">
        <v>13000</v>
      </c>
    </row>
    <row r="26" spans="2:14" x14ac:dyDescent="0.2">
      <c r="B26" s="2" t="s">
        <v>14</v>
      </c>
      <c r="C26" s="2" t="s">
        <v>15</v>
      </c>
      <c r="D26" s="2" t="s">
        <v>16</v>
      </c>
      <c r="E26" s="2">
        <v>704</v>
      </c>
      <c r="F26" s="2">
        <v>2021</v>
      </c>
      <c r="G26" s="2" t="s">
        <v>17</v>
      </c>
      <c r="H26" s="2" t="s">
        <v>18</v>
      </c>
      <c r="I26" s="2" t="s">
        <v>32</v>
      </c>
      <c r="J26" s="2" t="s">
        <v>23</v>
      </c>
      <c r="K26" s="2" t="s">
        <v>21</v>
      </c>
      <c r="L26" s="2">
        <v>20000</v>
      </c>
      <c r="M26" s="2">
        <v>0</v>
      </c>
      <c r="N26" s="2">
        <v>44000</v>
      </c>
    </row>
    <row r="27" spans="2:14" x14ac:dyDescent="0.2">
      <c r="B27" s="2" t="s">
        <v>14</v>
      </c>
      <c r="C27" s="2" t="s">
        <v>15</v>
      </c>
      <c r="D27" s="2" t="s">
        <v>16</v>
      </c>
      <c r="E27" s="2">
        <v>704</v>
      </c>
      <c r="F27" s="2">
        <v>2021</v>
      </c>
      <c r="G27" s="2" t="s">
        <v>17</v>
      </c>
      <c r="H27" s="2" t="s">
        <v>18</v>
      </c>
      <c r="I27" s="2" t="s">
        <v>33</v>
      </c>
      <c r="J27" s="2" t="s">
        <v>22</v>
      </c>
      <c r="K27" s="2" t="s">
        <v>21</v>
      </c>
      <c r="L27" s="2">
        <v>6100</v>
      </c>
      <c r="M27" s="2">
        <v>0</v>
      </c>
      <c r="N27" s="2">
        <v>13000</v>
      </c>
    </row>
    <row r="28" spans="2:14" x14ac:dyDescent="0.2">
      <c r="B28" s="2" t="s">
        <v>14</v>
      </c>
      <c r="C28" s="2" t="s">
        <v>15</v>
      </c>
      <c r="D28" s="2" t="s">
        <v>16</v>
      </c>
      <c r="E28" s="2">
        <v>704</v>
      </c>
      <c r="F28" s="2">
        <v>2021</v>
      </c>
      <c r="G28" s="2" t="s">
        <v>17</v>
      </c>
      <c r="H28" s="2" t="s">
        <v>18</v>
      </c>
      <c r="I28" s="2" t="s">
        <v>33</v>
      </c>
      <c r="J28" s="2" t="s">
        <v>23</v>
      </c>
      <c r="K28" s="2" t="s">
        <v>21</v>
      </c>
      <c r="L28" s="2">
        <v>22000</v>
      </c>
      <c r="M28" s="2">
        <v>0</v>
      </c>
      <c r="N28" s="2">
        <v>48000</v>
      </c>
    </row>
    <row r="29" spans="2:14" x14ac:dyDescent="0.2">
      <c r="B29" s="2" t="s">
        <v>14</v>
      </c>
      <c r="C29" s="2" t="s">
        <v>15</v>
      </c>
      <c r="D29" s="2" t="s">
        <v>16</v>
      </c>
      <c r="E29" s="2">
        <v>704</v>
      </c>
      <c r="F29" s="2">
        <v>2021</v>
      </c>
      <c r="G29" s="2" t="s">
        <v>17</v>
      </c>
      <c r="H29" s="2" t="s">
        <v>18</v>
      </c>
      <c r="I29" s="3">
        <v>41760</v>
      </c>
      <c r="J29" s="2" t="s">
        <v>22</v>
      </c>
      <c r="K29" s="2" t="s">
        <v>21</v>
      </c>
      <c r="L29" s="2">
        <v>1500</v>
      </c>
      <c r="M29" s="2">
        <v>0</v>
      </c>
      <c r="N29" s="2">
        <v>3300</v>
      </c>
    </row>
    <row r="30" spans="2:14" x14ac:dyDescent="0.2">
      <c r="B30" s="2" t="s">
        <v>14</v>
      </c>
      <c r="C30" s="2" t="s">
        <v>15</v>
      </c>
      <c r="D30" s="2" t="s">
        <v>16</v>
      </c>
      <c r="E30" s="2">
        <v>704</v>
      </c>
      <c r="F30" s="2">
        <v>2021</v>
      </c>
      <c r="G30" s="2" t="s">
        <v>17</v>
      </c>
      <c r="H30" s="2" t="s">
        <v>18</v>
      </c>
      <c r="I30" s="3">
        <v>41760</v>
      </c>
      <c r="J30" s="2" t="s">
        <v>23</v>
      </c>
      <c r="K30" s="2" t="s">
        <v>21</v>
      </c>
      <c r="L30" s="2">
        <v>1500</v>
      </c>
      <c r="M30" s="2">
        <v>0</v>
      </c>
      <c r="N30" s="2">
        <v>3200</v>
      </c>
    </row>
    <row r="31" spans="2:14" x14ac:dyDescent="0.2">
      <c r="B31" s="2" t="s">
        <v>14</v>
      </c>
      <c r="C31" s="2" t="s">
        <v>15</v>
      </c>
      <c r="D31" s="2" t="s">
        <v>16</v>
      </c>
      <c r="E31" s="2">
        <v>704</v>
      </c>
      <c r="F31" s="2">
        <v>2021</v>
      </c>
      <c r="G31" s="2" t="s">
        <v>17</v>
      </c>
      <c r="H31" s="2" t="s">
        <v>18</v>
      </c>
      <c r="I31" s="2" t="s">
        <v>34</v>
      </c>
      <c r="J31" s="2" t="s">
        <v>22</v>
      </c>
      <c r="K31" s="2" t="s">
        <v>21</v>
      </c>
      <c r="L31" s="2">
        <v>7500</v>
      </c>
      <c r="M31" s="2">
        <v>0</v>
      </c>
      <c r="N31" s="2">
        <v>16000</v>
      </c>
    </row>
    <row r="32" spans="2:14" x14ac:dyDescent="0.2">
      <c r="B32" s="2" t="s">
        <v>14</v>
      </c>
      <c r="C32" s="2" t="s">
        <v>15</v>
      </c>
      <c r="D32" s="2" t="s">
        <v>16</v>
      </c>
      <c r="E32" s="2">
        <v>704</v>
      </c>
      <c r="F32" s="2">
        <v>2021</v>
      </c>
      <c r="G32" s="2" t="s">
        <v>17</v>
      </c>
      <c r="H32" s="2" t="s">
        <v>18</v>
      </c>
      <c r="I32" s="2" t="s">
        <v>34</v>
      </c>
      <c r="J32" s="2" t="s">
        <v>23</v>
      </c>
      <c r="K32" s="2" t="s">
        <v>21</v>
      </c>
      <c r="L32" s="2">
        <v>25000</v>
      </c>
      <c r="M32" s="2">
        <v>0</v>
      </c>
      <c r="N32" s="2">
        <v>55000</v>
      </c>
    </row>
    <row r="33" spans="2:14" x14ac:dyDescent="0.2">
      <c r="B33" s="2" t="s">
        <v>14</v>
      </c>
      <c r="C33" s="2" t="s">
        <v>15</v>
      </c>
      <c r="D33" s="2" t="s">
        <v>16</v>
      </c>
      <c r="E33" s="2">
        <v>704</v>
      </c>
      <c r="F33" s="2">
        <v>2021</v>
      </c>
      <c r="G33" s="2" t="s">
        <v>17</v>
      </c>
      <c r="H33" s="2" t="s">
        <v>18</v>
      </c>
      <c r="I33" s="2" t="s">
        <v>35</v>
      </c>
      <c r="J33" s="2" t="s">
        <v>22</v>
      </c>
      <c r="K33" s="2" t="s">
        <v>21</v>
      </c>
      <c r="L33" s="2">
        <v>11000</v>
      </c>
      <c r="M33" s="2">
        <v>0</v>
      </c>
      <c r="N33" s="2">
        <v>25000</v>
      </c>
    </row>
    <row r="34" spans="2:14" x14ac:dyDescent="0.2">
      <c r="B34" s="2" t="s">
        <v>14</v>
      </c>
      <c r="C34" s="2" t="s">
        <v>15</v>
      </c>
      <c r="D34" s="2" t="s">
        <v>16</v>
      </c>
      <c r="E34" s="2">
        <v>704</v>
      </c>
      <c r="F34" s="2">
        <v>2021</v>
      </c>
      <c r="G34" s="2" t="s">
        <v>17</v>
      </c>
      <c r="H34" s="2" t="s">
        <v>18</v>
      </c>
      <c r="I34" s="2" t="s">
        <v>35</v>
      </c>
      <c r="J34" s="2" t="s">
        <v>23</v>
      </c>
      <c r="K34" s="2" t="s">
        <v>21</v>
      </c>
      <c r="L34" s="2">
        <v>30000</v>
      </c>
      <c r="M34" s="2">
        <v>0</v>
      </c>
      <c r="N34" s="2">
        <v>65000</v>
      </c>
    </row>
    <row r="35" spans="2:14" x14ac:dyDescent="0.2">
      <c r="B35" s="2" t="s">
        <v>14</v>
      </c>
      <c r="C35" s="2" t="s">
        <v>15</v>
      </c>
      <c r="D35" s="2" t="s">
        <v>16</v>
      </c>
      <c r="E35" s="2">
        <v>704</v>
      </c>
      <c r="F35" s="2">
        <v>2021</v>
      </c>
      <c r="G35" s="2" t="s">
        <v>17</v>
      </c>
      <c r="H35" s="2" t="s">
        <v>18</v>
      </c>
      <c r="I35" s="2" t="s">
        <v>21</v>
      </c>
      <c r="J35" s="2" t="s">
        <v>20</v>
      </c>
      <c r="K35" s="2" t="s">
        <v>21</v>
      </c>
      <c r="L35" s="2">
        <v>169000</v>
      </c>
      <c r="M35" s="2">
        <v>103000</v>
      </c>
      <c r="N35" s="2">
        <v>235000</v>
      </c>
    </row>
    <row r="36" spans="2:14" x14ac:dyDescent="0.2">
      <c r="B36" s="2" t="s">
        <v>14</v>
      </c>
      <c r="C36" s="2" t="s">
        <v>15</v>
      </c>
      <c r="D36" s="2" t="s">
        <v>16</v>
      </c>
      <c r="E36" s="2">
        <v>704</v>
      </c>
      <c r="F36" s="2">
        <v>2021</v>
      </c>
      <c r="G36" s="2" t="s">
        <v>17</v>
      </c>
      <c r="H36" s="2" t="s">
        <v>18</v>
      </c>
      <c r="I36" s="2" t="s">
        <v>21</v>
      </c>
      <c r="J36" s="2" t="s">
        <v>20</v>
      </c>
      <c r="K36" s="2" t="s">
        <v>36</v>
      </c>
      <c r="L36" s="2">
        <v>7700</v>
      </c>
      <c r="M36" s="2">
        <v>2200</v>
      </c>
      <c r="N36" s="2">
        <v>17000</v>
      </c>
    </row>
    <row r="37" spans="2:14" x14ac:dyDescent="0.2">
      <c r="B37" s="2" t="s">
        <v>14</v>
      </c>
      <c r="C37" s="2" t="s">
        <v>15</v>
      </c>
      <c r="D37" s="2" t="s">
        <v>16</v>
      </c>
      <c r="E37" s="2">
        <v>704</v>
      </c>
      <c r="F37" s="2">
        <v>2021</v>
      </c>
      <c r="G37" s="2" t="s">
        <v>17</v>
      </c>
      <c r="H37" s="2" t="s">
        <v>18</v>
      </c>
      <c r="I37" s="2" t="s">
        <v>21</v>
      </c>
      <c r="J37" s="2" t="s">
        <v>20</v>
      </c>
      <c r="K37" s="2" t="s">
        <v>37</v>
      </c>
      <c r="L37" s="2">
        <v>22000</v>
      </c>
      <c r="M37" s="2">
        <v>14000</v>
      </c>
      <c r="N37" s="2">
        <v>31000</v>
      </c>
    </row>
    <row r="38" spans="2:14" x14ac:dyDescent="0.2">
      <c r="B38" s="2" t="s">
        <v>14</v>
      </c>
      <c r="C38" s="2" t="s">
        <v>15</v>
      </c>
      <c r="D38" s="2" t="s">
        <v>16</v>
      </c>
      <c r="E38" s="2">
        <v>704</v>
      </c>
      <c r="F38" s="2">
        <v>2021</v>
      </c>
      <c r="G38" s="2" t="s">
        <v>17</v>
      </c>
      <c r="H38" s="2" t="s">
        <v>18</v>
      </c>
      <c r="I38" s="2" t="s">
        <v>21</v>
      </c>
      <c r="J38" s="2" t="s">
        <v>22</v>
      </c>
      <c r="K38" s="2" t="s">
        <v>21</v>
      </c>
      <c r="L38" s="2">
        <v>44000</v>
      </c>
      <c r="M38" s="2">
        <v>22000</v>
      </c>
      <c r="N38" s="2">
        <v>66000</v>
      </c>
    </row>
    <row r="39" spans="2:14" x14ac:dyDescent="0.2">
      <c r="B39" s="2" t="s">
        <v>14</v>
      </c>
      <c r="C39" s="2" t="s">
        <v>15</v>
      </c>
      <c r="D39" s="2" t="s">
        <v>16</v>
      </c>
      <c r="E39" s="2">
        <v>704</v>
      </c>
      <c r="F39" s="2">
        <v>2021</v>
      </c>
      <c r="G39" s="2" t="s">
        <v>17</v>
      </c>
      <c r="H39" s="2" t="s">
        <v>18</v>
      </c>
      <c r="I39" s="2" t="s">
        <v>21</v>
      </c>
      <c r="J39" s="2" t="s">
        <v>23</v>
      </c>
      <c r="K39" s="2" t="s">
        <v>21</v>
      </c>
      <c r="L39" s="2">
        <v>125000</v>
      </c>
      <c r="M39" s="2">
        <v>63000</v>
      </c>
      <c r="N39" s="2">
        <v>187000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Table</vt:lpstr>
      <vt:lpstr>Data and methods</vt:lpstr>
      <vt:lpstr>Viet Nam age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Schwalb</dc:creator>
  <cp:lastModifiedBy>Alvaro Schwalb</cp:lastModifiedBy>
  <dcterms:created xsi:type="dcterms:W3CDTF">2023-11-03T14:18:01Z</dcterms:created>
  <dcterms:modified xsi:type="dcterms:W3CDTF">2023-11-17T15:16:40Z</dcterms:modified>
</cp:coreProperties>
</file>