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SUBsET-PAK/tool/"/>
    </mc:Choice>
  </mc:AlternateContent>
  <xr:revisionPtr revIDLastSave="0" documentId="13_ncr:1_{31767052-4253-B548-870F-55BB5451610E}" xr6:coauthVersionLast="47" xr6:coauthVersionMax="47" xr10:uidLastSave="{00000000-0000-0000-0000-000000000000}"/>
  <bookViews>
    <workbookView xWindow="0" yWindow="880" windowWidth="25160" windowHeight="22500" activeTab="5" xr2:uid="{00000000-000D-0000-FFFF-FFFF00000000}"/>
  </bookViews>
  <sheets>
    <sheet name="Methods" sheetId="2" r:id="rId1"/>
    <sheet name="Input 1" sheetId="3" r:id="rId2"/>
    <sheet name="Input 2" sheetId="4" r:id="rId3"/>
    <sheet name="Estimates" sheetId="5" r:id="rId4"/>
    <sheet name="Division" sheetId="6" r:id="rId5"/>
    <sheet name="Analysis" sheetId="7" r:id="rId6"/>
  </sheets>
  <definedNames>
    <definedName name="_xlnm._FilterDatabase" localSheetId="1" hidden="1">'Input 1'!$A$2:$G$152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E25" i="6"/>
  <c r="E26" i="6" s="1"/>
  <c r="F26" i="6" s="1"/>
  <c r="D26" i="6"/>
  <c r="D25" i="6"/>
  <c r="G16" i="6"/>
  <c r="G17" i="6"/>
  <c r="G18" i="6"/>
  <c r="G19" i="6"/>
  <c r="G20" i="6"/>
  <c r="G21" i="6"/>
  <c r="G15" i="6"/>
  <c r="F16" i="6"/>
  <c r="F17" i="6"/>
  <c r="F18" i="6"/>
  <c r="F19" i="6"/>
  <c r="F20" i="6"/>
  <c r="F21" i="6"/>
  <c r="F15" i="6"/>
  <c r="E16" i="6"/>
  <c r="E17" i="6"/>
  <c r="E18" i="6"/>
  <c r="E19" i="6"/>
  <c r="E20" i="6"/>
  <c r="E21" i="6"/>
  <c r="E15" i="6"/>
  <c r="D16" i="6"/>
  <c r="D17" i="6"/>
  <c r="D18" i="6"/>
  <c r="D19" i="6"/>
  <c r="D20" i="6"/>
  <c r="D21" i="6"/>
  <c r="D15" i="6"/>
  <c r="I8" i="6"/>
  <c r="H4" i="6"/>
  <c r="H3" i="6"/>
  <c r="F25" i="6" l="1"/>
  <c r="G25" i="6" s="1"/>
  <c r="G26" i="6"/>
  <c r="H26" i="6" l="1"/>
  <c r="I4" i="6" s="1"/>
  <c r="J4" i="6" s="1"/>
  <c r="H25" i="6"/>
  <c r="I3" i="6" s="1"/>
  <c r="J3" i="6" s="1"/>
  <c r="I9" i="6" l="1"/>
  <c r="AU10" i="5"/>
  <c r="AU4" i="5"/>
  <c r="AU5" i="5"/>
  <c r="AU6" i="5"/>
  <c r="AU7" i="5"/>
  <c r="AU8" i="5"/>
  <c r="AU9" i="5"/>
  <c r="AU3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" i="7"/>
  <c r="S5" i="7"/>
  <c r="S12" i="7"/>
  <c r="S13" i="7"/>
  <c r="S14" i="7"/>
  <c r="S17" i="7"/>
  <c r="S26" i="7"/>
  <c r="S29" i="7"/>
  <c r="S38" i="7"/>
  <c r="S41" i="7"/>
  <c r="S48" i="7"/>
  <c r="S50" i="7"/>
  <c r="S53" i="7"/>
  <c r="S62" i="7"/>
  <c r="S65" i="7"/>
  <c r="S74" i="7"/>
  <c r="S77" i="7"/>
  <c r="S86" i="7"/>
  <c r="S89" i="7"/>
  <c r="S98" i="7"/>
  <c r="S101" i="7"/>
  <c r="S110" i="7"/>
  <c r="S113" i="7"/>
  <c r="S122" i="7"/>
  <c r="S125" i="7"/>
  <c r="S134" i="7"/>
  <c r="S137" i="7"/>
  <c r="S146" i="7"/>
  <c r="S149" i="7"/>
  <c r="S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3" i="7" s="1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T77" i="7" s="1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T101" i="7" s="1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T149" i="7" s="1"/>
  <c r="R150" i="7"/>
  <c r="R151" i="7"/>
  <c r="R1" i="7"/>
  <c r="K4" i="3"/>
  <c r="S3" i="7" s="1"/>
  <c r="K5" i="3"/>
  <c r="S4" i="7" s="1"/>
  <c r="K6" i="3"/>
  <c r="K7" i="3"/>
  <c r="S6" i="7" s="1"/>
  <c r="K8" i="3"/>
  <c r="S7" i="7" s="1"/>
  <c r="K9" i="3"/>
  <c r="S8" i="7" s="1"/>
  <c r="K10" i="3"/>
  <c r="S9" i="7" s="1"/>
  <c r="K11" i="3"/>
  <c r="S10" i="7" s="1"/>
  <c r="K12" i="3"/>
  <c r="S11" i="7" s="1"/>
  <c r="K13" i="3"/>
  <c r="K14" i="3"/>
  <c r="K15" i="3"/>
  <c r="K16" i="3"/>
  <c r="S15" i="7" s="1"/>
  <c r="K17" i="3"/>
  <c r="S16" i="7" s="1"/>
  <c r="K18" i="3"/>
  <c r="K19" i="3"/>
  <c r="S18" i="7" s="1"/>
  <c r="K20" i="3"/>
  <c r="S19" i="7" s="1"/>
  <c r="K21" i="3"/>
  <c r="S20" i="7" s="1"/>
  <c r="K22" i="3"/>
  <c r="S21" i="7" s="1"/>
  <c r="K23" i="3"/>
  <c r="S22" i="7" s="1"/>
  <c r="K24" i="3"/>
  <c r="S23" i="7" s="1"/>
  <c r="K25" i="3"/>
  <c r="S24" i="7" s="1"/>
  <c r="K26" i="3"/>
  <c r="S25" i="7" s="1"/>
  <c r="K27" i="3"/>
  <c r="K28" i="3"/>
  <c r="S27" i="7" s="1"/>
  <c r="K29" i="3"/>
  <c r="S28" i="7" s="1"/>
  <c r="K30" i="3"/>
  <c r="K31" i="3"/>
  <c r="S30" i="7" s="1"/>
  <c r="K32" i="3"/>
  <c r="S31" i="7" s="1"/>
  <c r="K33" i="3"/>
  <c r="S32" i="7" s="1"/>
  <c r="K34" i="3"/>
  <c r="S33" i="7" s="1"/>
  <c r="K35" i="3"/>
  <c r="S34" i="7" s="1"/>
  <c r="K36" i="3"/>
  <c r="S35" i="7" s="1"/>
  <c r="K37" i="3"/>
  <c r="S36" i="7" s="1"/>
  <c r="K38" i="3"/>
  <c r="S37" i="7" s="1"/>
  <c r="K39" i="3"/>
  <c r="K40" i="3"/>
  <c r="S39" i="7" s="1"/>
  <c r="K41" i="3"/>
  <c r="S40" i="7" s="1"/>
  <c r="K42" i="3"/>
  <c r="K43" i="3"/>
  <c r="S42" i="7" s="1"/>
  <c r="K44" i="3"/>
  <c r="S43" i="7" s="1"/>
  <c r="K45" i="3"/>
  <c r="S44" i="7" s="1"/>
  <c r="K46" i="3"/>
  <c r="S45" i="7" s="1"/>
  <c r="K47" i="3"/>
  <c r="S46" i="7" s="1"/>
  <c r="K48" i="3"/>
  <c r="S47" i="7" s="1"/>
  <c r="K49" i="3"/>
  <c r="K50" i="3"/>
  <c r="S49" i="7" s="1"/>
  <c r="K51" i="3"/>
  <c r="K52" i="3"/>
  <c r="S51" i="7" s="1"/>
  <c r="K53" i="3"/>
  <c r="S52" i="7" s="1"/>
  <c r="K54" i="3"/>
  <c r="K55" i="3"/>
  <c r="S54" i="7" s="1"/>
  <c r="K56" i="3"/>
  <c r="S55" i="7" s="1"/>
  <c r="K57" i="3"/>
  <c r="S56" i="7" s="1"/>
  <c r="K58" i="3"/>
  <c r="S57" i="7" s="1"/>
  <c r="K59" i="3"/>
  <c r="S58" i="7" s="1"/>
  <c r="K60" i="3"/>
  <c r="S59" i="7" s="1"/>
  <c r="K61" i="3"/>
  <c r="S60" i="7" s="1"/>
  <c r="K62" i="3"/>
  <c r="S61" i="7" s="1"/>
  <c r="K63" i="3"/>
  <c r="K64" i="3"/>
  <c r="S63" i="7" s="1"/>
  <c r="K65" i="3"/>
  <c r="S64" i="7" s="1"/>
  <c r="K66" i="3"/>
  <c r="K67" i="3"/>
  <c r="S66" i="7" s="1"/>
  <c r="K68" i="3"/>
  <c r="S67" i="7" s="1"/>
  <c r="K69" i="3"/>
  <c r="S68" i="7" s="1"/>
  <c r="K70" i="3"/>
  <c r="S69" i="7" s="1"/>
  <c r="K71" i="3"/>
  <c r="S70" i="7" s="1"/>
  <c r="K72" i="3"/>
  <c r="S71" i="7" s="1"/>
  <c r="K73" i="3"/>
  <c r="S72" i="7" s="1"/>
  <c r="K74" i="3"/>
  <c r="S73" i="7" s="1"/>
  <c r="K75" i="3"/>
  <c r="K76" i="3"/>
  <c r="S75" i="7" s="1"/>
  <c r="K77" i="3"/>
  <c r="S76" i="7" s="1"/>
  <c r="K78" i="3"/>
  <c r="K79" i="3"/>
  <c r="S78" i="7" s="1"/>
  <c r="K80" i="3"/>
  <c r="S79" i="7" s="1"/>
  <c r="K81" i="3"/>
  <c r="S80" i="7" s="1"/>
  <c r="K82" i="3"/>
  <c r="S81" i="7" s="1"/>
  <c r="K83" i="3"/>
  <c r="S82" i="7" s="1"/>
  <c r="K84" i="3"/>
  <c r="S83" i="7" s="1"/>
  <c r="K85" i="3"/>
  <c r="S84" i="7" s="1"/>
  <c r="K86" i="3"/>
  <c r="S85" i="7" s="1"/>
  <c r="K87" i="3"/>
  <c r="K88" i="3"/>
  <c r="S87" i="7" s="1"/>
  <c r="K89" i="3"/>
  <c r="S88" i="7" s="1"/>
  <c r="K90" i="3"/>
  <c r="K91" i="3"/>
  <c r="S90" i="7" s="1"/>
  <c r="K92" i="3"/>
  <c r="S91" i="7" s="1"/>
  <c r="K93" i="3"/>
  <c r="S92" i="7" s="1"/>
  <c r="K94" i="3"/>
  <c r="S93" i="7" s="1"/>
  <c r="K95" i="3"/>
  <c r="S94" i="7" s="1"/>
  <c r="K96" i="3"/>
  <c r="S95" i="7" s="1"/>
  <c r="K97" i="3"/>
  <c r="S96" i="7" s="1"/>
  <c r="K98" i="3"/>
  <c r="S97" i="7" s="1"/>
  <c r="K99" i="3"/>
  <c r="K100" i="3"/>
  <c r="S99" i="7" s="1"/>
  <c r="K101" i="3"/>
  <c r="S100" i="7" s="1"/>
  <c r="K102" i="3"/>
  <c r="K103" i="3"/>
  <c r="S102" i="7" s="1"/>
  <c r="K104" i="3"/>
  <c r="S103" i="7" s="1"/>
  <c r="K105" i="3"/>
  <c r="S104" i="7" s="1"/>
  <c r="K106" i="3"/>
  <c r="S105" i="7" s="1"/>
  <c r="K107" i="3"/>
  <c r="S106" i="7" s="1"/>
  <c r="K108" i="3"/>
  <c r="S107" i="7" s="1"/>
  <c r="K109" i="3"/>
  <c r="S108" i="7" s="1"/>
  <c r="K110" i="3"/>
  <c r="S109" i="7" s="1"/>
  <c r="K111" i="3"/>
  <c r="K112" i="3"/>
  <c r="S111" i="7" s="1"/>
  <c r="K113" i="3"/>
  <c r="S112" i="7" s="1"/>
  <c r="K114" i="3"/>
  <c r="K115" i="3"/>
  <c r="S114" i="7" s="1"/>
  <c r="K116" i="3"/>
  <c r="S115" i="7" s="1"/>
  <c r="K117" i="3"/>
  <c r="S116" i="7" s="1"/>
  <c r="K118" i="3"/>
  <c r="S117" i="7" s="1"/>
  <c r="K119" i="3"/>
  <c r="S118" i="7" s="1"/>
  <c r="K120" i="3"/>
  <c r="S119" i="7" s="1"/>
  <c r="K121" i="3"/>
  <c r="S120" i="7" s="1"/>
  <c r="K122" i="3"/>
  <c r="S121" i="7" s="1"/>
  <c r="K123" i="3"/>
  <c r="K124" i="3"/>
  <c r="S123" i="7" s="1"/>
  <c r="K125" i="3"/>
  <c r="S124" i="7" s="1"/>
  <c r="K126" i="3"/>
  <c r="K127" i="3"/>
  <c r="S126" i="7" s="1"/>
  <c r="K128" i="3"/>
  <c r="S127" i="7" s="1"/>
  <c r="K129" i="3"/>
  <c r="S128" i="7" s="1"/>
  <c r="K130" i="3"/>
  <c r="S129" i="7" s="1"/>
  <c r="K131" i="3"/>
  <c r="S130" i="7" s="1"/>
  <c r="K132" i="3"/>
  <c r="S131" i="7" s="1"/>
  <c r="K133" i="3"/>
  <c r="S132" i="7" s="1"/>
  <c r="K134" i="3"/>
  <c r="S133" i="7" s="1"/>
  <c r="K135" i="3"/>
  <c r="K136" i="3"/>
  <c r="S135" i="7" s="1"/>
  <c r="K137" i="3"/>
  <c r="S136" i="7" s="1"/>
  <c r="K138" i="3"/>
  <c r="K139" i="3"/>
  <c r="S138" i="7" s="1"/>
  <c r="K140" i="3"/>
  <c r="S139" i="7" s="1"/>
  <c r="K141" i="3"/>
  <c r="S140" i="7" s="1"/>
  <c r="K142" i="3"/>
  <c r="S141" i="7" s="1"/>
  <c r="K143" i="3"/>
  <c r="S142" i="7" s="1"/>
  <c r="K144" i="3"/>
  <c r="S143" i="7" s="1"/>
  <c r="K145" i="3"/>
  <c r="S144" i="7" s="1"/>
  <c r="K146" i="3"/>
  <c r="S145" i="7" s="1"/>
  <c r="K147" i="3"/>
  <c r="K148" i="3"/>
  <c r="S147" i="7" s="1"/>
  <c r="K149" i="3"/>
  <c r="S148" i="7" s="1"/>
  <c r="K150" i="3"/>
  <c r="K151" i="3"/>
  <c r="S150" i="7" s="1"/>
  <c r="K152" i="3"/>
  <c r="S151" i="7" s="1"/>
  <c r="K3" i="3"/>
  <c r="S2" i="7" s="1"/>
  <c r="T121" i="7" l="1"/>
  <c r="T49" i="7"/>
  <c r="T107" i="7"/>
  <c r="T59" i="7"/>
  <c r="T35" i="7"/>
  <c r="T11" i="7"/>
  <c r="T129" i="7"/>
  <c r="T125" i="7"/>
  <c r="T29" i="7"/>
  <c r="T131" i="7"/>
  <c r="T33" i="7"/>
  <c r="T83" i="7"/>
  <c r="T105" i="7"/>
  <c r="T57" i="7"/>
  <c r="T113" i="7"/>
  <c r="T9" i="7"/>
  <c r="T109" i="7"/>
  <c r="T61" i="7"/>
  <c r="T37" i="7"/>
  <c r="T13" i="7"/>
  <c r="T141" i="7"/>
  <c r="T81" i="7"/>
  <c r="T85" i="7"/>
  <c r="T2" i="7"/>
  <c r="T139" i="7"/>
  <c r="T91" i="7"/>
  <c r="T43" i="7"/>
  <c r="T138" i="7"/>
  <c r="T114" i="7"/>
  <c r="T90" i="7"/>
  <c r="T66" i="7"/>
  <c r="T42" i="7"/>
  <c r="T18" i="7"/>
  <c r="T137" i="7"/>
  <c r="T89" i="7"/>
  <c r="T65" i="7"/>
  <c r="T41" i="7"/>
  <c r="T17" i="7"/>
  <c r="T67" i="7"/>
  <c r="T147" i="7"/>
  <c r="T123" i="7"/>
  <c r="T99" i="7"/>
  <c r="T75" i="7"/>
  <c r="T51" i="7"/>
  <c r="T27" i="7"/>
  <c r="T3" i="7"/>
  <c r="T19" i="7"/>
  <c r="T146" i="7"/>
  <c r="T74" i="7"/>
  <c r="T50" i="7"/>
  <c r="T145" i="7"/>
  <c r="T133" i="7"/>
  <c r="T97" i="7"/>
  <c r="T73" i="7"/>
  <c r="T25" i="7"/>
  <c r="T115" i="7"/>
  <c r="T122" i="7"/>
  <c r="T98" i="7"/>
  <c r="T26" i="7"/>
  <c r="T117" i="7"/>
  <c r="T93" i="7"/>
  <c r="T69" i="7"/>
  <c r="T45" i="7"/>
  <c r="T21" i="7"/>
  <c r="T130" i="7"/>
  <c r="T106" i="7"/>
  <c r="T82" i="7"/>
  <c r="T58" i="7"/>
  <c r="T34" i="7"/>
  <c r="T10" i="7"/>
  <c r="T148" i="7"/>
  <c r="T140" i="7"/>
  <c r="T132" i="7"/>
  <c r="T124" i="7"/>
  <c r="T116" i="7"/>
  <c r="T108" i="7"/>
  <c r="T100" i="7"/>
  <c r="T92" i="7"/>
  <c r="T84" i="7"/>
  <c r="T76" i="7"/>
  <c r="T68" i="7"/>
  <c r="T60" i="7"/>
  <c r="T52" i="7"/>
  <c r="T44" i="7"/>
  <c r="T36" i="7"/>
  <c r="T28" i="7"/>
  <c r="T20" i="7"/>
  <c r="T12" i="7"/>
  <c r="T4" i="7"/>
  <c r="T151" i="7"/>
  <c r="T143" i="7"/>
  <c r="T135" i="7"/>
  <c r="T127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T15" i="7"/>
  <c r="T7" i="7"/>
  <c r="T136" i="7"/>
  <c r="T112" i="7"/>
  <c r="T80" i="7"/>
  <c r="T64" i="7"/>
  <c r="T48" i="7"/>
  <c r="T32" i="7"/>
  <c r="T24" i="7"/>
  <c r="T8" i="7"/>
  <c r="T150" i="7"/>
  <c r="T142" i="7"/>
  <c r="T134" i="7"/>
  <c r="T126" i="7"/>
  <c r="T118" i="7"/>
  <c r="T110" i="7"/>
  <c r="T102" i="7"/>
  <c r="T94" i="7"/>
  <c r="T86" i="7"/>
  <c r="T78" i="7"/>
  <c r="T70" i="7"/>
  <c r="T62" i="7"/>
  <c r="T54" i="7"/>
  <c r="T46" i="7"/>
  <c r="T38" i="7"/>
  <c r="T30" i="7"/>
  <c r="T22" i="7"/>
  <c r="T14" i="7"/>
  <c r="T6" i="7"/>
  <c r="T144" i="7"/>
  <c r="T128" i="7"/>
  <c r="T120" i="7"/>
  <c r="T104" i="7"/>
  <c r="T96" i="7"/>
  <c r="T88" i="7"/>
  <c r="T72" i="7"/>
  <c r="T56" i="7"/>
  <c r="T40" i="7"/>
  <c r="T16" i="7"/>
  <c r="T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P15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C4" i="5"/>
  <c r="C5" i="5"/>
  <c r="I5" i="5" s="1"/>
  <c r="C6" i="5"/>
  <c r="L6" i="5" s="1"/>
  <c r="C7" i="5"/>
  <c r="L7" i="5" s="1"/>
  <c r="C8" i="5"/>
  <c r="I8" i="5" s="1"/>
  <c r="C9" i="5"/>
  <c r="C10" i="5"/>
  <c r="C11" i="5"/>
  <c r="I11" i="5" s="1"/>
  <c r="C12" i="5"/>
  <c r="C13" i="5"/>
  <c r="I13" i="5" s="1"/>
  <c r="C14" i="5"/>
  <c r="L14" i="5" s="1"/>
  <c r="C15" i="5"/>
  <c r="L15" i="5" s="1"/>
  <c r="C16" i="5"/>
  <c r="I16" i="5" s="1"/>
  <c r="C17" i="5"/>
  <c r="F17" i="5" s="1"/>
  <c r="C18" i="5"/>
  <c r="C19" i="5"/>
  <c r="I19" i="5" s="1"/>
  <c r="C20" i="5"/>
  <c r="I20" i="5" s="1"/>
  <c r="C21" i="5"/>
  <c r="C22" i="5"/>
  <c r="L22" i="5" s="1"/>
  <c r="C23" i="5"/>
  <c r="L23" i="5" s="1"/>
  <c r="C24" i="5"/>
  <c r="F24" i="5" s="1"/>
  <c r="C25" i="5"/>
  <c r="C26" i="5"/>
  <c r="F26" i="5" s="1"/>
  <c r="C27" i="5"/>
  <c r="F27" i="5" s="1"/>
  <c r="C28" i="5"/>
  <c r="C29" i="5"/>
  <c r="I29" i="5" s="1"/>
  <c r="C30" i="5"/>
  <c r="L30" i="5" s="1"/>
  <c r="C31" i="5"/>
  <c r="I31" i="5" s="1"/>
  <c r="C32" i="5"/>
  <c r="C33" i="5"/>
  <c r="C34" i="5"/>
  <c r="L34" i="5" s="1"/>
  <c r="C35" i="5"/>
  <c r="C36" i="5"/>
  <c r="C37" i="5"/>
  <c r="L37" i="5" s="1"/>
  <c r="C38" i="5"/>
  <c r="L38" i="5" s="1"/>
  <c r="C39" i="5"/>
  <c r="I39" i="5" s="1"/>
  <c r="C40" i="5"/>
  <c r="C41" i="5"/>
  <c r="C42" i="5"/>
  <c r="I42" i="5" s="1"/>
  <c r="C43" i="5"/>
  <c r="C44" i="5"/>
  <c r="I44" i="5" s="1"/>
  <c r="C45" i="5"/>
  <c r="C46" i="5"/>
  <c r="F46" i="5" s="1"/>
  <c r="C47" i="5"/>
  <c r="C48" i="5"/>
  <c r="C49" i="5"/>
  <c r="L49" i="5" s="1"/>
  <c r="C50" i="5"/>
  <c r="L50" i="5" s="1"/>
  <c r="C51" i="5"/>
  <c r="I51" i="5" s="1"/>
  <c r="C52" i="5"/>
  <c r="L52" i="5" s="1"/>
  <c r="C53" i="5"/>
  <c r="C54" i="5"/>
  <c r="I54" i="5" s="1"/>
  <c r="C55" i="5"/>
  <c r="C56" i="5"/>
  <c r="L56" i="5" s="1"/>
  <c r="C57" i="5"/>
  <c r="L57" i="5" s="1"/>
  <c r="C58" i="5"/>
  <c r="I58" i="5" s="1"/>
  <c r="C59" i="5"/>
  <c r="C60" i="5"/>
  <c r="C61" i="5"/>
  <c r="I61" i="5" s="1"/>
  <c r="C62" i="5"/>
  <c r="L62" i="5" s="1"/>
  <c r="C63" i="5"/>
  <c r="I63" i="5" s="1"/>
  <c r="C64" i="5"/>
  <c r="L64" i="5" s="1"/>
  <c r="C65" i="5"/>
  <c r="I65" i="5" s="1"/>
  <c r="C66" i="5"/>
  <c r="C67" i="5"/>
  <c r="C68" i="5"/>
  <c r="L68" i="5" s="1"/>
  <c r="C69" i="5"/>
  <c r="C70" i="5"/>
  <c r="L70" i="5" s="1"/>
  <c r="C71" i="5"/>
  <c r="I71" i="5" s="1"/>
  <c r="C72" i="5"/>
  <c r="C73" i="5"/>
  <c r="C74" i="5"/>
  <c r="I74" i="5" s="1"/>
  <c r="C75" i="5"/>
  <c r="C76" i="5"/>
  <c r="L76" i="5" s="1"/>
  <c r="C77" i="5"/>
  <c r="L77" i="5" s="1"/>
  <c r="C78" i="5"/>
  <c r="L78" i="5" s="1"/>
  <c r="C79" i="5"/>
  <c r="F79" i="5" s="1"/>
  <c r="C80" i="5"/>
  <c r="I80" i="5" s="1"/>
  <c r="C81" i="5"/>
  <c r="C82" i="5"/>
  <c r="L82" i="5" s="1"/>
  <c r="C83" i="5"/>
  <c r="C84" i="5"/>
  <c r="L84" i="5" s="1"/>
  <c r="C85" i="5"/>
  <c r="L85" i="5" s="1"/>
  <c r="C86" i="5"/>
  <c r="L86" i="5" s="1"/>
  <c r="C87" i="5"/>
  <c r="F87" i="5" s="1"/>
  <c r="C88" i="5"/>
  <c r="C89" i="5"/>
  <c r="L89" i="5" s="1"/>
  <c r="C90" i="5"/>
  <c r="C91" i="5"/>
  <c r="F91" i="5" s="1"/>
  <c r="C92" i="5"/>
  <c r="L92" i="5" s="1"/>
  <c r="C93" i="5"/>
  <c r="L93" i="5" s="1"/>
  <c r="C94" i="5"/>
  <c r="I94" i="5" s="1"/>
  <c r="C95" i="5"/>
  <c r="I95" i="5" s="1"/>
  <c r="C96" i="5"/>
  <c r="C97" i="5"/>
  <c r="L97" i="5" s="1"/>
  <c r="C98" i="5"/>
  <c r="C99" i="5"/>
  <c r="F99" i="5" s="1"/>
  <c r="C100" i="5"/>
  <c r="L100" i="5" s="1"/>
  <c r="C101" i="5"/>
  <c r="L101" i="5" s="1"/>
  <c r="C102" i="5"/>
  <c r="L102" i="5" s="1"/>
  <c r="C103" i="5"/>
  <c r="C104" i="5"/>
  <c r="C105" i="5"/>
  <c r="F105" i="5" s="1"/>
  <c r="C106" i="5"/>
  <c r="C107" i="5"/>
  <c r="F107" i="5" s="1"/>
  <c r="C108" i="5"/>
  <c r="L108" i="5" s="1"/>
  <c r="C109" i="5"/>
  <c r="L109" i="5" s="1"/>
  <c r="C110" i="5"/>
  <c r="L110" i="5" s="1"/>
  <c r="C111" i="5"/>
  <c r="I111" i="5" s="1"/>
  <c r="C112" i="5"/>
  <c r="C113" i="5"/>
  <c r="L113" i="5" s="1"/>
  <c r="C114" i="5"/>
  <c r="C115" i="5"/>
  <c r="F115" i="5" s="1"/>
  <c r="C116" i="5"/>
  <c r="L116" i="5" s="1"/>
  <c r="C117" i="5"/>
  <c r="L117" i="5" s="1"/>
  <c r="C118" i="5"/>
  <c r="L118" i="5" s="1"/>
  <c r="C119" i="5"/>
  <c r="C120" i="5"/>
  <c r="C121" i="5"/>
  <c r="I121" i="5" s="1"/>
  <c r="C122" i="5"/>
  <c r="C123" i="5"/>
  <c r="F123" i="5" s="1"/>
  <c r="C124" i="5"/>
  <c r="L124" i="5" s="1"/>
  <c r="C125" i="5"/>
  <c r="L125" i="5" s="1"/>
  <c r="C126" i="5"/>
  <c r="I126" i="5" s="1"/>
  <c r="C127" i="5"/>
  <c r="F127" i="5" s="1"/>
  <c r="C128" i="5"/>
  <c r="C129" i="5"/>
  <c r="F129" i="5" s="1"/>
  <c r="C130" i="5"/>
  <c r="C131" i="5"/>
  <c r="F131" i="5" s="1"/>
  <c r="C132" i="5"/>
  <c r="L132" i="5" s="1"/>
  <c r="C133" i="5"/>
  <c r="L133" i="5" s="1"/>
  <c r="C134" i="5"/>
  <c r="L134" i="5" s="1"/>
  <c r="C135" i="5"/>
  <c r="F135" i="5" s="1"/>
  <c r="C136" i="5"/>
  <c r="C137" i="5"/>
  <c r="F137" i="5" s="1"/>
  <c r="C138" i="5"/>
  <c r="I138" i="5" s="1"/>
  <c r="C139" i="5"/>
  <c r="F139" i="5" s="1"/>
  <c r="C140" i="5"/>
  <c r="L140" i="5" s="1"/>
  <c r="C141" i="5"/>
  <c r="L141" i="5" s="1"/>
  <c r="C142" i="5"/>
  <c r="L142" i="5" s="1"/>
  <c r="C143" i="5"/>
  <c r="F143" i="5" s="1"/>
  <c r="C144" i="5"/>
  <c r="C145" i="5"/>
  <c r="F145" i="5" s="1"/>
  <c r="C146" i="5"/>
  <c r="C147" i="5"/>
  <c r="F147" i="5" s="1"/>
  <c r="C148" i="5"/>
  <c r="L148" i="5" s="1"/>
  <c r="C149" i="5"/>
  <c r="L149" i="5" s="1"/>
  <c r="C150" i="5"/>
  <c r="L150" i="5" s="1"/>
  <c r="C151" i="5"/>
  <c r="F151" i="5" s="1"/>
  <c r="C152" i="5"/>
  <c r="B152" i="5"/>
  <c r="X152" i="5" s="1"/>
  <c r="B4" i="5"/>
  <c r="X4" i="5" s="1"/>
  <c r="B5" i="5"/>
  <c r="X5" i="5" s="1"/>
  <c r="B6" i="5"/>
  <c r="X6" i="5" s="1"/>
  <c r="B7" i="5"/>
  <c r="X7" i="5" s="1"/>
  <c r="B8" i="5"/>
  <c r="X8" i="5" s="1"/>
  <c r="B9" i="5"/>
  <c r="X9" i="5" s="1"/>
  <c r="B10" i="5"/>
  <c r="X10" i="5" s="1"/>
  <c r="B11" i="5"/>
  <c r="X11" i="5" s="1"/>
  <c r="B12" i="5"/>
  <c r="X12" i="5" s="1"/>
  <c r="B13" i="5"/>
  <c r="X13" i="5" s="1"/>
  <c r="B14" i="5"/>
  <c r="X14" i="5" s="1"/>
  <c r="B15" i="5"/>
  <c r="X15" i="5" s="1"/>
  <c r="B16" i="5"/>
  <c r="X16" i="5" s="1"/>
  <c r="B17" i="5"/>
  <c r="X17" i="5" s="1"/>
  <c r="B18" i="5"/>
  <c r="X18" i="5" s="1"/>
  <c r="B19" i="5"/>
  <c r="X19" i="5" s="1"/>
  <c r="B20" i="5"/>
  <c r="X20" i="5" s="1"/>
  <c r="B21" i="5"/>
  <c r="X21" i="5" s="1"/>
  <c r="B22" i="5"/>
  <c r="X22" i="5" s="1"/>
  <c r="B23" i="5"/>
  <c r="X23" i="5" s="1"/>
  <c r="B24" i="5"/>
  <c r="X24" i="5" s="1"/>
  <c r="B25" i="5"/>
  <c r="X25" i="5" s="1"/>
  <c r="B26" i="5"/>
  <c r="X26" i="5" s="1"/>
  <c r="B27" i="5"/>
  <c r="X27" i="5" s="1"/>
  <c r="B28" i="5"/>
  <c r="X28" i="5" s="1"/>
  <c r="B29" i="5"/>
  <c r="X29" i="5" s="1"/>
  <c r="B30" i="5"/>
  <c r="X30" i="5" s="1"/>
  <c r="B31" i="5"/>
  <c r="X31" i="5" s="1"/>
  <c r="B32" i="5"/>
  <c r="X32" i="5" s="1"/>
  <c r="B33" i="5"/>
  <c r="X33" i="5" s="1"/>
  <c r="B34" i="5"/>
  <c r="X34" i="5" s="1"/>
  <c r="B35" i="5"/>
  <c r="X35" i="5" s="1"/>
  <c r="B36" i="5"/>
  <c r="X36" i="5" s="1"/>
  <c r="B37" i="5"/>
  <c r="X37" i="5" s="1"/>
  <c r="B38" i="5"/>
  <c r="X38" i="5" s="1"/>
  <c r="B39" i="5"/>
  <c r="X39" i="5" s="1"/>
  <c r="B40" i="5"/>
  <c r="X40" i="5" s="1"/>
  <c r="B41" i="5"/>
  <c r="X41" i="5" s="1"/>
  <c r="B42" i="5"/>
  <c r="X42" i="5" s="1"/>
  <c r="B43" i="5"/>
  <c r="X43" i="5" s="1"/>
  <c r="B44" i="5"/>
  <c r="X44" i="5" s="1"/>
  <c r="B45" i="5"/>
  <c r="X45" i="5" s="1"/>
  <c r="B46" i="5"/>
  <c r="X46" i="5" s="1"/>
  <c r="B47" i="5"/>
  <c r="X47" i="5" s="1"/>
  <c r="B48" i="5"/>
  <c r="X48" i="5" s="1"/>
  <c r="B49" i="5"/>
  <c r="X49" i="5" s="1"/>
  <c r="B50" i="5"/>
  <c r="X50" i="5" s="1"/>
  <c r="B51" i="5"/>
  <c r="X51" i="5" s="1"/>
  <c r="B52" i="5"/>
  <c r="X52" i="5" s="1"/>
  <c r="B53" i="5"/>
  <c r="X53" i="5" s="1"/>
  <c r="B54" i="5"/>
  <c r="X54" i="5" s="1"/>
  <c r="B55" i="5"/>
  <c r="X55" i="5" s="1"/>
  <c r="B56" i="5"/>
  <c r="X56" i="5" s="1"/>
  <c r="B57" i="5"/>
  <c r="X57" i="5" s="1"/>
  <c r="B58" i="5"/>
  <c r="X58" i="5" s="1"/>
  <c r="B59" i="5"/>
  <c r="X59" i="5" s="1"/>
  <c r="B60" i="5"/>
  <c r="X60" i="5" s="1"/>
  <c r="B61" i="5"/>
  <c r="X61" i="5" s="1"/>
  <c r="B62" i="5"/>
  <c r="X62" i="5" s="1"/>
  <c r="B63" i="5"/>
  <c r="X63" i="5" s="1"/>
  <c r="B64" i="5"/>
  <c r="X64" i="5" s="1"/>
  <c r="B65" i="5"/>
  <c r="X65" i="5" s="1"/>
  <c r="B66" i="5"/>
  <c r="X66" i="5" s="1"/>
  <c r="B67" i="5"/>
  <c r="X67" i="5" s="1"/>
  <c r="B68" i="5"/>
  <c r="X68" i="5" s="1"/>
  <c r="B69" i="5"/>
  <c r="X69" i="5" s="1"/>
  <c r="B70" i="5"/>
  <c r="X70" i="5" s="1"/>
  <c r="B71" i="5"/>
  <c r="X71" i="5" s="1"/>
  <c r="B72" i="5"/>
  <c r="X72" i="5" s="1"/>
  <c r="B73" i="5"/>
  <c r="X73" i="5" s="1"/>
  <c r="B74" i="5"/>
  <c r="X74" i="5" s="1"/>
  <c r="B75" i="5"/>
  <c r="X75" i="5" s="1"/>
  <c r="B76" i="5"/>
  <c r="X76" i="5" s="1"/>
  <c r="B77" i="5"/>
  <c r="X77" i="5" s="1"/>
  <c r="B78" i="5"/>
  <c r="X78" i="5" s="1"/>
  <c r="B79" i="5"/>
  <c r="X79" i="5" s="1"/>
  <c r="B80" i="5"/>
  <c r="X80" i="5" s="1"/>
  <c r="B81" i="5"/>
  <c r="X81" i="5" s="1"/>
  <c r="B82" i="5"/>
  <c r="X82" i="5" s="1"/>
  <c r="B83" i="5"/>
  <c r="X83" i="5" s="1"/>
  <c r="B84" i="5"/>
  <c r="X84" i="5" s="1"/>
  <c r="B85" i="5"/>
  <c r="X85" i="5" s="1"/>
  <c r="B86" i="5"/>
  <c r="X86" i="5" s="1"/>
  <c r="B87" i="5"/>
  <c r="X87" i="5" s="1"/>
  <c r="B88" i="5"/>
  <c r="X88" i="5" s="1"/>
  <c r="B89" i="5"/>
  <c r="X89" i="5" s="1"/>
  <c r="B90" i="5"/>
  <c r="X90" i="5" s="1"/>
  <c r="B91" i="5"/>
  <c r="X91" i="5" s="1"/>
  <c r="B92" i="5"/>
  <c r="X92" i="5" s="1"/>
  <c r="B93" i="5"/>
  <c r="X93" i="5" s="1"/>
  <c r="B94" i="5"/>
  <c r="X94" i="5" s="1"/>
  <c r="B95" i="5"/>
  <c r="X95" i="5" s="1"/>
  <c r="B96" i="5"/>
  <c r="X96" i="5" s="1"/>
  <c r="B97" i="5"/>
  <c r="X97" i="5" s="1"/>
  <c r="B98" i="5"/>
  <c r="X98" i="5" s="1"/>
  <c r="B99" i="5"/>
  <c r="X99" i="5" s="1"/>
  <c r="B100" i="5"/>
  <c r="X100" i="5" s="1"/>
  <c r="B101" i="5"/>
  <c r="X101" i="5" s="1"/>
  <c r="B102" i="5"/>
  <c r="X102" i="5" s="1"/>
  <c r="B103" i="5"/>
  <c r="X103" i="5" s="1"/>
  <c r="B104" i="5"/>
  <c r="X104" i="5" s="1"/>
  <c r="B105" i="5"/>
  <c r="X105" i="5" s="1"/>
  <c r="B106" i="5"/>
  <c r="X106" i="5" s="1"/>
  <c r="B107" i="5"/>
  <c r="X107" i="5" s="1"/>
  <c r="B108" i="5"/>
  <c r="X108" i="5" s="1"/>
  <c r="B109" i="5"/>
  <c r="X109" i="5" s="1"/>
  <c r="B110" i="5"/>
  <c r="X110" i="5" s="1"/>
  <c r="B111" i="5"/>
  <c r="X111" i="5" s="1"/>
  <c r="B112" i="5"/>
  <c r="X112" i="5" s="1"/>
  <c r="B113" i="5"/>
  <c r="X113" i="5" s="1"/>
  <c r="B114" i="5"/>
  <c r="X114" i="5" s="1"/>
  <c r="B115" i="5"/>
  <c r="X115" i="5" s="1"/>
  <c r="B116" i="5"/>
  <c r="X116" i="5" s="1"/>
  <c r="B117" i="5"/>
  <c r="X117" i="5" s="1"/>
  <c r="B118" i="5"/>
  <c r="X118" i="5" s="1"/>
  <c r="B119" i="5"/>
  <c r="X119" i="5" s="1"/>
  <c r="B120" i="5"/>
  <c r="X120" i="5" s="1"/>
  <c r="B121" i="5"/>
  <c r="X121" i="5" s="1"/>
  <c r="B122" i="5"/>
  <c r="X122" i="5" s="1"/>
  <c r="B123" i="5"/>
  <c r="X123" i="5" s="1"/>
  <c r="B124" i="5"/>
  <c r="X124" i="5" s="1"/>
  <c r="B125" i="5"/>
  <c r="X125" i="5" s="1"/>
  <c r="B126" i="5"/>
  <c r="X126" i="5" s="1"/>
  <c r="B127" i="5"/>
  <c r="X127" i="5" s="1"/>
  <c r="B128" i="5"/>
  <c r="X128" i="5" s="1"/>
  <c r="B129" i="5"/>
  <c r="X129" i="5" s="1"/>
  <c r="B130" i="5"/>
  <c r="X130" i="5" s="1"/>
  <c r="B131" i="5"/>
  <c r="X131" i="5" s="1"/>
  <c r="B132" i="5"/>
  <c r="X132" i="5" s="1"/>
  <c r="B133" i="5"/>
  <c r="X133" i="5" s="1"/>
  <c r="B134" i="5"/>
  <c r="X134" i="5" s="1"/>
  <c r="B135" i="5"/>
  <c r="X135" i="5" s="1"/>
  <c r="B136" i="5"/>
  <c r="X136" i="5" s="1"/>
  <c r="B137" i="5"/>
  <c r="X137" i="5" s="1"/>
  <c r="B138" i="5"/>
  <c r="X138" i="5" s="1"/>
  <c r="B139" i="5"/>
  <c r="X139" i="5" s="1"/>
  <c r="B140" i="5"/>
  <c r="X140" i="5" s="1"/>
  <c r="B141" i="5"/>
  <c r="X141" i="5" s="1"/>
  <c r="B142" i="5"/>
  <c r="X142" i="5" s="1"/>
  <c r="B143" i="5"/>
  <c r="X143" i="5" s="1"/>
  <c r="B144" i="5"/>
  <c r="X144" i="5" s="1"/>
  <c r="B145" i="5"/>
  <c r="X145" i="5" s="1"/>
  <c r="B146" i="5"/>
  <c r="X146" i="5" s="1"/>
  <c r="B147" i="5"/>
  <c r="X147" i="5" s="1"/>
  <c r="B148" i="5"/>
  <c r="X148" i="5" s="1"/>
  <c r="B149" i="5"/>
  <c r="X149" i="5" s="1"/>
  <c r="B150" i="5"/>
  <c r="X150" i="5" s="1"/>
  <c r="B151" i="5"/>
  <c r="X151" i="5" s="1"/>
  <c r="A15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3" i="5"/>
  <c r="H24" i="4"/>
  <c r="D2" i="7"/>
  <c r="C2" i="7"/>
  <c r="B2" i="7"/>
  <c r="A2" i="7"/>
  <c r="K3" i="5"/>
  <c r="J74" i="5" l="1"/>
  <c r="H73" i="7" s="1"/>
  <c r="J121" i="5"/>
  <c r="H120" i="7" s="1"/>
  <c r="M150" i="5"/>
  <c r="I149" i="7" s="1"/>
  <c r="M142" i="5"/>
  <c r="I141" i="7" s="1"/>
  <c r="M134" i="5"/>
  <c r="I133" i="7" s="1"/>
  <c r="M102" i="5"/>
  <c r="I101" i="7" s="1"/>
  <c r="F57" i="5"/>
  <c r="G57" i="5" s="1"/>
  <c r="G56" i="7" s="1"/>
  <c r="F108" i="5"/>
  <c r="G108" i="5" s="1"/>
  <c r="G107" i="7" s="1"/>
  <c r="F65" i="5"/>
  <c r="G65" i="5" s="1"/>
  <c r="G64" i="7" s="1"/>
  <c r="M132" i="5"/>
  <c r="I131" i="7" s="1"/>
  <c r="F125" i="5"/>
  <c r="G125" i="5" s="1"/>
  <c r="G124" i="7" s="1"/>
  <c r="J65" i="5"/>
  <c r="H64" i="7" s="1"/>
  <c r="F124" i="5"/>
  <c r="G124" i="5" s="1"/>
  <c r="G123" i="7" s="1"/>
  <c r="M68" i="5"/>
  <c r="I67" i="7" s="1"/>
  <c r="F141" i="5"/>
  <c r="G141" i="5" s="1"/>
  <c r="G140" i="7" s="1"/>
  <c r="F78" i="5"/>
  <c r="G78" i="5" s="1"/>
  <c r="G77" i="7" s="1"/>
  <c r="I108" i="5"/>
  <c r="J108" i="5" s="1"/>
  <c r="H107" i="7" s="1"/>
  <c r="M93" i="5"/>
  <c r="I92" i="7" s="1"/>
  <c r="I64" i="5"/>
  <c r="J64" i="5" s="1"/>
  <c r="F100" i="5"/>
  <c r="G100" i="5" s="1"/>
  <c r="G99" i="7" s="1"/>
  <c r="F101" i="5"/>
  <c r="G139" i="5"/>
  <c r="G138" i="7" s="1"/>
  <c r="G123" i="5"/>
  <c r="G122" i="7" s="1"/>
  <c r="G115" i="5"/>
  <c r="G114" i="7" s="1"/>
  <c r="G107" i="5"/>
  <c r="G106" i="7" s="1"/>
  <c r="G99" i="5"/>
  <c r="G98" i="7" s="1"/>
  <c r="G91" i="5"/>
  <c r="G90" i="7" s="1"/>
  <c r="M76" i="5"/>
  <c r="I75" i="7" s="1"/>
  <c r="F149" i="5"/>
  <c r="G149" i="5" s="1"/>
  <c r="G148" i="7" s="1"/>
  <c r="F86" i="5"/>
  <c r="G86" i="5" s="1"/>
  <c r="F23" i="5"/>
  <c r="G23" i="5" s="1"/>
  <c r="G22" i="7" s="1"/>
  <c r="F30" i="5"/>
  <c r="G30" i="5" s="1"/>
  <c r="G29" i="7" s="1"/>
  <c r="I15" i="5"/>
  <c r="J15" i="5" s="1"/>
  <c r="H14" i="7" s="1"/>
  <c r="G147" i="5"/>
  <c r="G146" i="7" s="1"/>
  <c r="G131" i="5"/>
  <c r="G130" i="7" s="1"/>
  <c r="F148" i="5"/>
  <c r="G148" i="5" s="1"/>
  <c r="G147" i="7" s="1"/>
  <c r="F85" i="5"/>
  <c r="G85" i="5" s="1"/>
  <c r="G84" i="7" s="1"/>
  <c r="F22" i="5"/>
  <c r="G22" i="5" s="1"/>
  <c r="I117" i="5"/>
  <c r="J117" i="5" s="1"/>
  <c r="H116" i="7" s="1"/>
  <c r="G137" i="5"/>
  <c r="G136" i="7" s="1"/>
  <c r="G105" i="5"/>
  <c r="G104" i="7" s="1"/>
  <c r="M148" i="5"/>
  <c r="I147" i="7" s="1"/>
  <c r="M140" i="5"/>
  <c r="I139" i="7" s="1"/>
  <c r="M124" i="5"/>
  <c r="I123" i="7" s="1"/>
  <c r="M116" i="5"/>
  <c r="I115" i="7" s="1"/>
  <c r="M85" i="5"/>
  <c r="I84" i="7" s="1"/>
  <c r="M77" i="5"/>
  <c r="I76" i="7" s="1"/>
  <c r="M56" i="5"/>
  <c r="I55" i="7" s="1"/>
  <c r="M22" i="5"/>
  <c r="I21" i="7" s="1"/>
  <c r="M14" i="5"/>
  <c r="I13" i="7" s="1"/>
  <c r="M6" i="5"/>
  <c r="I5" i="7" s="1"/>
  <c r="F132" i="5"/>
  <c r="G132" i="5" s="1"/>
  <c r="G131" i="7" s="1"/>
  <c r="F109" i="5"/>
  <c r="G109" i="5" s="1"/>
  <c r="G108" i="7" s="1"/>
  <c r="F34" i="5"/>
  <c r="G34" i="5" s="1"/>
  <c r="G33" i="7" s="1"/>
  <c r="F6" i="5"/>
  <c r="G6" i="5" s="1"/>
  <c r="G5" i="7" s="1"/>
  <c r="J61" i="5"/>
  <c r="H60" i="7" s="1"/>
  <c r="J42" i="5"/>
  <c r="H41" i="7" s="1"/>
  <c r="J19" i="5"/>
  <c r="H18" i="7" s="1"/>
  <c r="J11" i="5"/>
  <c r="H10" i="7" s="1"/>
  <c r="I148" i="5"/>
  <c r="J148" i="5" s="1"/>
  <c r="H147" i="7" s="1"/>
  <c r="I84" i="5"/>
  <c r="J84" i="5" s="1"/>
  <c r="H83" i="7" s="1"/>
  <c r="G26" i="5"/>
  <c r="G25" i="7" s="1"/>
  <c r="I129" i="5"/>
  <c r="J129" i="5" s="1"/>
  <c r="F84" i="5"/>
  <c r="G84" i="5" s="1"/>
  <c r="G83" i="7" s="1"/>
  <c r="G151" i="5"/>
  <c r="G150" i="7" s="1"/>
  <c r="G143" i="5"/>
  <c r="G142" i="7" s="1"/>
  <c r="G127" i="5"/>
  <c r="G126" i="7" s="1"/>
  <c r="G87" i="5"/>
  <c r="G86" i="7" s="1"/>
  <c r="G17" i="5"/>
  <c r="G16" i="7" s="1"/>
  <c r="F140" i="5"/>
  <c r="G140" i="5" s="1"/>
  <c r="G139" i="7" s="1"/>
  <c r="F117" i="5"/>
  <c r="G117" i="5" s="1"/>
  <c r="G116" i="7" s="1"/>
  <c r="F77" i="5"/>
  <c r="G77" i="5" s="1"/>
  <c r="G76" i="7" s="1"/>
  <c r="F15" i="5"/>
  <c r="G15" i="5" s="1"/>
  <c r="I102" i="5"/>
  <c r="J102" i="5" s="1"/>
  <c r="H101" i="7" s="1"/>
  <c r="L145" i="5"/>
  <c r="M145" i="5" s="1"/>
  <c r="I144" i="7" s="1"/>
  <c r="G145" i="5"/>
  <c r="F61" i="5"/>
  <c r="G61" i="5" s="1"/>
  <c r="G60" i="7" s="1"/>
  <c r="J126" i="5"/>
  <c r="H125" i="7" s="1"/>
  <c r="J94" i="5"/>
  <c r="H93" i="7" s="1"/>
  <c r="G79" i="5"/>
  <c r="G78" i="7" s="1"/>
  <c r="J71" i="5"/>
  <c r="H70" i="7" s="1"/>
  <c r="J58" i="5"/>
  <c r="H57" i="7" s="1"/>
  <c r="J54" i="5"/>
  <c r="H53" i="7" s="1"/>
  <c r="G46" i="5"/>
  <c r="G45" i="7" s="1"/>
  <c r="J39" i="5"/>
  <c r="H38" i="7" s="1"/>
  <c r="G24" i="5"/>
  <c r="G23" i="7" s="1"/>
  <c r="F116" i="5"/>
  <c r="G116" i="5" s="1"/>
  <c r="G115" i="7" s="1"/>
  <c r="F93" i="5"/>
  <c r="G93" i="5" s="1"/>
  <c r="F76" i="5"/>
  <c r="G76" i="5" s="1"/>
  <c r="G75" i="7" s="1"/>
  <c r="F52" i="5"/>
  <c r="G52" i="5" s="1"/>
  <c r="F14" i="5"/>
  <c r="G14" i="5" s="1"/>
  <c r="G13" i="7" s="1"/>
  <c r="J63" i="5"/>
  <c r="H62" i="7" s="1"/>
  <c r="J51" i="5"/>
  <c r="H50" i="7" s="1"/>
  <c r="J44" i="5"/>
  <c r="H43" i="7" s="1"/>
  <c r="J13" i="5"/>
  <c r="H12" i="7" s="1"/>
  <c r="I93" i="5"/>
  <c r="J93" i="5" s="1"/>
  <c r="H92" i="7" s="1"/>
  <c r="I49" i="5"/>
  <c r="J49" i="5" s="1"/>
  <c r="H48" i="7" s="1"/>
  <c r="L129" i="5"/>
  <c r="G129" i="5"/>
  <c r="G27" i="5"/>
  <c r="G26" i="7" s="1"/>
  <c r="M149" i="5"/>
  <c r="I148" i="7" s="1"/>
  <c r="M141" i="5"/>
  <c r="I140" i="7" s="1"/>
  <c r="M133" i="5"/>
  <c r="I132" i="7" s="1"/>
  <c r="M125" i="5"/>
  <c r="I124" i="7" s="1"/>
  <c r="M86" i="5"/>
  <c r="I85" i="7" s="1"/>
  <c r="M78" i="5"/>
  <c r="I77" i="7" s="1"/>
  <c r="M70" i="5"/>
  <c r="I69" i="7" s="1"/>
  <c r="M64" i="5"/>
  <c r="I63" i="7" s="1"/>
  <c r="M38" i="5"/>
  <c r="I37" i="7" s="1"/>
  <c r="M30" i="5"/>
  <c r="I29" i="7" s="1"/>
  <c r="M23" i="5"/>
  <c r="I22" i="7" s="1"/>
  <c r="M15" i="5"/>
  <c r="I14" i="7" s="1"/>
  <c r="M7" i="5"/>
  <c r="I6" i="7" s="1"/>
  <c r="F133" i="5"/>
  <c r="G133" i="5" s="1"/>
  <c r="G132" i="7" s="1"/>
  <c r="F92" i="5"/>
  <c r="G92" i="5" s="1"/>
  <c r="G91" i="7" s="1"/>
  <c r="F70" i="5"/>
  <c r="G70" i="5" s="1"/>
  <c r="G69" i="7" s="1"/>
  <c r="F49" i="5"/>
  <c r="G49" i="5" s="1"/>
  <c r="G48" i="7" s="1"/>
  <c r="F8" i="5"/>
  <c r="G8" i="5" s="1"/>
  <c r="G7" i="7" s="1"/>
  <c r="J138" i="5"/>
  <c r="H137" i="7" s="1"/>
  <c r="I89" i="5"/>
  <c r="J89" i="5" s="1"/>
  <c r="H88" i="7" s="1"/>
  <c r="L9" i="5"/>
  <c r="F9" i="5"/>
  <c r="G9" i="5" s="1"/>
  <c r="L152" i="5"/>
  <c r="M152" i="5" s="1"/>
  <c r="I151" i="7" s="1"/>
  <c r="F152" i="5"/>
  <c r="G152" i="5" s="1"/>
  <c r="G151" i="7" s="1"/>
  <c r="I152" i="5"/>
  <c r="J152" i="5" s="1"/>
  <c r="H151" i="7" s="1"/>
  <c r="F144" i="5"/>
  <c r="G144" i="5" s="1"/>
  <c r="G143" i="7" s="1"/>
  <c r="I144" i="5"/>
  <c r="J144" i="5" s="1"/>
  <c r="H143" i="7" s="1"/>
  <c r="L144" i="5"/>
  <c r="M144" i="5" s="1"/>
  <c r="I143" i="7" s="1"/>
  <c r="F136" i="5"/>
  <c r="G136" i="5" s="1"/>
  <c r="G135" i="7" s="1"/>
  <c r="L136" i="5"/>
  <c r="M136" i="5" s="1"/>
  <c r="I135" i="7" s="1"/>
  <c r="I136" i="5"/>
  <c r="J136" i="5" s="1"/>
  <c r="H135" i="7" s="1"/>
  <c r="L128" i="5"/>
  <c r="M128" i="5" s="1"/>
  <c r="I127" i="7" s="1"/>
  <c r="F128" i="5"/>
  <c r="G128" i="5" s="1"/>
  <c r="G127" i="7" s="1"/>
  <c r="I128" i="5"/>
  <c r="J128" i="5" s="1"/>
  <c r="H127" i="7" s="1"/>
  <c r="F120" i="5"/>
  <c r="G120" i="5" s="1"/>
  <c r="G119" i="7" s="1"/>
  <c r="L120" i="5"/>
  <c r="M120" i="5" s="1"/>
  <c r="I119" i="7" s="1"/>
  <c r="L112" i="5"/>
  <c r="M112" i="5" s="1"/>
  <c r="I111" i="7" s="1"/>
  <c r="I112" i="5"/>
  <c r="J112" i="5" s="1"/>
  <c r="F112" i="5"/>
  <c r="G112" i="5" s="1"/>
  <c r="G111" i="7" s="1"/>
  <c r="F104" i="5"/>
  <c r="G104" i="5" s="1"/>
  <c r="G103" i="7" s="1"/>
  <c r="I104" i="5"/>
  <c r="J104" i="5" s="1"/>
  <c r="H103" i="7" s="1"/>
  <c r="L104" i="5"/>
  <c r="M104" i="5" s="1"/>
  <c r="I103" i="7" s="1"/>
  <c r="L96" i="5"/>
  <c r="M96" i="5" s="1"/>
  <c r="F96" i="5"/>
  <c r="G96" i="5" s="1"/>
  <c r="G95" i="7" s="1"/>
  <c r="I96" i="5"/>
  <c r="L88" i="5"/>
  <c r="M88" i="5" s="1"/>
  <c r="I87" i="7" s="1"/>
  <c r="F88" i="5"/>
  <c r="G88" i="5" s="1"/>
  <c r="G87" i="7" s="1"/>
  <c r="I88" i="5"/>
  <c r="J88" i="5" s="1"/>
  <c r="H87" i="7" s="1"/>
  <c r="L81" i="5"/>
  <c r="M81" i="5" s="1"/>
  <c r="I80" i="7" s="1"/>
  <c r="F81" i="5"/>
  <c r="G81" i="5" s="1"/>
  <c r="G80" i="7" s="1"/>
  <c r="I81" i="5"/>
  <c r="J81" i="5" s="1"/>
  <c r="H80" i="7" s="1"/>
  <c r="F73" i="5"/>
  <c r="G73" i="5" s="1"/>
  <c r="G72" i="7" s="1"/>
  <c r="L73" i="5"/>
  <c r="M73" i="5" s="1"/>
  <c r="I72" i="7" s="1"/>
  <c r="I67" i="5"/>
  <c r="J67" i="5" s="1"/>
  <c r="H66" i="7" s="1"/>
  <c r="L67" i="5"/>
  <c r="M67" i="5" s="1"/>
  <c r="I66" i="7" s="1"/>
  <c r="F67" i="5"/>
  <c r="G67" i="5" s="1"/>
  <c r="G66" i="7" s="1"/>
  <c r="I60" i="5"/>
  <c r="J60" i="5" s="1"/>
  <c r="H59" i="7" s="1"/>
  <c r="F60" i="5"/>
  <c r="G60" i="5" s="1"/>
  <c r="G59" i="7" s="1"/>
  <c r="L60" i="5"/>
  <c r="M60" i="5" s="1"/>
  <c r="F48" i="5"/>
  <c r="G48" i="5" s="1"/>
  <c r="G47" i="7" s="1"/>
  <c r="L48" i="5"/>
  <c r="M48" i="5" s="1"/>
  <c r="I47" i="7" s="1"/>
  <c r="I48" i="5"/>
  <c r="J48" i="5" s="1"/>
  <c r="H47" i="7" s="1"/>
  <c r="I41" i="5"/>
  <c r="J41" i="5" s="1"/>
  <c r="H40" i="7" s="1"/>
  <c r="L41" i="5"/>
  <c r="M41" i="5" s="1"/>
  <c r="I40" i="7" s="1"/>
  <c r="F41" i="5"/>
  <c r="G41" i="5" s="1"/>
  <c r="G40" i="7" s="1"/>
  <c r="L33" i="5"/>
  <c r="M33" i="5" s="1"/>
  <c r="I32" i="7" s="1"/>
  <c r="I33" i="5"/>
  <c r="J33" i="5" s="1"/>
  <c r="H32" i="7" s="1"/>
  <c r="F33" i="5"/>
  <c r="G33" i="5" s="1"/>
  <c r="G32" i="7" s="1"/>
  <c r="L26" i="5"/>
  <c r="M26" i="5" s="1"/>
  <c r="I25" i="7" s="1"/>
  <c r="I26" i="5"/>
  <c r="J26" i="5" s="1"/>
  <c r="H25" i="7" s="1"/>
  <c r="F18" i="5"/>
  <c r="G18" i="5" s="1"/>
  <c r="G17" i="7" s="1"/>
  <c r="I18" i="5"/>
  <c r="J18" i="5" s="1"/>
  <c r="L18" i="5"/>
  <c r="M18" i="5" s="1"/>
  <c r="I17" i="7" s="1"/>
  <c r="I10" i="5"/>
  <c r="J10" i="5" s="1"/>
  <c r="H9" i="7" s="1"/>
  <c r="L10" i="5"/>
  <c r="M10" i="5" s="1"/>
  <c r="I9" i="7" s="1"/>
  <c r="F10" i="5"/>
  <c r="G10" i="5" s="1"/>
  <c r="G9" i="7" s="1"/>
  <c r="L119" i="5"/>
  <c r="M119" i="5" s="1"/>
  <c r="I118" i="7" s="1"/>
  <c r="I119" i="5"/>
  <c r="J119" i="5" s="1"/>
  <c r="H118" i="7" s="1"/>
  <c r="L25" i="5"/>
  <c r="M25" i="5" s="1"/>
  <c r="I24" i="7" s="1"/>
  <c r="I25" i="5"/>
  <c r="J25" i="5" s="1"/>
  <c r="H24" i="7" s="1"/>
  <c r="F25" i="5"/>
  <c r="G25" i="5" s="1"/>
  <c r="G24" i="7" s="1"/>
  <c r="F111" i="5"/>
  <c r="G111" i="5" s="1"/>
  <c r="G110" i="7" s="1"/>
  <c r="F95" i="5"/>
  <c r="G95" i="5" s="1"/>
  <c r="G94" i="7" s="1"/>
  <c r="F80" i="5"/>
  <c r="G80" i="5" s="1"/>
  <c r="G79" i="7" s="1"/>
  <c r="J20" i="5"/>
  <c r="H19" i="7" s="1"/>
  <c r="L111" i="5"/>
  <c r="M111" i="5" s="1"/>
  <c r="I110" i="7" s="1"/>
  <c r="I9" i="5"/>
  <c r="J9" i="5" s="1"/>
  <c r="M118" i="5"/>
  <c r="I117" i="7" s="1"/>
  <c r="M110" i="5"/>
  <c r="I109" i="7" s="1"/>
  <c r="L95" i="5"/>
  <c r="M95" i="5" s="1"/>
  <c r="I94" i="7" s="1"/>
  <c r="L80" i="5"/>
  <c r="M80" i="5" s="1"/>
  <c r="I79" i="7" s="1"/>
  <c r="L127" i="5"/>
  <c r="M127" i="5" s="1"/>
  <c r="I126" i="7" s="1"/>
  <c r="I127" i="5"/>
  <c r="J127" i="5" s="1"/>
  <c r="L103" i="5"/>
  <c r="M103" i="5" s="1"/>
  <c r="I102" i="7" s="1"/>
  <c r="I103" i="5"/>
  <c r="J103" i="5" s="1"/>
  <c r="H102" i="7" s="1"/>
  <c r="L72" i="5"/>
  <c r="M72" i="5" s="1"/>
  <c r="I71" i="7" s="1"/>
  <c r="I72" i="5"/>
  <c r="J72" i="5" s="1"/>
  <c r="H71" i="7" s="1"/>
  <c r="L55" i="5"/>
  <c r="M55" i="5" s="1"/>
  <c r="I54" i="7" s="1"/>
  <c r="F55" i="5"/>
  <c r="G55" i="5" s="1"/>
  <c r="G54" i="7" s="1"/>
  <c r="I55" i="5"/>
  <c r="J55" i="5" s="1"/>
  <c r="L40" i="5"/>
  <c r="M40" i="5" s="1"/>
  <c r="I39" i="7" s="1"/>
  <c r="F40" i="5"/>
  <c r="G40" i="5" s="1"/>
  <c r="G39" i="7" s="1"/>
  <c r="J111" i="5"/>
  <c r="H110" i="7" s="1"/>
  <c r="J80" i="5"/>
  <c r="H79" i="7" s="1"/>
  <c r="F119" i="5"/>
  <c r="G119" i="5" s="1"/>
  <c r="G118" i="7" s="1"/>
  <c r="F103" i="5"/>
  <c r="G103" i="5" s="1"/>
  <c r="G102" i="7" s="1"/>
  <c r="F72" i="5"/>
  <c r="G72" i="5" s="1"/>
  <c r="G71" i="7" s="1"/>
  <c r="I120" i="5"/>
  <c r="J120" i="5" s="1"/>
  <c r="H119" i="7" s="1"/>
  <c r="I73" i="5"/>
  <c r="J73" i="5" s="1"/>
  <c r="I143" i="5"/>
  <c r="J143" i="5" s="1"/>
  <c r="H142" i="7" s="1"/>
  <c r="L143" i="5"/>
  <c r="M143" i="5" s="1"/>
  <c r="L135" i="5"/>
  <c r="M135" i="5" s="1"/>
  <c r="I135" i="5"/>
  <c r="J135" i="5" s="1"/>
  <c r="H134" i="7" s="1"/>
  <c r="I87" i="5"/>
  <c r="J87" i="5" s="1"/>
  <c r="H86" i="7" s="1"/>
  <c r="L87" i="5"/>
  <c r="M87" i="5" s="1"/>
  <c r="I86" i="7" s="1"/>
  <c r="L66" i="5"/>
  <c r="M66" i="5" s="1"/>
  <c r="I65" i="7" s="1"/>
  <c r="I66" i="5"/>
  <c r="J66" i="5" s="1"/>
  <c r="F66" i="5"/>
  <c r="G66" i="5" s="1"/>
  <c r="G65" i="7" s="1"/>
  <c r="I59" i="5"/>
  <c r="J59" i="5" s="1"/>
  <c r="H58" i="7" s="1"/>
  <c r="F59" i="5"/>
  <c r="G59" i="5" s="1"/>
  <c r="G58" i="7" s="1"/>
  <c r="L59" i="5"/>
  <c r="M59" i="5" s="1"/>
  <c r="I58" i="7" s="1"/>
  <c r="I32" i="5"/>
  <c r="J32" i="5" s="1"/>
  <c r="F32" i="5"/>
  <c r="G32" i="5" s="1"/>
  <c r="G31" i="7" s="1"/>
  <c r="L32" i="5"/>
  <c r="M32" i="5" s="1"/>
  <c r="I31" i="7" s="1"/>
  <c r="L146" i="5"/>
  <c r="M146" i="5" s="1"/>
  <c r="I145" i="7" s="1"/>
  <c r="F146" i="5"/>
  <c r="G146" i="5" s="1"/>
  <c r="G145" i="7" s="1"/>
  <c r="I146" i="5"/>
  <c r="J146" i="5" s="1"/>
  <c r="H145" i="7" s="1"/>
  <c r="L138" i="5"/>
  <c r="M138" i="5" s="1"/>
  <c r="I137" i="7" s="1"/>
  <c r="F138" i="5"/>
  <c r="G138" i="5" s="1"/>
  <c r="G137" i="7" s="1"/>
  <c r="L130" i="5"/>
  <c r="M130" i="5" s="1"/>
  <c r="I129" i="7" s="1"/>
  <c r="I130" i="5"/>
  <c r="J130" i="5" s="1"/>
  <c r="F130" i="5"/>
  <c r="G130" i="5" s="1"/>
  <c r="G129" i="7" s="1"/>
  <c r="I122" i="5"/>
  <c r="J122" i="5" s="1"/>
  <c r="H121" i="7" s="1"/>
  <c r="F122" i="5"/>
  <c r="G122" i="5" s="1"/>
  <c r="G121" i="7" s="1"/>
  <c r="L122" i="5"/>
  <c r="M122" i="5" s="1"/>
  <c r="L114" i="5"/>
  <c r="M114" i="5" s="1"/>
  <c r="I113" i="7" s="1"/>
  <c r="I114" i="5"/>
  <c r="J114" i="5" s="1"/>
  <c r="H113" i="7" s="1"/>
  <c r="F114" i="5"/>
  <c r="G114" i="5" s="1"/>
  <c r="G113" i="7" s="1"/>
  <c r="F106" i="5"/>
  <c r="G106" i="5" s="1"/>
  <c r="G105" i="7" s="1"/>
  <c r="I106" i="5"/>
  <c r="J106" i="5" s="1"/>
  <c r="H105" i="7" s="1"/>
  <c r="L106" i="5"/>
  <c r="M106" i="5" s="1"/>
  <c r="I105" i="7" s="1"/>
  <c r="L98" i="5"/>
  <c r="M98" i="5" s="1"/>
  <c r="I97" i="7" s="1"/>
  <c r="F98" i="5"/>
  <c r="G98" i="5" s="1"/>
  <c r="G97" i="7" s="1"/>
  <c r="I98" i="5"/>
  <c r="J98" i="5" s="1"/>
  <c r="H97" i="7" s="1"/>
  <c r="F90" i="5"/>
  <c r="G90" i="5" s="1"/>
  <c r="G89" i="7" s="1"/>
  <c r="L90" i="5"/>
  <c r="M90" i="5" s="1"/>
  <c r="I89" i="7" s="1"/>
  <c r="I90" i="5"/>
  <c r="J90" i="5" s="1"/>
  <c r="I83" i="5"/>
  <c r="J83" i="5" s="1"/>
  <c r="L83" i="5"/>
  <c r="M83" i="5" s="1"/>
  <c r="I82" i="7" s="1"/>
  <c r="F83" i="5"/>
  <c r="G83" i="5" s="1"/>
  <c r="G82" i="7" s="1"/>
  <c r="L75" i="5"/>
  <c r="M75" i="5" s="1"/>
  <c r="I74" i="7" s="1"/>
  <c r="I75" i="5"/>
  <c r="J75" i="5" s="1"/>
  <c r="F75" i="5"/>
  <c r="G75" i="5" s="1"/>
  <c r="G74" i="7" s="1"/>
  <c r="L69" i="5"/>
  <c r="M69" i="5" s="1"/>
  <c r="I68" i="7" s="1"/>
  <c r="I69" i="5"/>
  <c r="J69" i="5" s="1"/>
  <c r="F69" i="5"/>
  <c r="G69" i="5" s="1"/>
  <c r="G68" i="7" s="1"/>
  <c r="I62" i="5"/>
  <c r="J62" i="5" s="1"/>
  <c r="H61" i="7" s="1"/>
  <c r="F62" i="5"/>
  <c r="G62" i="5" s="1"/>
  <c r="G61" i="7" s="1"/>
  <c r="I50" i="5"/>
  <c r="J50" i="5" s="1"/>
  <c r="F50" i="5"/>
  <c r="G50" i="5" s="1"/>
  <c r="G49" i="7" s="1"/>
  <c r="I43" i="5"/>
  <c r="J43" i="5" s="1"/>
  <c r="H42" i="7" s="1"/>
  <c r="L43" i="5"/>
  <c r="M43" i="5" s="1"/>
  <c r="I42" i="7" s="1"/>
  <c r="F35" i="5"/>
  <c r="G35" i="5" s="1"/>
  <c r="G34" i="7" s="1"/>
  <c r="I35" i="5"/>
  <c r="J35" i="5" s="1"/>
  <c r="I28" i="5"/>
  <c r="J28" i="5" s="1"/>
  <c r="H27" i="7" s="1"/>
  <c r="F28" i="5"/>
  <c r="G28" i="5" s="1"/>
  <c r="G27" i="7" s="1"/>
  <c r="L28" i="5"/>
  <c r="M28" i="5" s="1"/>
  <c r="I27" i="7" s="1"/>
  <c r="L20" i="5"/>
  <c r="M20" i="5" s="1"/>
  <c r="I19" i="7" s="1"/>
  <c r="F20" i="5"/>
  <c r="G20" i="5" s="1"/>
  <c r="G19" i="7" s="1"/>
  <c r="I12" i="5"/>
  <c r="J12" i="5" s="1"/>
  <c r="F12" i="5"/>
  <c r="G12" i="5" s="1"/>
  <c r="G11" i="7" s="1"/>
  <c r="L12" i="5"/>
  <c r="M12" i="5" s="1"/>
  <c r="I11" i="7" s="1"/>
  <c r="L4" i="5"/>
  <c r="M4" i="5" s="1"/>
  <c r="I4" i="5"/>
  <c r="J4" i="5" s="1"/>
  <c r="H3" i="7" s="1"/>
  <c r="F4" i="5"/>
  <c r="G4" i="5" s="1"/>
  <c r="G3" i="7" s="1"/>
  <c r="I40" i="5"/>
  <c r="J40" i="5" s="1"/>
  <c r="H39" i="7" s="1"/>
  <c r="L35" i="5"/>
  <c r="M35" i="5" s="1"/>
  <c r="I34" i="7" s="1"/>
  <c r="L151" i="5"/>
  <c r="M151" i="5" s="1"/>
  <c r="I150" i="7" s="1"/>
  <c r="I151" i="5"/>
  <c r="J151" i="5" s="1"/>
  <c r="L47" i="5"/>
  <c r="M47" i="5" s="1"/>
  <c r="I46" i="7" s="1"/>
  <c r="F47" i="5"/>
  <c r="G47" i="5" s="1"/>
  <c r="G46" i="7" s="1"/>
  <c r="I47" i="5"/>
  <c r="J47" i="5" s="1"/>
  <c r="H46" i="7" s="1"/>
  <c r="I17" i="5"/>
  <c r="J17" i="5" s="1"/>
  <c r="L17" i="5"/>
  <c r="M17" i="5" s="1"/>
  <c r="I16" i="7" s="1"/>
  <c r="G135" i="5"/>
  <c r="G134" i="7" s="1"/>
  <c r="F43" i="5"/>
  <c r="G43" i="5" s="1"/>
  <c r="G42" i="7" s="1"/>
  <c r="F150" i="5"/>
  <c r="G150" i="5" s="1"/>
  <c r="G149" i="7" s="1"/>
  <c r="F142" i="5"/>
  <c r="G142" i="5" s="1"/>
  <c r="G141" i="7" s="1"/>
  <c r="F134" i="5"/>
  <c r="G134" i="5" s="1"/>
  <c r="G133" i="7" s="1"/>
  <c r="F126" i="5"/>
  <c r="G126" i="5" s="1"/>
  <c r="G125" i="7" s="1"/>
  <c r="F118" i="5"/>
  <c r="G118" i="5" s="1"/>
  <c r="G117" i="7" s="1"/>
  <c r="F110" i="5"/>
  <c r="G110" i="5" s="1"/>
  <c r="F102" i="5"/>
  <c r="G102" i="5" s="1"/>
  <c r="G101" i="7" s="1"/>
  <c r="F94" i="5"/>
  <c r="G94" i="5" s="1"/>
  <c r="G93" i="7" s="1"/>
  <c r="F71" i="5"/>
  <c r="G71" i="5" s="1"/>
  <c r="G70" i="7" s="1"/>
  <c r="F64" i="5"/>
  <c r="G64" i="5" s="1"/>
  <c r="G63" i="7" s="1"/>
  <c r="F56" i="5"/>
  <c r="G56" i="5" s="1"/>
  <c r="G55" i="7" s="1"/>
  <c r="F42" i="5"/>
  <c r="G42" i="5" s="1"/>
  <c r="F16" i="5"/>
  <c r="G16" i="5" s="1"/>
  <c r="G15" i="7" s="1"/>
  <c r="F7" i="5"/>
  <c r="G7" i="5" s="1"/>
  <c r="G6" i="7" s="1"/>
  <c r="I137" i="5"/>
  <c r="J137" i="5" s="1"/>
  <c r="H136" i="7" s="1"/>
  <c r="I110" i="5"/>
  <c r="J110" i="5" s="1"/>
  <c r="H109" i="7" s="1"/>
  <c r="I101" i="5"/>
  <c r="J101" i="5" s="1"/>
  <c r="I92" i="5"/>
  <c r="J92" i="5" s="1"/>
  <c r="H91" i="7" s="1"/>
  <c r="I82" i="5"/>
  <c r="J82" i="5" s="1"/>
  <c r="H81" i="7" s="1"/>
  <c r="I38" i="5"/>
  <c r="J38" i="5" s="1"/>
  <c r="I7" i="5"/>
  <c r="J7" i="5" s="1"/>
  <c r="M117" i="5"/>
  <c r="I116" i="7" s="1"/>
  <c r="M109" i="5"/>
  <c r="I108" i="7" s="1"/>
  <c r="M101" i="5"/>
  <c r="I100" i="7" s="1"/>
  <c r="M57" i="5"/>
  <c r="I56" i="7" s="1"/>
  <c r="L126" i="5"/>
  <c r="M126" i="5" s="1"/>
  <c r="L94" i="5"/>
  <c r="M94" i="5" s="1"/>
  <c r="I93" i="7" s="1"/>
  <c r="L74" i="5"/>
  <c r="M74" i="5" s="1"/>
  <c r="L61" i="5"/>
  <c r="M61" i="5" s="1"/>
  <c r="I60" i="7" s="1"/>
  <c r="G101" i="5"/>
  <c r="G100" i="7" s="1"/>
  <c r="J29" i="5"/>
  <c r="H28" i="7" s="1"/>
  <c r="J5" i="5"/>
  <c r="H4" i="7" s="1"/>
  <c r="I145" i="5"/>
  <c r="J145" i="5" s="1"/>
  <c r="I118" i="5"/>
  <c r="J118" i="5" s="1"/>
  <c r="H117" i="7" s="1"/>
  <c r="I109" i="5"/>
  <c r="J109" i="5" s="1"/>
  <c r="H108" i="7" s="1"/>
  <c r="I100" i="5"/>
  <c r="J100" i="5" s="1"/>
  <c r="H99" i="7" s="1"/>
  <c r="I70" i="5"/>
  <c r="J70" i="5" s="1"/>
  <c r="H69" i="7" s="1"/>
  <c r="I37" i="5"/>
  <c r="J37" i="5" s="1"/>
  <c r="H36" i="7" s="1"/>
  <c r="I27" i="5"/>
  <c r="J27" i="5" s="1"/>
  <c r="I6" i="5"/>
  <c r="J6" i="5" s="1"/>
  <c r="H5" i="7" s="1"/>
  <c r="M108" i="5"/>
  <c r="I107" i="7" s="1"/>
  <c r="M100" i="5"/>
  <c r="I99" i="7" s="1"/>
  <c r="M92" i="5"/>
  <c r="I91" i="7" s="1"/>
  <c r="M52" i="5"/>
  <c r="I51" i="7" s="1"/>
  <c r="M37" i="5"/>
  <c r="I36" i="7" s="1"/>
  <c r="L31" i="5"/>
  <c r="M31" i="5" s="1"/>
  <c r="I30" i="7" s="1"/>
  <c r="L16" i="5"/>
  <c r="M16" i="5" s="1"/>
  <c r="I15" i="7" s="1"/>
  <c r="F31" i="5"/>
  <c r="G31" i="5" s="1"/>
  <c r="G30" i="7" s="1"/>
  <c r="M84" i="5"/>
  <c r="I83" i="7" s="1"/>
  <c r="L137" i="5"/>
  <c r="M137" i="5" s="1"/>
  <c r="I136" i="7" s="1"/>
  <c r="L121" i="5"/>
  <c r="M121" i="5" s="1"/>
  <c r="I120" i="7" s="1"/>
  <c r="L105" i="5"/>
  <c r="M105" i="5" s="1"/>
  <c r="I104" i="7" s="1"/>
  <c r="F39" i="5"/>
  <c r="G39" i="5" s="1"/>
  <c r="G38" i="7" s="1"/>
  <c r="I134" i="5"/>
  <c r="J134" i="5" s="1"/>
  <c r="H133" i="7" s="1"/>
  <c r="I125" i="5"/>
  <c r="J125" i="5" s="1"/>
  <c r="I116" i="5"/>
  <c r="J116" i="5" s="1"/>
  <c r="H115" i="7" s="1"/>
  <c r="I97" i="5"/>
  <c r="J97" i="5" s="1"/>
  <c r="I78" i="5"/>
  <c r="J78" i="5" s="1"/>
  <c r="I34" i="5"/>
  <c r="J34" i="5" s="1"/>
  <c r="H33" i="7" s="1"/>
  <c r="I14" i="5"/>
  <c r="J14" i="5" s="1"/>
  <c r="H13" i="7" s="1"/>
  <c r="L71" i="5"/>
  <c r="M71" i="5" s="1"/>
  <c r="I70" i="7" s="1"/>
  <c r="L58" i="5"/>
  <c r="M58" i="5" s="1"/>
  <c r="I57" i="7" s="1"/>
  <c r="L42" i="5"/>
  <c r="M42" i="5" s="1"/>
  <c r="I41" i="7" s="1"/>
  <c r="L27" i="5"/>
  <c r="M27" i="5" s="1"/>
  <c r="I26" i="7" s="1"/>
  <c r="L11" i="5"/>
  <c r="M11" i="5" s="1"/>
  <c r="I10" i="7" s="1"/>
  <c r="L53" i="5"/>
  <c r="M53" i="5" s="1"/>
  <c r="I52" i="7" s="1"/>
  <c r="I53" i="5"/>
  <c r="J53" i="5" s="1"/>
  <c r="H52" i="7" s="1"/>
  <c r="F68" i="5"/>
  <c r="G68" i="5" s="1"/>
  <c r="G67" i="7" s="1"/>
  <c r="F38" i="5"/>
  <c r="G38" i="5" s="1"/>
  <c r="G37" i="7" s="1"/>
  <c r="F11" i="5"/>
  <c r="G11" i="5" s="1"/>
  <c r="G10" i="7" s="1"/>
  <c r="J96" i="5"/>
  <c r="H95" i="7" s="1"/>
  <c r="I142" i="5"/>
  <c r="J142" i="5" s="1"/>
  <c r="H141" i="7" s="1"/>
  <c r="I133" i="5"/>
  <c r="J133" i="5" s="1"/>
  <c r="H132" i="7" s="1"/>
  <c r="I124" i="5"/>
  <c r="J124" i="5" s="1"/>
  <c r="H123" i="7" s="1"/>
  <c r="I105" i="5"/>
  <c r="J105" i="5" s="1"/>
  <c r="I77" i="5"/>
  <c r="J77" i="5" s="1"/>
  <c r="I52" i="5"/>
  <c r="J52" i="5" s="1"/>
  <c r="H51" i="7" s="1"/>
  <c r="I23" i="5"/>
  <c r="J23" i="5" s="1"/>
  <c r="M129" i="5"/>
  <c r="I128" i="7" s="1"/>
  <c r="M113" i="5"/>
  <c r="I112" i="7" s="1"/>
  <c r="M97" i="5"/>
  <c r="I96" i="7" s="1"/>
  <c r="M49" i="5"/>
  <c r="I48" i="7" s="1"/>
  <c r="L8" i="5"/>
  <c r="M8" i="5" s="1"/>
  <c r="I79" i="5"/>
  <c r="J79" i="5" s="1"/>
  <c r="H78" i="7" s="1"/>
  <c r="L79" i="5"/>
  <c r="M79" i="5" s="1"/>
  <c r="I78" i="7" s="1"/>
  <c r="I24" i="5"/>
  <c r="J24" i="5" s="1"/>
  <c r="H23" i="7" s="1"/>
  <c r="L24" i="5"/>
  <c r="M24" i="5" s="1"/>
  <c r="I23" i="7" s="1"/>
  <c r="L45" i="5"/>
  <c r="M45" i="5" s="1"/>
  <c r="I45" i="5"/>
  <c r="J45" i="5" s="1"/>
  <c r="H44" i="7" s="1"/>
  <c r="F121" i="5"/>
  <c r="G121" i="5" s="1"/>
  <c r="F113" i="5"/>
  <c r="G113" i="5" s="1"/>
  <c r="G112" i="7" s="1"/>
  <c r="F97" i="5"/>
  <c r="G97" i="5" s="1"/>
  <c r="G96" i="7" s="1"/>
  <c r="F89" i="5"/>
  <c r="G89" i="5" s="1"/>
  <c r="G88" i="7" s="1"/>
  <c r="F82" i="5"/>
  <c r="G82" i="5" s="1"/>
  <c r="F74" i="5"/>
  <c r="G74" i="5" s="1"/>
  <c r="G73" i="7" s="1"/>
  <c r="F54" i="5"/>
  <c r="G54" i="5" s="1"/>
  <c r="G53" i="7" s="1"/>
  <c r="F37" i="5"/>
  <c r="G37" i="5" s="1"/>
  <c r="G36" i="7" s="1"/>
  <c r="F19" i="5"/>
  <c r="G19" i="5" s="1"/>
  <c r="J95" i="5"/>
  <c r="H94" i="7" s="1"/>
  <c r="I150" i="5"/>
  <c r="J150" i="5" s="1"/>
  <c r="I141" i="5"/>
  <c r="J141" i="5" s="1"/>
  <c r="I132" i="5"/>
  <c r="J132" i="5" s="1"/>
  <c r="H131" i="7" s="1"/>
  <c r="I113" i="5"/>
  <c r="J113" i="5" s="1"/>
  <c r="I86" i="5"/>
  <c r="J86" i="5" s="1"/>
  <c r="H85" i="7" s="1"/>
  <c r="I76" i="5"/>
  <c r="J76" i="5" s="1"/>
  <c r="I68" i="5"/>
  <c r="J68" i="5" s="1"/>
  <c r="I57" i="5"/>
  <c r="J57" i="5" s="1"/>
  <c r="I22" i="5"/>
  <c r="J22" i="5" s="1"/>
  <c r="H21" i="7" s="1"/>
  <c r="I46" i="5"/>
  <c r="J46" i="5" s="1"/>
  <c r="L46" i="5"/>
  <c r="M46" i="5" s="1"/>
  <c r="I45" i="7" s="1"/>
  <c r="L147" i="5"/>
  <c r="M147" i="5" s="1"/>
  <c r="I146" i="7" s="1"/>
  <c r="I147" i="5"/>
  <c r="J147" i="5" s="1"/>
  <c r="L139" i="5"/>
  <c r="M139" i="5" s="1"/>
  <c r="I138" i="7" s="1"/>
  <c r="I139" i="5"/>
  <c r="J139" i="5" s="1"/>
  <c r="L131" i="5"/>
  <c r="M131" i="5" s="1"/>
  <c r="I130" i="7" s="1"/>
  <c r="I131" i="5"/>
  <c r="J131" i="5" s="1"/>
  <c r="L123" i="5"/>
  <c r="M123" i="5" s="1"/>
  <c r="I122" i="7" s="1"/>
  <c r="I123" i="5"/>
  <c r="J123" i="5" s="1"/>
  <c r="L115" i="5"/>
  <c r="M115" i="5" s="1"/>
  <c r="I114" i="7" s="1"/>
  <c r="I115" i="5"/>
  <c r="J115" i="5" s="1"/>
  <c r="L107" i="5"/>
  <c r="M107" i="5" s="1"/>
  <c r="I106" i="7" s="1"/>
  <c r="I107" i="5"/>
  <c r="J107" i="5" s="1"/>
  <c r="H106" i="7" s="1"/>
  <c r="L99" i="5"/>
  <c r="M99" i="5" s="1"/>
  <c r="I98" i="7" s="1"/>
  <c r="I99" i="5"/>
  <c r="J99" i="5" s="1"/>
  <c r="L91" i="5"/>
  <c r="M91" i="5" s="1"/>
  <c r="I90" i="7" s="1"/>
  <c r="I91" i="5"/>
  <c r="J91" i="5" s="1"/>
  <c r="L63" i="5"/>
  <c r="M63" i="5" s="1"/>
  <c r="F63" i="5"/>
  <c r="G63" i="5" s="1"/>
  <c r="G62" i="7" s="1"/>
  <c r="L51" i="5"/>
  <c r="M51" i="5" s="1"/>
  <c r="F51" i="5"/>
  <c r="G51" i="5" s="1"/>
  <c r="G50" i="7" s="1"/>
  <c r="L44" i="5"/>
  <c r="M44" i="5" s="1"/>
  <c r="I43" i="7" s="1"/>
  <c r="F44" i="5"/>
  <c r="G44" i="5" s="1"/>
  <c r="L36" i="5"/>
  <c r="M36" i="5" s="1"/>
  <c r="I35" i="7" s="1"/>
  <c r="I36" i="5"/>
  <c r="J36" i="5" s="1"/>
  <c r="H35" i="7" s="1"/>
  <c r="F36" i="5"/>
  <c r="G36" i="5" s="1"/>
  <c r="L29" i="5"/>
  <c r="M29" i="5" s="1"/>
  <c r="F29" i="5"/>
  <c r="G29" i="5" s="1"/>
  <c r="G28" i="7" s="1"/>
  <c r="L21" i="5"/>
  <c r="M21" i="5" s="1"/>
  <c r="I20" i="7" s="1"/>
  <c r="F21" i="5"/>
  <c r="G21" i="5" s="1"/>
  <c r="G20" i="7" s="1"/>
  <c r="L13" i="5"/>
  <c r="M13" i="5" s="1"/>
  <c r="F13" i="5"/>
  <c r="G13" i="5" s="1"/>
  <c r="G12" i="7" s="1"/>
  <c r="L5" i="5"/>
  <c r="M5" i="5" s="1"/>
  <c r="I4" i="7" s="1"/>
  <c r="F5" i="5"/>
  <c r="G5" i="5" s="1"/>
  <c r="F58" i="5"/>
  <c r="G58" i="5" s="1"/>
  <c r="G57" i="7" s="1"/>
  <c r="F53" i="5"/>
  <c r="G53" i="5" s="1"/>
  <c r="G52" i="7" s="1"/>
  <c r="F45" i="5"/>
  <c r="G45" i="5" s="1"/>
  <c r="G44" i="7" s="1"/>
  <c r="J31" i="5"/>
  <c r="H30" i="7" s="1"/>
  <c r="J16" i="5"/>
  <c r="H15" i="7" s="1"/>
  <c r="J8" i="5"/>
  <c r="H7" i="7" s="1"/>
  <c r="I149" i="5"/>
  <c r="J149" i="5" s="1"/>
  <c r="I140" i="5"/>
  <c r="J140" i="5" s="1"/>
  <c r="I85" i="5"/>
  <c r="J85" i="5" s="1"/>
  <c r="H84" i="7" s="1"/>
  <c r="I56" i="5"/>
  <c r="J56" i="5" s="1"/>
  <c r="H55" i="7" s="1"/>
  <c r="I30" i="5"/>
  <c r="J30" i="5" s="1"/>
  <c r="I21" i="5"/>
  <c r="J21" i="5" s="1"/>
  <c r="M9" i="5"/>
  <c r="I8" i="7" s="1"/>
  <c r="L65" i="5"/>
  <c r="M65" i="5" s="1"/>
  <c r="L54" i="5"/>
  <c r="M54" i="5" s="1"/>
  <c r="L39" i="5"/>
  <c r="M39" i="5" s="1"/>
  <c r="I38" i="7" s="1"/>
  <c r="L19" i="5"/>
  <c r="M19" i="5" s="1"/>
  <c r="I18" i="7" s="1"/>
  <c r="M62" i="5"/>
  <c r="I61" i="7" s="1"/>
  <c r="M50" i="5"/>
  <c r="I49" i="7" s="1"/>
  <c r="M89" i="5"/>
  <c r="I88" i="7" s="1"/>
  <c r="M82" i="5"/>
  <c r="I81" i="7" s="1"/>
  <c r="M34" i="5"/>
  <c r="I33" i="7" s="1"/>
  <c r="G8" i="7"/>
  <c r="G144" i="7"/>
  <c r="G128" i="7"/>
  <c r="H3" i="5"/>
  <c r="P3" i="5"/>
  <c r="E3" i="5"/>
  <c r="D3" i="5"/>
  <c r="F2" i="7" s="1"/>
  <c r="C3" i="5"/>
  <c r="B3" i="5"/>
  <c r="X3" i="5" s="1"/>
  <c r="I24" i="4"/>
  <c r="H25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3" i="4"/>
  <c r="J3" i="4" s="1"/>
  <c r="N14" i="5" l="1"/>
  <c r="AH5" i="5"/>
  <c r="AQ6" i="5"/>
  <c r="AQ9" i="5"/>
  <c r="AQ7" i="5"/>
  <c r="AQ8" i="5"/>
  <c r="AQ5" i="5"/>
  <c r="AQ3" i="5"/>
  <c r="AQ10" i="5" s="1"/>
  <c r="AQ4" i="5"/>
  <c r="N42" i="5"/>
  <c r="N80" i="5"/>
  <c r="H63" i="7"/>
  <c r="N64" i="5"/>
  <c r="N93" i="5"/>
  <c r="N79" i="5"/>
  <c r="N95" i="5"/>
  <c r="G92" i="7"/>
  <c r="N94" i="5"/>
  <c r="N148" i="5"/>
  <c r="N121" i="5"/>
  <c r="N111" i="5"/>
  <c r="H31" i="7"/>
  <c r="N32" i="5"/>
  <c r="H56" i="7"/>
  <c r="N57" i="5"/>
  <c r="N52" i="5"/>
  <c r="G51" i="7"/>
  <c r="N61" i="5"/>
  <c r="N85" i="5"/>
  <c r="N102" i="5"/>
  <c r="N124" i="5"/>
  <c r="G41" i="7"/>
  <c r="N11" i="5"/>
  <c r="N19" i="5"/>
  <c r="H72" i="7"/>
  <c r="N73" i="5"/>
  <c r="H128" i="7"/>
  <c r="N129" i="5"/>
  <c r="I73" i="7"/>
  <c r="N74" i="5"/>
  <c r="H6" i="7"/>
  <c r="N7" i="5"/>
  <c r="H8" i="7"/>
  <c r="N9" i="5"/>
  <c r="I125" i="7"/>
  <c r="N126" i="5"/>
  <c r="H37" i="7"/>
  <c r="N38" i="5"/>
  <c r="G14" i="7"/>
  <c r="N15" i="5"/>
  <c r="H148" i="7"/>
  <c r="N149" i="5"/>
  <c r="I3" i="7"/>
  <c r="N4" i="5"/>
  <c r="I134" i="7"/>
  <c r="N135" i="5"/>
  <c r="H111" i="7"/>
  <c r="N112" i="5"/>
  <c r="N71" i="5"/>
  <c r="AH4" i="5"/>
  <c r="N89" i="5"/>
  <c r="N136" i="5"/>
  <c r="N25" i="5"/>
  <c r="AH7" i="5"/>
  <c r="N44" i="5"/>
  <c r="N110" i="5"/>
  <c r="N33" i="5"/>
  <c r="N67" i="5"/>
  <c r="N134" i="5"/>
  <c r="N72" i="5"/>
  <c r="N142" i="5"/>
  <c r="N116" i="5"/>
  <c r="N53" i="5"/>
  <c r="N82" i="5"/>
  <c r="AH3" i="5"/>
  <c r="N62" i="5"/>
  <c r="N47" i="5"/>
  <c r="G120" i="7"/>
  <c r="N114" i="5"/>
  <c r="N103" i="5"/>
  <c r="G18" i="7"/>
  <c r="N117" i="5"/>
  <c r="N22" i="5"/>
  <c r="N108" i="5"/>
  <c r="N86" i="5"/>
  <c r="N118" i="5"/>
  <c r="N88" i="5"/>
  <c r="N119" i="5"/>
  <c r="N100" i="5"/>
  <c r="N39" i="5"/>
  <c r="I28" i="7"/>
  <c r="N29" i="5"/>
  <c r="H98" i="7"/>
  <c r="N99" i="5"/>
  <c r="H130" i="7"/>
  <c r="N131" i="5"/>
  <c r="H112" i="7"/>
  <c r="N113" i="5"/>
  <c r="H22" i="7"/>
  <c r="N23" i="5"/>
  <c r="H144" i="7"/>
  <c r="N145" i="5"/>
  <c r="H100" i="7"/>
  <c r="N101" i="5"/>
  <c r="H16" i="7"/>
  <c r="N17" i="5"/>
  <c r="H49" i="7"/>
  <c r="N50" i="5"/>
  <c r="H54" i="7"/>
  <c r="N55" i="5"/>
  <c r="H20" i="7"/>
  <c r="N21" i="5"/>
  <c r="H77" i="7"/>
  <c r="N78" i="5"/>
  <c r="H26" i="7"/>
  <c r="N27" i="5"/>
  <c r="H17" i="7"/>
  <c r="N18" i="5"/>
  <c r="I59" i="7"/>
  <c r="N60" i="5"/>
  <c r="I95" i="7"/>
  <c r="N96" i="5"/>
  <c r="H29" i="7"/>
  <c r="N30" i="5"/>
  <c r="H138" i="7"/>
  <c r="N139" i="5"/>
  <c r="H140" i="7"/>
  <c r="N141" i="5"/>
  <c r="I7" i="7"/>
  <c r="N8" i="5"/>
  <c r="H76" i="7"/>
  <c r="N77" i="5"/>
  <c r="H96" i="7"/>
  <c r="N97" i="5"/>
  <c r="H74" i="7"/>
  <c r="N75" i="5"/>
  <c r="H104" i="7"/>
  <c r="N105" i="5"/>
  <c r="H34" i="7"/>
  <c r="N35" i="5"/>
  <c r="I121" i="7"/>
  <c r="N122" i="5"/>
  <c r="I142" i="7"/>
  <c r="N143" i="5"/>
  <c r="H150" i="7"/>
  <c r="N151" i="5"/>
  <c r="H149" i="7"/>
  <c r="N150" i="5"/>
  <c r="H146" i="7"/>
  <c r="N147" i="5"/>
  <c r="H139" i="7"/>
  <c r="N140" i="5"/>
  <c r="H67" i="7"/>
  <c r="N68" i="5"/>
  <c r="I44" i="7"/>
  <c r="N45" i="5"/>
  <c r="H11" i="7"/>
  <c r="N12" i="5"/>
  <c r="H65" i="7"/>
  <c r="N66" i="5"/>
  <c r="I62" i="7"/>
  <c r="N63" i="5"/>
  <c r="I12" i="7"/>
  <c r="N13" i="5"/>
  <c r="H114" i="7"/>
  <c r="N115" i="5"/>
  <c r="H124" i="7"/>
  <c r="N125" i="5"/>
  <c r="H90" i="7"/>
  <c r="N91" i="5"/>
  <c r="H122" i="7"/>
  <c r="N123" i="5"/>
  <c r="H75" i="7"/>
  <c r="N76" i="5"/>
  <c r="H82" i="7"/>
  <c r="N83" i="5"/>
  <c r="I64" i="7"/>
  <c r="N65" i="5"/>
  <c r="I53" i="7"/>
  <c r="N54" i="5"/>
  <c r="I50" i="7"/>
  <c r="N51" i="5"/>
  <c r="H45" i="7"/>
  <c r="N46" i="5"/>
  <c r="H68" i="7"/>
  <c r="N69" i="5"/>
  <c r="H89" i="7"/>
  <c r="N90" i="5"/>
  <c r="H129" i="7"/>
  <c r="N130" i="5"/>
  <c r="H126" i="7"/>
  <c r="N127" i="5"/>
  <c r="N70" i="5"/>
  <c r="N137" i="5"/>
  <c r="G21" i="7"/>
  <c r="N120" i="5"/>
  <c r="N48" i="5"/>
  <c r="G109" i="7"/>
  <c r="N6" i="5"/>
  <c r="N107" i="5"/>
  <c r="N152" i="5"/>
  <c r="N5" i="5"/>
  <c r="N36" i="5"/>
  <c r="N56" i="5"/>
  <c r="AC6" i="5" s="1"/>
  <c r="N98" i="5"/>
  <c r="G35" i="7"/>
  <c r="N138" i="5"/>
  <c r="N26" i="5"/>
  <c r="N16" i="5"/>
  <c r="N28" i="5"/>
  <c r="N106" i="5"/>
  <c r="N49" i="5"/>
  <c r="N41" i="5"/>
  <c r="N59" i="5"/>
  <c r="N109" i="5"/>
  <c r="N24" i="5"/>
  <c r="N84" i="5"/>
  <c r="F3" i="5"/>
  <c r="G3" i="5" s="1"/>
  <c r="G2" i="7" s="1"/>
  <c r="AH6" i="5"/>
  <c r="N128" i="5"/>
  <c r="N133" i="5"/>
  <c r="G81" i="7"/>
  <c r="N58" i="5"/>
  <c r="N34" i="5"/>
  <c r="G43" i="7"/>
  <c r="N10" i="5"/>
  <c r="G85" i="7"/>
  <c r="N92" i="5"/>
  <c r="AH8" i="5"/>
  <c r="N81" i="5"/>
  <c r="N20" i="5"/>
  <c r="N144" i="5"/>
  <c r="N43" i="5"/>
  <c r="N146" i="5"/>
  <c r="N87" i="5"/>
  <c r="N104" i="5"/>
  <c r="N31" i="5"/>
  <c r="N40" i="5"/>
  <c r="G4" i="7"/>
  <c r="AH9" i="5"/>
  <c r="N37" i="5"/>
  <c r="N132" i="5"/>
  <c r="K7" i="4"/>
  <c r="H18" i="4" s="1"/>
  <c r="AD7" i="5" s="1"/>
  <c r="K9" i="4"/>
  <c r="K8" i="4"/>
  <c r="K6" i="4"/>
  <c r="K4" i="4"/>
  <c r="K3" i="4"/>
  <c r="K5" i="4"/>
  <c r="L3" i="5"/>
  <c r="M3" i="5" s="1"/>
  <c r="I2" i="7" s="1"/>
  <c r="I3" i="5"/>
  <c r="J3" i="5" s="1"/>
  <c r="H2" i="7" s="1"/>
  <c r="AC9" i="5" l="1"/>
  <c r="AC5" i="5"/>
  <c r="AH10" i="5"/>
  <c r="AC4" i="5"/>
  <c r="AC7" i="5"/>
  <c r="AC8" i="5"/>
  <c r="J18" i="4"/>
  <c r="AG7" i="5" s="1"/>
  <c r="I18" i="4"/>
  <c r="AF7" i="5" s="1"/>
  <c r="N3" i="5"/>
  <c r="AC3" i="5" s="1"/>
  <c r="I14" i="4"/>
  <c r="AF3" i="5" s="1"/>
  <c r="H14" i="4"/>
  <c r="AD3" i="5" s="1"/>
  <c r="J14" i="4"/>
  <c r="AG3" i="5" s="1"/>
  <c r="J15" i="4"/>
  <c r="AG4" i="5" s="1"/>
  <c r="H15" i="4"/>
  <c r="AD4" i="5" s="1"/>
  <c r="I15" i="4"/>
  <c r="AF4" i="5" s="1"/>
  <c r="H17" i="4"/>
  <c r="AD6" i="5" s="1"/>
  <c r="I17" i="4"/>
  <c r="AF6" i="5" s="1"/>
  <c r="J17" i="4"/>
  <c r="AG6" i="5" s="1"/>
  <c r="I19" i="4"/>
  <c r="AF8" i="5" s="1"/>
  <c r="J19" i="4"/>
  <c r="AG8" i="5" s="1"/>
  <c r="H19" i="4"/>
  <c r="AD8" i="5" s="1"/>
  <c r="I16" i="4"/>
  <c r="AF5" i="5" s="1"/>
  <c r="J16" i="4"/>
  <c r="AG5" i="5" s="1"/>
  <c r="H16" i="4"/>
  <c r="AD5" i="5" s="1"/>
  <c r="I20" i="4"/>
  <c r="AF9" i="5" s="1"/>
  <c r="H20" i="4"/>
  <c r="AD9" i="5" s="1"/>
  <c r="J20" i="4"/>
  <c r="AG9" i="5" s="1"/>
  <c r="AI6" i="5" l="1"/>
  <c r="R56" i="5" s="1"/>
  <c r="AI8" i="5"/>
  <c r="AK5" i="5"/>
  <c r="AD10" i="5"/>
  <c r="AF10" i="5"/>
  <c r="AG10" i="5"/>
  <c r="AE6" i="5" l="1"/>
  <c r="AN6" i="5"/>
  <c r="T50" i="5"/>
  <c r="T51" i="5"/>
  <c r="T52" i="5"/>
  <c r="T53" i="5"/>
  <c r="T54" i="5"/>
  <c r="T46" i="5"/>
  <c r="T48" i="5"/>
  <c r="T49" i="5"/>
  <c r="T55" i="5"/>
  <c r="T47" i="5"/>
  <c r="R94" i="5"/>
  <c r="R102" i="5"/>
  <c r="R110" i="5"/>
  <c r="R118" i="5"/>
  <c r="R95" i="5"/>
  <c r="R103" i="5"/>
  <c r="R111" i="5"/>
  <c r="R119" i="5"/>
  <c r="R88" i="5"/>
  <c r="R96" i="5"/>
  <c r="R104" i="5"/>
  <c r="R112" i="5"/>
  <c r="R120" i="5"/>
  <c r="R89" i="5"/>
  <c r="R97" i="5"/>
  <c r="R105" i="5"/>
  <c r="R113" i="5"/>
  <c r="R121" i="5"/>
  <c r="R98" i="5"/>
  <c r="R114" i="5"/>
  <c r="R91" i="5"/>
  <c r="R92" i="5"/>
  <c r="R93" i="5"/>
  <c r="R99" i="5"/>
  <c r="R115" i="5"/>
  <c r="R106" i="5"/>
  <c r="R123" i="5"/>
  <c r="R100" i="5"/>
  <c r="R116" i="5"/>
  <c r="R90" i="5"/>
  <c r="R107" i="5"/>
  <c r="R108" i="5"/>
  <c r="R109" i="5"/>
  <c r="R101" i="5"/>
  <c r="R117" i="5"/>
  <c r="R122" i="5"/>
  <c r="Y56" i="5"/>
  <c r="Z56" i="5" s="1"/>
  <c r="V56" i="5"/>
  <c r="N55" i="7" s="1"/>
  <c r="U56" i="5"/>
  <c r="J55" i="7" s="1"/>
  <c r="U55" i="7" s="1"/>
  <c r="AK6" i="5"/>
  <c r="T56" i="5" s="1"/>
  <c r="AJ6" i="5"/>
  <c r="S56" i="5" s="1"/>
  <c r="AI5" i="5"/>
  <c r="AJ5" i="5"/>
  <c r="AK8" i="5"/>
  <c r="AJ8" i="5"/>
  <c r="AK7" i="5"/>
  <c r="AJ7" i="5"/>
  <c r="AI7" i="5"/>
  <c r="AI4" i="5"/>
  <c r="AJ4" i="5"/>
  <c r="AK4" i="5"/>
  <c r="AI3" i="5"/>
  <c r="AJ3" i="5"/>
  <c r="AK3" i="5"/>
  <c r="AK9" i="5"/>
  <c r="AJ9" i="5"/>
  <c r="AI9" i="5"/>
  <c r="O53" i="7" l="1"/>
  <c r="L53" i="7"/>
  <c r="AO6" i="5"/>
  <c r="AS6" i="5" s="1"/>
  <c r="K55" i="7"/>
  <c r="P55" i="7"/>
  <c r="O51" i="7"/>
  <c r="L51" i="7"/>
  <c r="L48" i="7"/>
  <c r="O48" i="7"/>
  <c r="L45" i="7"/>
  <c r="O45" i="7"/>
  <c r="O52" i="7"/>
  <c r="L52" i="7"/>
  <c r="AP6" i="5"/>
  <c r="AW6" i="5" s="1"/>
  <c r="O55" i="7"/>
  <c r="L55" i="7"/>
  <c r="L50" i="7"/>
  <c r="O50" i="7"/>
  <c r="L49" i="7"/>
  <c r="O49" i="7"/>
  <c r="L46" i="7"/>
  <c r="O46" i="7"/>
  <c r="L47" i="7"/>
  <c r="O47" i="7"/>
  <c r="O54" i="7"/>
  <c r="L54" i="7"/>
  <c r="AR6" i="5"/>
  <c r="M55" i="7" s="1"/>
  <c r="AV6" i="5"/>
  <c r="Q55" i="7" s="1"/>
  <c r="AP5" i="5"/>
  <c r="AN8" i="5"/>
  <c r="AE8" i="5"/>
  <c r="S124" i="5"/>
  <c r="S132" i="5"/>
  <c r="S140" i="5"/>
  <c r="S148" i="5"/>
  <c r="S125" i="5"/>
  <c r="S133" i="5"/>
  <c r="S141" i="5"/>
  <c r="S149" i="5"/>
  <c r="S126" i="5"/>
  <c r="S134" i="5"/>
  <c r="S142" i="5"/>
  <c r="S150" i="5"/>
  <c r="S127" i="5"/>
  <c r="S135" i="5"/>
  <c r="S143" i="5"/>
  <c r="S151" i="5"/>
  <c r="S136" i="5"/>
  <c r="S152" i="5"/>
  <c r="S137" i="5"/>
  <c r="S128" i="5"/>
  <c r="S146" i="5"/>
  <c r="S147" i="5"/>
  <c r="S138" i="5"/>
  <c r="S144" i="5"/>
  <c r="S129" i="5"/>
  <c r="S130" i="5"/>
  <c r="S131" i="5"/>
  <c r="S139" i="5"/>
  <c r="S145" i="5"/>
  <c r="R58" i="5"/>
  <c r="R65" i="5"/>
  <c r="R71" i="5"/>
  <c r="R79" i="5"/>
  <c r="R59" i="5"/>
  <c r="R66" i="5"/>
  <c r="R72" i="5"/>
  <c r="R80" i="5"/>
  <c r="R87" i="5"/>
  <c r="R60" i="5"/>
  <c r="R67" i="5"/>
  <c r="R73" i="5"/>
  <c r="R81" i="5"/>
  <c r="R61" i="5"/>
  <c r="R68" i="5"/>
  <c r="R74" i="5"/>
  <c r="R82" i="5"/>
  <c r="R69" i="5"/>
  <c r="R83" i="5"/>
  <c r="R75" i="5"/>
  <c r="R84" i="5"/>
  <c r="R76" i="5"/>
  <c r="R77" i="5"/>
  <c r="R78" i="5"/>
  <c r="R85" i="5"/>
  <c r="R63" i="5"/>
  <c r="R57" i="5"/>
  <c r="R70" i="5"/>
  <c r="R86" i="5"/>
  <c r="R62" i="5"/>
  <c r="R64" i="5"/>
  <c r="Y102" i="5"/>
  <c r="Z102" i="5" s="1"/>
  <c r="U102" i="5"/>
  <c r="J101" i="7" s="1"/>
  <c r="U101" i="7" s="1"/>
  <c r="V102" i="5"/>
  <c r="N101" i="7" s="1"/>
  <c r="Y115" i="5"/>
  <c r="Z115" i="5" s="1"/>
  <c r="V115" i="5"/>
  <c r="N114" i="7" s="1"/>
  <c r="U115" i="5"/>
  <c r="J114" i="7" s="1"/>
  <c r="U114" i="7" s="1"/>
  <c r="T62" i="5"/>
  <c r="T69" i="5"/>
  <c r="T75" i="5"/>
  <c r="T83" i="5"/>
  <c r="T63" i="5"/>
  <c r="T76" i="5"/>
  <c r="T84" i="5"/>
  <c r="T77" i="5"/>
  <c r="T85" i="5"/>
  <c r="T57" i="5"/>
  <c r="T64" i="5"/>
  <c r="T70" i="5"/>
  <c r="T78" i="5"/>
  <c r="T86" i="5"/>
  <c r="T65" i="5"/>
  <c r="T79" i="5"/>
  <c r="T58" i="5"/>
  <c r="T71" i="5"/>
  <c r="T59" i="5"/>
  <c r="T60" i="5"/>
  <c r="T73" i="5"/>
  <c r="T61" i="5"/>
  <c r="T74" i="5"/>
  <c r="T66" i="5"/>
  <c r="T80" i="5"/>
  <c r="T87" i="5"/>
  <c r="T67" i="5"/>
  <c r="T81" i="5"/>
  <c r="T72" i="5"/>
  <c r="T68" i="5"/>
  <c r="T82" i="5"/>
  <c r="U89" i="5"/>
  <c r="J88" i="7" s="1"/>
  <c r="U88" i="7" s="1"/>
  <c r="Y89" i="5"/>
  <c r="Z89" i="5" s="1"/>
  <c r="V89" i="5"/>
  <c r="N88" i="7" s="1"/>
  <c r="U103" i="5"/>
  <c r="J102" i="7" s="1"/>
  <c r="U102" i="7" s="1"/>
  <c r="Y103" i="5"/>
  <c r="Z103" i="5" s="1"/>
  <c r="V103" i="5"/>
  <c r="N102" i="7" s="1"/>
  <c r="V121" i="5"/>
  <c r="N120" i="7" s="1"/>
  <c r="Y121" i="5"/>
  <c r="Z121" i="5" s="1"/>
  <c r="U121" i="5"/>
  <c r="J120" i="7" s="1"/>
  <c r="U120" i="7" s="1"/>
  <c r="U113" i="5"/>
  <c r="J112" i="7" s="1"/>
  <c r="U112" i="7" s="1"/>
  <c r="V113" i="5"/>
  <c r="N112" i="7" s="1"/>
  <c r="Y113" i="5"/>
  <c r="Z113" i="5" s="1"/>
  <c r="V108" i="5"/>
  <c r="N107" i="7" s="1"/>
  <c r="U108" i="5"/>
  <c r="J107" i="7" s="1"/>
  <c r="U107" i="7" s="1"/>
  <c r="Y108" i="5"/>
  <c r="Z108" i="5" s="1"/>
  <c r="Y105" i="5"/>
  <c r="Z105" i="5" s="1"/>
  <c r="V105" i="5"/>
  <c r="N104" i="7" s="1"/>
  <c r="U105" i="5"/>
  <c r="J104" i="7" s="1"/>
  <c r="U104" i="7" s="1"/>
  <c r="U97" i="5"/>
  <c r="J96" i="7" s="1"/>
  <c r="U96" i="7" s="1"/>
  <c r="Y97" i="5"/>
  <c r="Z97" i="5" s="1"/>
  <c r="V97" i="5"/>
  <c r="N96" i="7" s="1"/>
  <c r="S92" i="5"/>
  <c r="S100" i="5"/>
  <c r="S108" i="5"/>
  <c r="S116" i="5"/>
  <c r="S93" i="5"/>
  <c r="S101" i="5"/>
  <c r="S109" i="5"/>
  <c r="S117" i="5"/>
  <c r="S94" i="5"/>
  <c r="S102" i="5"/>
  <c r="S110" i="5"/>
  <c r="S118" i="5"/>
  <c r="S95" i="5"/>
  <c r="S103" i="5"/>
  <c r="S111" i="5"/>
  <c r="S119" i="5"/>
  <c r="S88" i="5"/>
  <c r="S104" i="5"/>
  <c r="S120" i="5"/>
  <c r="S96" i="5"/>
  <c r="S114" i="5"/>
  <c r="S115" i="5"/>
  <c r="S89" i="5"/>
  <c r="S105" i="5"/>
  <c r="S121" i="5"/>
  <c r="S113" i="5"/>
  <c r="S90" i="5"/>
  <c r="S106" i="5"/>
  <c r="S122" i="5"/>
  <c r="S97" i="5"/>
  <c r="S91" i="5"/>
  <c r="S107" i="5"/>
  <c r="S123" i="5"/>
  <c r="S112" i="5"/>
  <c r="S98" i="5"/>
  <c r="S99" i="5"/>
  <c r="U116" i="5"/>
  <c r="J115" i="7" s="1"/>
  <c r="U115" i="7" s="1"/>
  <c r="V116" i="5"/>
  <c r="N115" i="7" s="1"/>
  <c r="Y116" i="5"/>
  <c r="Z116" i="5" s="1"/>
  <c r="Y91" i="5"/>
  <c r="Z91" i="5" s="1"/>
  <c r="V91" i="5"/>
  <c r="N90" i="7" s="1"/>
  <c r="U91" i="5"/>
  <c r="J90" i="7" s="1"/>
  <c r="U90" i="7" s="1"/>
  <c r="V120" i="5"/>
  <c r="N119" i="7" s="1"/>
  <c r="Y120" i="5"/>
  <c r="Z120" i="5" s="1"/>
  <c r="U120" i="5"/>
  <c r="J119" i="7" s="1"/>
  <c r="U119" i="7" s="1"/>
  <c r="U95" i="5"/>
  <c r="J94" i="7" s="1"/>
  <c r="U94" i="7" s="1"/>
  <c r="Y95" i="5"/>
  <c r="Z95" i="5" s="1"/>
  <c r="V95" i="5"/>
  <c r="N94" i="7" s="1"/>
  <c r="Y106" i="5"/>
  <c r="Z106" i="5" s="1"/>
  <c r="V106" i="5"/>
  <c r="N105" i="7" s="1"/>
  <c r="U106" i="5"/>
  <c r="J105" i="7" s="1"/>
  <c r="U105" i="7" s="1"/>
  <c r="T130" i="5"/>
  <c r="T138" i="5"/>
  <c r="T146" i="5"/>
  <c r="T131" i="5"/>
  <c r="T139" i="5"/>
  <c r="T147" i="5"/>
  <c r="T124" i="5"/>
  <c r="T132" i="5"/>
  <c r="T140" i="5"/>
  <c r="T148" i="5"/>
  <c r="T125" i="5"/>
  <c r="T133" i="5"/>
  <c r="T141" i="5"/>
  <c r="T149" i="5"/>
  <c r="T126" i="5"/>
  <c r="T142" i="5"/>
  <c r="T151" i="5"/>
  <c r="T136" i="5"/>
  <c r="T137" i="5"/>
  <c r="T127" i="5"/>
  <c r="T143" i="5"/>
  <c r="T135" i="5"/>
  <c r="T128" i="5"/>
  <c r="T144" i="5"/>
  <c r="T134" i="5"/>
  <c r="T129" i="5"/>
  <c r="T145" i="5"/>
  <c r="T150" i="5"/>
  <c r="T152" i="5"/>
  <c r="S77" i="5"/>
  <c r="S85" i="5"/>
  <c r="S57" i="5"/>
  <c r="S64" i="5"/>
  <c r="S70" i="5"/>
  <c r="S78" i="5"/>
  <c r="S86" i="5"/>
  <c r="S58" i="5"/>
  <c r="S65" i="5"/>
  <c r="S71" i="5"/>
  <c r="S79" i="5"/>
  <c r="S59" i="5"/>
  <c r="S66" i="5"/>
  <c r="S72" i="5"/>
  <c r="S80" i="5"/>
  <c r="S87" i="5"/>
  <c r="S60" i="5"/>
  <c r="S73" i="5"/>
  <c r="S82" i="5"/>
  <c r="S61" i="5"/>
  <c r="S74" i="5"/>
  <c r="S67" i="5"/>
  <c r="S68" i="5"/>
  <c r="S83" i="5"/>
  <c r="S84" i="5"/>
  <c r="S62" i="5"/>
  <c r="S75" i="5"/>
  <c r="S81" i="5"/>
  <c r="S69" i="5"/>
  <c r="S63" i="5"/>
  <c r="S76" i="5"/>
  <c r="Y94" i="5"/>
  <c r="Z94" i="5" s="1"/>
  <c r="U94" i="5"/>
  <c r="J93" i="7" s="1"/>
  <c r="U93" i="7" s="1"/>
  <c r="V94" i="5"/>
  <c r="N93" i="7" s="1"/>
  <c r="Y93" i="5"/>
  <c r="Z93" i="5" s="1"/>
  <c r="U93" i="5"/>
  <c r="J92" i="7" s="1"/>
  <c r="U92" i="7" s="1"/>
  <c r="V93" i="5"/>
  <c r="N92" i="7" s="1"/>
  <c r="Y90" i="5"/>
  <c r="Z90" i="5" s="1"/>
  <c r="U90" i="5"/>
  <c r="J89" i="7" s="1"/>
  <c r="U89" i="7" s="1"/>
  <c r="V90" i="5"/>
  <c r="N89" i="7" s="1"/>
  <c r="S52" i="5"/>
  <c r="S53" i="5"/>
  <c r="S46" i="5"/>
  <c r="S54" i="5"/>
  <c r="S47" i="5"/>
  <c r="S55" i="5"/>
  <c r="S48" i="5"/>
  <c r="S49" i="5"/>
  <c r="S50" i="5"/>
  <c r="S51" i="5"/>
  <c r="Y122" i="5"/>
  <c r="Z122" i="5" s="1"/>
  <c r="V122" i="5"/>
  <c r="N121" i="7" s="1"/>
  <c r="U122" i="5"/>
  <c r="J121" i="7" s="1"/>
  <c r="U121" i="7" s="1"/>
  <c r="U100" i="5"/>
  <c r="J99" i="7" s="1"/>
  <c r="U99" i="7" s="1"/>
  <c r="V100" i="5"/>
  <c r="N99" i="7" s="1"/>
  <c r="Y100" i="5"/>
  <c r="Z100" i="5" s="1"/>
  <c r="Y114" i="5"/>
  <c r="Z114" i="5" s="1"/>
  <c r="U114" i="5"/>
  <c r="J113" i="7" s="1"/>
  <c r="U113" i="7" s="1"/>
  <c r="V114" i="5"/>
  <c r="N113" i="7" s="1"/>
  <c r="U112" i="5"/>
  <c r="J111" i="7" s="1"/>
  <c r="U111" i="7" s="1"/>
  <c r="Y112" i="5"/>
  <c r="Z112" i="5" s="1"/>
  <c r="V112" i="5"/>
  <c r="N111" i="7" s="1"/>
  <c r="Y118" i="5"/>
  <c r="Z118" i="5" s="1"/>
  <c r="U118" i="5"/>
  <c r="J117" i="7" s="1"/>
  <c r="U117" i="7" s="1"/>
  <c r="V118" i="5"/>
  <c r="N117" i="7" s="1"/>
  <c r="Y101" i="5"/>
  <c r="Z101" i="5" s="1"/>
  <c r="U101" i="5"/>
  <c r="J100" i="7" s="1"/>
  <c r="U100" i="7" s="1"/>
  <c r="V101" i="5"/>
  <c r="N100" i="7" s="1"/>
  <c r="U96" i="5"/>
  <c r="J95" i="7" s="1"/>
  <c r="U95" i="7" s="1"/>
  <c r="Y96" i="5"/>
  <c r="Z96" i="5" s="1"/>
  <c r="V96" i="5"/>
  <c r="N95" i="7" s="1"/>
  <c r="Y109" i="5"/>
  <c r="Z109" i="5" s="1"/>
  <c r="V109" i="5"/>
  <c r="N108" i="7" s="1"/>
  <c r="U109" i="5"/>
  <c r="J108" i="7" s="1"/>
  <c r="U108" i="7" s="1"/>
  <c r="Y88" i="5"/>
  <c r="Z88" i="5" s="1"/>
  <c r="V88" i="5"/>
  <c r="N87" i="7" s="1"/>
  <c r="U88" i="5"/>
  <c r="J87" i="7" s="1"/>
  <c r="U87" i="7" s="1"/>
  <c r="Y99" i="5"/>
  <c r="Z99" i="5" s="1"/>
  <c r="V99" i="5"/>
  <c r="N98" i="7" s="1"/>
  <c r="U99" i="5"/>
  <c r="J98" i="7" s="1"/>
  <c r="U98" i="7" s="1"/>
  <c r="U119" i="5"/>
  <c r="J118" i="7" s="1"/>
  <c r="U118" i="7" s="1"/>
  <c r="Y119" i="5"/>
  <c r="Z119" i="5" s="1"/>
  <c r="V119" i="5"/>
  <c r="N118" i="7" s="1"/>
  <c r="Y107" i="5"/>
  <c r="Z107" i="5" s="1"/>
  <c r="U107" i="5"/>
  <c r="J106" i="7" s="1"/>
  <c r="U106" i="7" s="1"/>
  <c r="V107" i="5"/>
  <c r="N106" i="7" s="1"/>
  <c r="U111" i="5"/>
  <c r="J110" i="7" s="1"/>
  <c r="U110" i="7" s="1"/>
  <c r="V111" i="5"/>
  <c r="N110" i="7" s="1"/>
  <c r="Y111" i="5"/>
  <c r="Z111" i="5" s="1"/>
  <c r="U92" i="5"/>
  <c r="J91" i="7" s="1"/>
  <c r="U91" i="7" s="1"/>
  <c r="Y92" i="5"/>
  <c r="Z92" i="5" s="1"/>
  <c r="V92" i="5"/>
  <c r="N91" i="7" s="1"/>
  <c r="T20" i="5"/>
  <c r="T28" i="5"/>
  <c r="T35" i="5"/>
  <c r="T43" i="5"/>
  <c r="T13" i="5"/>
  <c r="T21" i="5"/>
  <c r="T29" i="5"/>
  <c r="T36" i="5"/>
  <c r="T44" i="5"/>
  <c r="T14" i="5"/>
  <c r="T22" i="5"/>
  <c r="T37" i="5"/>
  <c r="T45" i="5"/>
  <c r="T15" i="5"/>
  <c r="T23" i="5"/>
  <c r="T30" i="5"/>
  <c r="T38" i="5"/>
  <c r="T24" i="5"/>
  <c r="T39" i="5"/>
  <c r="T16" i="5"/>
  <c r="T31" i="5"/>
  <c r="T17" i="5"/>
  <c r="T18" i="5"/>
  <c r="T33" i="5"/>
  <c r="T19" i="5"/>
  <c r="T34" i="5"/>
  <c r="T25" i="5"/>
  <c r="T40" i="5"/>
  <c r="T26" i="5"/>
  <c r="T41" i="5"/>
  <c r="T32" i="5"/>
  <c r="T27" i="5"/>
  <c r="T42" i="5"/>
  <c r="T90" i="5"/>
  <c r="T98" i="5"/>
  <c r="T106" i="5"/>
  <c r="T114" i="5"/>
  <c r="T122" i="5"/>
  <c r="T91" i="5"/>
  <c r="T99" i="5"/>
  <c r="T107" i="5"/>
  <c r="T115" i="5"/>
  <c r="T123" i="5"/>
  <c r="T92" i="5"/>
  <c r="T100" i="5"/>
  <c r="T108" i="5"/>
  <c r="T116" i="5"/>
  <c r="T93" i="5"/>
  <c r="T101" i="5"/>
  <c r="T109" i="5"/>
  <c r="T117" i="5"/>
  <c r="T94" i="5"/>
  <c r="T110" i="5"/>
  <c r="T102" i="5"/>
  <c r="T118" i="5"/>
  <c r="T103" i="5"/>
  <c r="T88" i="5"/>
  <c r="T104" i="5"/>
  <c r="T120" i="5"/>
  <c r="T89" i="5"/>
  <c r="T105" i="5"/>
  <c r="T121" i="5"/>
  <c r="T95" i="5"/>
  <c r="T111" i="5"/>
  <c r="T96" i="5"/>
  <c r="T112" i="5"/>
  <c r="T119" i="5"/>
  <c r="T97" i="5"/>
  <c r="T113" i="5"/>
  <c r="S14" i="5"/>
  <c r="S22" i="5"/>
  <c r="S37" i="5"/>
  <c r="S45" i="5"/>
  <c r="S15" i="5"/>
  <c r="S23" i="5"/>
  <c r="S30" i="5"/>
  <c r="S38" i="5"/>
  <c r="S16" i="5"/>
  <c r="S24" i="5"/>
  <c r="S31" i="5"/>
  <c r="S39" i="5"/>
  <c r="S17" i="5"/>
  <c r="S25" i="5"/>
  <c r="S32" i="5"/>
  <c r="S40" i="5"/>
  <c r="S18" i="5"/>
  <c r="S33" i="5"/>
  <c r="S41" i="5"/>
  <c r="S29" i="5"/>
  <c r="S19" i="5"/>
  <c r="S34" i="5"/>
  <c r="S26" i="5"/>
  <c r="S42" i="5"/>
  <c r="S28" i="5"/>
  <c r="S13" i="5"/>
  <c r="S20" i="5"/>
  <c r="S35" i="5"/>
  <c r="S27" i="5"/>
  <c r="S43" i="5"/>
  <c r="S21" i="5"/>
  <c r="S36" i="5"/>
  <c r="S44" i="5"/>
  <c r="R126" i="5"/>
  <c r="R134" i="5"/>
  <c r="R142" i="5"/>
  <c r="R150" i="5"/>
  <c r="R127" i="5"/>
  <c r="R135" i="5"/>
  <c r="R143" i="5"/>
  <c r="R151" i="5"/>
  <c r="R128" i="5"/>
  <c r="R136" i="5"/>
  <c r="R144" i="5"/>
  <c r="R152" i="5"/>
  <c r="R129" i="5"/>
  <c r="R137" i="5"/>
  <c r="R145" i="5"/>
  <c r="R130" i="5"/>
  <c r="R146" i="5"/>
  <c r="R138" i="5"/>
  <c r="R139" i="5"/>
  <c r="R131" i="5"/>
  <c r="R147" i="5"/>
  <c r="R124" i="5"/>
  <c r="R141" i="5"/>
  <c r="R132" i="5"/>
  <c r="R148" i="5"/>
  <c r="R133" i="5"/>
  <c r="R149" i="5"/>
  <c r="R140" i="5"/>
  <c r="R125" i="5"/>
  <c r="R16" i="5"/>
  <c r="R24" i="5"/>
  <c r="R31" i="5"/>
  <c r="R39" i="5"/>
  <c r="R17" i="5"/>
  <c r="R25" i="5"/>
  <c r="R32" i="5"/>
  <c r="R40" i="5"/>
  <c r="R18" i="5"/>
  <c r="R26" i="5"/>
  <c r="R33" i="5"/>
  <c r="R41" i="5"/>
  <c r="R19" i="5"/>
  <c r="R27" i="5"/>
  <c r="R34" i="5"/>
  <c r="R42" i="5"/>
  <c r="R28" i="5"/>
  <c r="R43" i="5"/>
  <c r="R20" i="5"/>
  <c r="R21" i="5"/>
  <c r="R37" i="5"/>
  <c r="R38" i="5"/>
  <c r="R13" i="5"/>
  <c r="R29" i="5"/>
  <c r="R44" i="5"/>
  <c r="R36" i="5"/>
  <c r="R14" i="5"/>
  <c r="R45" i="5"/>
  <c r="R15" i="5"/>
  <c r="R30" i="5"/>
  <c r="R35" i="5"/>
  <c r="R22" i="5"/>
  <c r="R23" i="5"/>
  <c r="R46" i="5"/>
  <c r="R54" i="5"/>
  <c r="R47" i="5"/>
  <c r="R55" i="5"/>
  <c r="R48" i="5"/>
  <c r="R49" i="5"/>
  <c r="R51" i="5"/>
  <c r="R50" i="5"/>
  <c r="R52" i="5"/>
  <c r="R53" i="5"/>
  <c r="Y117" i="5"/>
  <c r="Z117" i="5" s="1"/>
  <c r="U117" i="5"/>
  <c r="J116" i="7" s="1"/>
  <c r="U116" i="7" s="1"/>
  <c r="V117" i="5"/>
  <c r="N116" i="7" s="1"/>
  <c r="Y123" i="5"/>
  <c r="Z123" i="5" s="1"/>
  <c r="U123" i="5"/>
  <c r="J122" i="7" s="1"/>
  <c r="U122" i="7" s="1"/>
  <c r="V123" i="5"/>
  <c r="N122" i="7" s="1"/>
  <c r="Y98" i="5"/>
  <c r="Z98" i="5" s="1"/>
  <c r="U98" i="5"/>
  <c r="J97" i="7" s="1"/>
  <c r="U97" i="7" s="1"/>
  <c r="V98" i="5"/>
  <c r="N97" i="7" s="1"/>
  <c r="Y104" i="5"/>
  <c r="Z104" i="5" s="1"/>
  <c r="V104" i="5"/>
  <c r="N103" i="7" s="1"/>
  <c r="U104" i="5"/>
  <c r="J103" i="7" s="1"/>
  <c r="U103" i="7" s="1"/>
  <c r="U110" i="5"/>
  <c r="J109" i="7" s="1"/>
  <c r="U109" i="7" s="1"/>
  <c r="Y110" i="5"/>
  <c r="Z110" i="5" s="1"/>
  <c r="V110" i="5"/>
  <c r="N109" i="7" s="1"/>
  <c r="T8" i="5"/>
  <c r="T9" i="5"/>
  <c r="T10" i="5"/>
  <c r="T7" i="5"/>
  <c r="T12" i="5"/>
  <c r="T4" i="5"/>
  <c r="T11" i="5"/>
  <c r="T5" i="5"/>
  <c r="T6" i="5"/>
  <c r="R10" i="5"/>
  <c r="R11" i="5"/>
  <c r="R4" i="5"/>
  <c r="R12" i="5"/>
  <c r="R8" i="5"/>
  <c r="R5" i="5"/>
  <c r="R6" i="5"/>
  <c r="R9" i="5"/>
  <c r="R7" i="5"/>
  <c r="S9" i="5"/>
  <c r="S10" i="5"/>
  <c r="S11" i="5"/>
  <c r="S7" i="5"/>
  <c r="S8" i="5"/>
  <c r="S12" i="5"/>
  <c r="S4" i="5"/>
  <c r="S5" i="5"/>
  <c r="S6" i="5"/>
  <c r="R3" i="5"/>
  <c r="T3" i="5"/>
  <c r="S3" i="5"/>
  <c r="AT6" i="5" l="1"/>
  <c r="AX6" i="5"/>
  <c r="L96" i="7"/>
  <c r="O96" i="7"/>
  <c r="K5" i="7"/>
  <c r="P5" i="7"/>
  <c r="L9" i="7"/>
  <c r="O9" i="7"/>
  <c r="K31" i="7"/>
  <c r="P31" i="7"/>
  <c r="O92" i="7"/>
  <c r="L92" i="7"/>
  <c r="O8" i="7"/>
  <c r="L8" i="7"/>
  <c r="P45" i="7"/>
  <c r="K45" i="7"/>
  <c r="K75" i="7"/>
  <c r="P75" i="7"/>
  <c r="P81" i="7"/>
  <c r="K81" i="7"/>
  <c r="P85" i="7"/>
  <c r="K85" i="7"/>
  <c r="L143" i="7"/>
  <c r="O143" i="7"/>
  <c r="L132" i="7"/>
  <c r="O132" i="7"/>
  <c r="K89" i="7"/>
  <c r="P89" i="7"/>
  <c r="P110" i="7"/>
  <c r="K110" i="7"/>
  <c r="P107" i="7"/>
  <c r="K107" i="7"/>
  <c r="L81" i="7"/>
  <c r="O81" i="7"/>
  <c r="L58" i="7"/>
  <c r="O58" i="7"/>
  <c r="L83" i="7"/>
  <c r="O83" i="7"/>
  <c r="P128" i="7"/>
  <c r="K128" i="7"/>
  <c r="K126" i="7"/>
  <c r="P126" i="7"/>
  <c r="K123" i="7"/>
  <c r="P123" i="7"/>
  <c r="K19" i="7"/>
  <c r="P19" i="7"/>
  <c r="P36" i="7"/>
  <c r="K36" i="7"/>
  <c r="O88" i="7"/>
  <c r="L88" i="7"/>
  <c r="L105" i="7"/>
  <c r="O105" i="7"/>
  <c r="O32" i="7"/>
  <c r="L32" i="7"/>
  <c r="L36" i="7"/>
  <c r="O36" i="7"/>
  <c r="K4" i="7"/>
  <c r="P4" i="7"/>
  <c r="P12" i="7"/>
  <c r="K12" i="7"/>
  <c r="P24" i="7"/>
  <c r="K24" i="7"/>
  <c r="P21" i="7"/>
  <c r="K21" i="7"/>
  <c r="L119" i="7"/>
  <c r="O119" i="7"/>
  <c r="O115" i="7"/>
  <c r="L115" i="7"/>
  <c r="L97" i="7"/>
  <c r="O97" i="7"/>
  <c r="O17" i="7"/>
  <c r="L17" i="7"/>
  <c r="L21" i="7"/>
  <c r="O21" i="7"/>
  <c r="K3" i="7"/>
  <c r="P3" i="7"/>
  <c r="O7" i="7"/>
  <c r="L7" i="7"/>
  <c r="K27" i="7"/>
  <c r="P27" i="7"/>
  <c r="K16" i="7"/>
  <c r="P16" i="7"/>
  <c r="P13" i="7"/>
  <c r="K13" i="7"/>
  <c r="O103" i="7"/>
  <c r="L103" i="7"/>
  <c r="L107" i="7"/>
  <c r="O107" i="7"/>
  <c r="O89" i="7"/>
  <c r="L89" i="7"/>
  <c r="O16" i="7"/>
  <c r="L16" i="7"/>
  <c r="L13" i="7"/>
  <c r="O13" i="7"/>
  <c r="K52" i="7"/>
  <c r="P52" i="7"/>
  <c r="P62" i="7"/>
  <c r="K62" i="7"/>
  <c r="P72" i="7"/>
  <c r="K72" i="7"/>
  <c r="K77" i="7"/>
  <c r="P77" i="7"/>
  <c r="O127" i="7"/>
  <c r="L127" i="7"/>
  <c r="O124" i="7"/>
  <c r="L124" i="7"/>
  <c r="K112" i="7"/>
  <c r="P112" i="7"/>
  <c r="K102" i="7"/>
  <c r="P102" i="7"/>
  <c r="K99" i="7"/>
  <c r="P99" i="7"/>
  <c r="O67" i="7"/>
  <c r="L67" i="7"/>
  <c r="L70" i="7"/>
  <c r="O70" i="7"/>
  <c r="O75" i="7"/>
  <c r="L75" i="7"/>
  <c r="P143" i="7"/>
  <c r="K143" i="7"/>
  <c r="K149" i="7"/>
  <c r="P149" i="7"/>
  <c r="P38" i="7"/>
  <c r="K38" i="7"/>
  <c r="K51" i="7"/>
  <c r="P51" i="7"/>
  <c r="K68" i="7"/>
  <c r="P68" i="7"/>
  <c r="P59" i="7"/>
  <c r="K59" i="7"/>
  <c r="P69" i="7"/>
  <c r="K69" i="7"/>
  <c r="L134" i="7"/>
  <c r="O134" i="7"/>
  <c r="O147" i="7"/>
  <c r="L147" i="7"/>
  <c r="P120" i="7"/>
  <c r="K120" i="7"/>
  <c r="P94" i="7"/>
  <c r="K94" i="7"/>
  <c r="K91" i="7"/>
  <c r="P91" i="7"/>
  <c r="L71" i="7"/>
  <c r="O71" i="7"/>
  <c r="L57" i="7"/>
  <c r="O57" i="7"/>
  <c r="O62" i="7"/>
  <c r="L62" i="7"/>
  <c r="K137" i="7"/>
  <c r="P137" i="7"/>
  <c r="P141" i="7"/>
  <c r="K141" i="7"/>
  <c r="P117" i="7"/>
  <c r="K117" i="7"/>
  <c r="O80" i="7"/>
  <c r="L80" i="7"/>
  <c r="O78" i="7"/>
  <c r="L78" i="7"/>
  <c r="L82" i="7"/>
  <c r="O82" i="7"/>
  <c r="P146" i="7"/>
  <c r="K146" i="7"/>
  <c r="P133" i="7"/>
  <c r="K133" i="7"/>
  <c r="P11" i="7"/>
  <c r="K11" i="7"/>
  <c r="P74" i="7"/>
  <c r="K74" i="7"/>
  <c r="K79" i="7"/>
  <c r="P79" i="7"/>
  <c r="K56" i="7"/>
  <c r="P56" i="7"/>
  <c r="O126" i="7"/>
  <c r="L126" i="7"/>
  <c r="L131" i="7"/>
  <c r="O131" i="7"/>
  <c r="P97" i="7"/>
  <c r="K97" i="7"/>
  <c r="K88" i="7"/>
  <c r="P88" i="7"/>
  <c r="P109" i="7"/>
  <c r="K109" i="7"/>
  <c r="O66" i="7"/>
  <c r="L66" i="7"/>
  <c r="O64" i="7"/>
  <c r="L64" i="7"/>
  <c r="L74" i="7"/>
  <c r="O74" i="7"/>
  <c r="P145" i="7"/>
  <c r="K145" i="7"/>
  <c r="K125" i="7"/>
  <c r="P125" i="7"/>
  <c r="K41" i="7"/>
  <c r="P41" i="7"/>
  <c r="O112" i="7"/>
  <c r="L112" i="7"/>
  <c r="O99" i="7"/>
  <c r="L99" i="7"/>
  <c r="O41" i="7"/>
  <c r="L41" i="7"/>
  <c r="O30" i="7"/>
  <c r="L30" i="7"/>
  <c r="O43" i="7"/>
  <c r="L43" i="7"/>
  <c r="K7" i="7"/>
  <c r="P7" i="7"/>
  <c r="P25" i="7"/>
  <c r="K25" i="7"/>
  <c r="K30" i="7"/>
  <c r="P30" i="7"/>
  <c r="O102" i="7"/>
  <c r="L102" i="7"/>
  <c r="O91" i="7"/>
  <c r="L91" i="7"/>
  <c r="O26" i="7"/>
  <c r="L26" i="7"/>
  <c r="O15" i="7"/>
  <c r="L15" i="7"/>
  <c r="L35" i="7"/>
  <c r="O35" i="7"/>
  <c r="L142" i="7"/>
  <c r="O142" i="7"/>
  <c r="O5" i="7"/>
  <c r="L5" i="7"/>
  <c r="K43" i="7"/>
  <c r="P43" i="7"/>
  <c r="K18" i="7"/>
  <c r="P18" i="7"/>
  <c r="K15" i="7"/>
  <c r="P15" i="7"/>
  <c r="O111" i="7"/>
  <c r="L111" i="7"/>
  <c r="O101" i="7"/>
  <c r="L101" i="7"/>
  <c r="O114" i="7"/>
  <c r="L114" i="7"/>
  <c r="O40" i="7"/>
  <c r="L40" i="7"/>
  <c r="L23" i="7"/>
  <c r="O23" i="7"/>
  <c r="O20" i="7"/>
  <c r="L20" i="7"/>
  <c r="P50" i="7"/>
  <c r="K50" i="7"/>
  <c r="P61" i="7"/>
  <c r="K61" i="7"/>
  <c r="P71" i="7"/>
  <c r="K71" i="7"/>
  <c r="P84" i="7"/>
  <c r="K84" i="7"/>
  <c r="O136" i="7"/>
  <c r="L136" i="7"/>
  <c r="O123" i="7"/>
  <c r="L123" i="7"/>
  <c r="K111" i="7"/>
  <c r="P111" i="7"/>
  <c r="K114" i="7"/>
  <c r="P114" i="7"/>
  <c r="K101" i="7"/>
  <c r="P101" i="7"/>
  <c r="L86" i="7"/>
  <c r="O86" i="7"/>
  <c r="L85" i="7"/>
  <c r="O85" i="7"/>
  <c r="O68" i="7"/>
  <c r="L68" i="7"/>
  <c r="K127" i="7"/>
  <c r="P127" i="7"/>
  <c r="K148" i="7"/>
  <c r="P148" i="7"/>
  <c r="P23" i="7"/>
  <c r="K23" i="7"/>
  <c r="O4" i="7"/>
  <c r="L4" i="7"/>
  <c r="K28" i="7"/>
  <c r="P28" i="7"/>
  <c r="P37" i="7"/>
  <c r="K37" i="7"/>
  <c r="L106" i="7"/>
  <c r="O106" i="7"/>
  <c r="L25" i="7"/>
  <c r="O25" i="7"/>
  <c r="L37" i="7"/>
  <c r="O37" i="7"/>
  <c r="L12" i="7"/>
  <c r="O12" i="7"/>
  <c r="P49" i="7"/>
  <c r="K49" i="7"/>
  <c r="P83" i="7"/>
  <c r="K83" i="7"/>
  <c r="K65" i="7"/>
  <c r="P65" i="7"/>
  <c r="K76" i="7"/>
  <c r="P76" i="7"/>
  <c r="O135" i="7"/>
  <c r="L135" i="7"/>
  <c r="L146" i="7"/>
  <c r="O146" i="7"/>
  <c r="P122" i="7"/>
  <c r="K122" i="7"/>
  <c r="K113" i="7"/>
  <c r="P113" i="7"/>
  <c r="P93" i="7"/>
  <c r="K93" i="7"/>
  <c r="O79" i="7"/>
  <c r="L79" i="7"/>
  <c r="O77" i="7"/>
  <c r="L77" i="7"/>
  <c r="L61" i="7"/>
  <c r="O61" i="7"/>
  <c r="K136" i="7"/>
  <c r="P136" i="7"/>
  <c r="K140" i="7"/>
  <c r="P140" i="7"/>
  <c r="O87" i="7"/>
  <c r="L87" i="7"/>
  <c r="P35" i="7"/>
  <c r="K35" i="7"/>
  <c r="K29" i="7"/>
  <c r="P29" i="7"/>
  <c r="K116" i="7"/>
  <c r="P116" i="7"/>
  <c r="K151" i="7"/>
  <c r="P151" i="7"/>
  <c r="P132" i="7"/>
  <c r="K132" i="7"/>
  <c r="K63" i="7"/>
  <c r="P63" i="7"/>
  <c r="P47" i="7"/>
  <c r="K47" i="7"/>
  <c r="K67" i="7"/>
  <c r="P67" i="7"/>
  <c r="K78" i="7"/>
  <c r="P78" i="7"/>
  <c r="O149" i="7"/>
  <c r="L149" i="7"/>
  <c r="L141" i="7"/>
  <c r="O141" i="7"/>
  <c r="L130" i="7"/>
  <c r="O130" i="7"/>
  <c r="K90" i="7"/>
  <c r="P90" i="7"/>
  <c r="P119" i="7"/>
  <c r="K119" i="7"/>
  <c r="P108" i="7"/>
  <c r="K108" i="7"/>
  <c r="L73" i="7"/>
  <c r="O73" i="7"/>
  <c r="O63" i="7"/>
  <c r="L63" i="7"/>
  <c r="P144" i="7"/>
  <c r="K144" i="7"/>
  <c r="K135" i="7"/>
  <c r="P135" i="7"/>
  <c r="K124" i="7"/>
  <c r="P124" i="7"/>
  <c r="P86" i="7"/>
  <c r="K86" i="7"/>
  <c r="K104" i="7"/>
  <c r="P104" i="7"/>
  <c r="P33" i="7"/>
  <c r="K33" i="7"/>
  <c r="L117" i="7"/>
  <c r="O117" i="7"/>
  <c r="O31" i="7"/>
  <c r="L31" i="7"/>
  <c r="O28" i="7"/>
  <c r="L28" i="7"/>
  <c r="L109" i="7"/>
  <c r="O109" i="7"/>
  <c r="L10" i="7"/>
  <c r="O10" i="7"/>
  <c r="K20" i="7"/>
  <c r="P20" i="7"/>
  <c r="L110" i="7"/>
  <c r="O110" i="7"/>
  <c r="O98" i="7"/>
  <c r="L98" i="7"/>
  <c r="O29" i="7"/>
  <c r="L29" i="7"/>
  <c r="O42" i="7"/>
  <c r="L42" i="7"/>
  <c r="O151" i="7"/>
  <c r="L151" i="7"/>
  <c r="K42" i="7"/>
  <c r="P42" i="7"/>
  <c r="K22" i="7"/>
  <c r="P22" i="7"/>
  <c r="O116" i="7"/>
  <c r="L116" i="7"/>
  <c r="O90" i="7"/>
  <c r="L90" i="7"/>
  <c r="L22" i="7"/>
  <c r="O22" i="7"/>
  <c r="L34" i="7"/>
  <c r="O34" i="7"/>
  <c r="L145" i="7"/>
  <c r="O145" i="7"/>
  <c r="P96" i="7"/>
  <c r="K96" i="7"/>
  <c r="K103" i="7"/>
  <c r="P103" i="7"/>
  <c r="K100" i="7"/>
  <c r="P100" i="7"/>
  <c r="L60" i="7"/>
  <c r="O60" i="7"/>
  <c r="O56" i="7"/>
  <c r="L56" i="7"/>
  <c r="K138" i="7"/>
  <c r="P138" i="7"/>
  <c r="K150" i="7"/>
  <c r="P150" i="7"/>
  <c r="K147" i="7"/>
  <c r="P147" i="7"/>
  <c r="P80" i="7"/>
  <c r="K80" i="7"/>
  <c r="O139" i="7"/>
  <c r="L139" i="7"/>
  <c r="P98" i="7"/>
  <c r="K98" i="7"/>
  <c r="K6" i="7"/>
  <c r="P6" i="7"/>
  <c r="L118" i="7"/>
  <c r="O118" i="7"/>
  <c r="L122" i="7"/>
  <c r="O122" i="7"/>
  <c r="L38" i="7"/>
  <c r="O38" i="7"/>
  <c r="P10" i="7"/>
  <c r="K10" i="7"/>
  <c r="P9" i="7"/>
  <c r="K9" i="7"/>
  <c r="L95" i="7"/>
  <c r="O95" i="7"/>
  <c r="P8" i="7"/>
  <c r="K8" i="7"/>
  <c r="K40" i="7"/>
  <c r="P40" i="7"/>
  <c r="L93" i="7"/>
  <c r="O93" i="7"/>
  <c r="O39" i="7"/>
  <c r="L39" i="7"/>
  <c r="P48" i="7"/>
  <c r="K48" i="7"/>
  <c r="P82" i="7"/>
  <c r="K82" i="7"/>
  <c r="P58" i="7"/>
  <c r="K58" i="7"/>
  <c r="O150" i="7"/>
  <c r="L150" i="7"/>
  <c r="O138" i="7"/>
  <c r="L138" i="7"/>
  <c r="K106" i="7"/>
  <c r="P106" i="7"/>
  <c r="P95" i="7"/>
  <c r="K95" i="7"/>
  <c r="O65" i="7"/>
  <c r="L65" i="7"/>
  <c r="L69" i="7"/>
  <c r="O69" i="7"/>
  <c r="K2" i="7"/>
  <c r="P2" i="7"/>
  <c r="O3" i="7"/>
  <c r="L3" i="7"/>
  <c r="K32" i="7"/>
  <c r="P32" i="7"/>
  <c r="L94" i="7"/>
  <c r="O94" i="7"/>
  <c r="L24" i="7"/>
  <c r="O24" i="7"/>
  <c r="O2" i="7"/>
  <c r="L2" i="7"/>
  <c r="L11" i="7"/>
  <c r="O11" i="7"/>
  <c r="P26" i="7"/>
  <c r="K26" i="7"/>
  <c r="K17" i="7"/>
  <c r="P17" i="7"/>
  <c r="P14" i="7"/>
  <c r="K14" i="7"/>
  <c r="L120" i="7"/>
  <c r="O120" i="7"/>
  <c r="L108" i="7"/>
  <c r="O108" i="7"/>
  <c r="L121" i="7"/>
  <c r="O121" i="7"/>
  <c r="L33" i="7"/>
  <c r="O33" i="7"/>
  <c r="L14" i="7"/>
  <c r="O14" i="7"/>
  <c r="O27" i="7"/>
  <c r="L27" i="7"/>
  <c r="K54" i="7"/>
  <c r="P54" i="7"/>
  <c r="K66" i="7"/>
  <c r="P66" i="7"/>
  <c r="P70" i="7"/>
  <c r="K70" i="7"/>
  <c r="L144" i="7"/>
  <c r="O144" i="7"/>
  <c r="O125" i="7"/>
  <c r="L125" i="7"/>
  <c r="O6" i="7"/>
  <c r="L6" i="7"/>
  <c r="P34" i="7"/>
  <c r="K34" i="7"/>
  <c r="K39" i="7"/>
  <c r="P39" i="7"/>
  <c r="K44" i="7"/>
  <c r="P44" i="7"/>
  <c r="O104" i="7"/>
  <c r="L104" i="7"/>
  <c r="O100" i="7"/>
  <c r="L100" i="7"/>
  <c r="O113" i="7"/>
  <c r="L113" i="7"/>
  <c r="O18" i="7"/>
  <c r="L18" i="7"/>
  <c r="O44" i="7"/>
  <c r="L44" i="7"/>
  <c r="O19" i="7"/>
  <c r="L19" i="7"/>
  <c r="P46" i="7"/>
  <c r="K46" i="7"/>
  <c r="P73" i="7"/>
  <c r="K73" i="7"/>
  <c r="K64" i="7"/>
  <c r="P64" i="7"/>
  <c r="O128" i="7"/>
  <c r="L128" i="7"/>
  <c r="O148" i="7"/>
  <c r="L148" i="7"/>
  <c r="O137" i="7"/>
  <c r="L137" i="7"/>
  <c r="P121" i="7"/>
  <c r="K121" i="7"/>
  <c r="K87" i="7"/>
  <c r="P87" i="7"/>
  <c r="K92" i="7"/>
  <c r="P92" i="7"/>
  <c r="L72" i="7"/>
  <c r="O72" i="7"/>
  <c r="L84" i="7"/>
  <c r="O84" i="7"/>
  <c r="P130" i="7"/>
  <c r="K130" i="7"/>
  <c r="P142" i="7"/>
  <c r="K142" i="7"/>
  <c r="K139" i="7"/>
  <c r="P139" i="7"/>
  <c r="K53" i="7"/>
  <c r="P53" i="7"/>
  <c r="P60" i="7"/>
  <c r="K60" i="7"/>
  <c r="P57" i="7"/>
  <c r="K57" i="7"/>
  <c r="L133" i="7"/>
  <c r="O133" i="7"/>
  <c r="O140" i="7"/>
  <c r="L140" i="7"/>
  <c r="L129" i="7"/>
  <c r="O129" i="7"/>
  <c r="P105" i="7"/>
  <c r="K105" i="7"/>
  <c r="P118" i="7"/>
  <c r="K118" i="7"/>
  <c r="K115" i="7"/>
  <c r="P115" i="7"/>
  <c r="L59" i="7"/>
  <c r="O59" i="7"/>
  <c r="O76" i="7"/>
  <c r="L76" i="7"/>
  <c r="P129" i="7"/>
  <c r="K129" i="7"/>
  <c r="P134" i="7"/>
  <c r="K134" i="7"/>
  <c r="K131" i="7"/>
  <c r="P131" i="7"/>
  <c r="AR8" i="5"/>
  <c r="AV8" i="5"/>
  <c r="AT5" i="5"/>
  <c r="AW5" i="5"/>
  <c r="AP3" i="5"/>
  <c r="AW3" i="5" s="1"/>
  <c r="AN4" i="5"/>
  <c r="AP8" i="5"/>
  <c r="AO5" i="5"/>
  <c r="AO3" i="5"/>
  <c r="AX3" i="5" s="1"/>
  <c r="AP7" i="5"/>
  <c r="AO9" i="5"/>
  <c r="AN3" i="5"/>
  <c r="AV3" i="5" s="1"/>
  <c r="AO7" i="5"/>
  <c r="AP9" i="5"/>
  <c r="AN7" i="5"/>
  <c r="AO4" i="5"/>
  <c r="AN5" i="5"/>
  <c r="AP4" i="5"/>
  <c r="AO8" i="5"/>
  <c r="AN9" i="5"/>
  <c r="AE9" i="5"/>
  <c r="AE7" i="5"/>
  <c r="AE5" i="5"/>
  <c r="AE4" i="5"/>
  <c r="AE3" i="5"/>
  <c r="Y46" i="5"/>
  <c r="Z46" i="5" s="1"/>
  <c r="U46" i="5"/>
  <c r="J45" i="7" s="1"/>
  <c r="U45" i="7" s="1"/>
  <c r="V46" i="5"/>
  <c r="N45" i="7" s="1"/>
  <c r="U17" i="5"/>
  <c r="J16" i="7" s="1"/>
  <c r="U16" i="7" s="1"/>
  <c r="Y17" i="5"/>
  <c r="Z17" i="5" s="1"/>
  <c r="V17" i="5"/>
  <c r="N16" i="7" s="1"/>
  <c r="Y134" i="5"/>
  <c r="Z134" i="5" s="1"/>
  <c r="V134" i="5"/>
  <c r="N133" i="7" s="1"/>
  <c r="U134" i="5"/>
  <c r="J133" i="7" s="1"/>
  <c r="U133" i="7" s="1"/>
  <c r="Y69" i="5"/>
  <c r="Z69" i="5" s="1"/>
  <c r="U69" i="5"/>
  <c r="J68" i="7" s="1"/>
  <c r="U68" i="7" s="1"/>
  <c r="V69" i="5"/>
  <c r="N68" i="7" s="1"/>
  <c r="Y39" i="5"/>
  <c r="Z39" i="5" s="1"/>
  <c r="U39" i="5"/>
  <c r="J38" i="7" s="1"/>
  <c r="U38" i="7" s="1"/>
  <c r="V39" i="5"/>
  <c r="N38" i="7" s="1"/>
  <c r="Y128" i="5"/>
  <c r="Z128" i="5" s="1"/>
  <c r="V128" i="5"/>
  <c r="N127" i="7" s="1"/>
  <c r="U128" i="5"/>
  <c r="J127" i="7" s="1"/>
  <c r="U127" i="7" s="1"/>
  <c r="Y64" i="5"/>
  <c r="Z64" i="5" s="1"/>
  <c r="U64" i="5"/>
  <c r="J63" i="7" s="1"/>
  <c r="U63" i="7" s="1"/>
  <c r="V64" i="5"/>
  <c r="N63" i="7" s="1"/>
  <c r="Y23" i="5"/>
  <c r="Z23" i="5" s="1"/>
  <c r="V23" i="5"/>
  <c r="N22" i="7" s="1"/>
  <c r="U23" i="5"/>
  <c r="J22" i="7" s="1"/>
  <c r="U22" i="7" s="1"/>
  <c r="U132" i="5"/>
  <c r="J131" i="7" s="1"/>
  <c r="U131" i="7" s="1"/>
  <c r="Y132" i="5"/>
  <c r="Z132" i="5" s="1"/>
  <c r="V132" i="5"/>
  <c r="N131" i="7" s="1"/>
  <c r="U77" i="5"/>
  <c r="J76" i="7" s="1"/>
  <c r="U76" i="7" s="1"/>
  <c r="V77" i="5"/>
  <c r="N76" i="7" s="1"/>
  <c r="Y77" i="5"/>
  <c r="Z77" i="5" s="1"/>
  <c r="U22" i="5"/>
  <c r="J21" i="7" s="1"/>
  <c r="U21" i="7" s="1"/>
  <c r="Y22" i="5"/>
  <c r="Z22" i="5" s="1"/>
  <c r="V22" i="5"/>
  <c r="N21" i="7" s="1"/>
  <c r="Y141" i="5"/>
  <c r="Z141" i="5" s="1"/>
  <c r="U141" i="5"/>
  <c r="J140" i="7" s="1"/>
  <c r="U140" i="7" s="1"/>
  <c r="V141" i="5"/>
  <c r="N140" i="7" s="1"/>
  <c r="Y76" i="5"/>
  <c r="Z76" i="5" s="1"/>
  <c r="V76" i="5"/>
  <c r="N75" i="7" s="1"/>
  <c r="U76" i="5"/>
  <c r="J75" i="7" s="1"/>
  <c r="U75" i="7" s="1"/>
  <c r="V52" i="5"/>
  <c r="N51" i="7" s="1"/>
  <c r="U52" i="5"/>
  <c r="J51" i="7" s="1"/>
  <c r="U51" i="7" s="1"/>
  <c r="Y52" i="5"/>
  <c r="Z52" i="5" s="1"/>
  <c r="V48" i="5"/>
  <c r="N47" i="7" s="1"/>
  <c r="U48" i="5"/>
  <c r="J47" i="7" s="1"/>
  <c r="U47" i="7" s="1"/>
  <c r="Y48" i="5"/>
  <c r="Z48" i="5" s="1"/>
  <c r="Y35" i="5"/>
  <c r="Z35" i="5" s="1"/>
  <c r="U35" i="5"/>
  <c r="J34" i="7" s="1"/>
  <c r="U34" i="7" s="1"/>
  <c r="V35" i="5"/>
  <c r="N34" i="7" s="1"/>
  <c r="Y44" i="5"/>
  <c r="Z44" i="5" s="1"/>
  <c r="V44" i="5"/>
  <c r="N43" i="7" s="1"/>
  <c r="U44" i="5"/>
  <c r="J43" i="7" s="1"/>
  <c r="U43" i="7" s="1"/>
  <c r="Y28" i="5"/>
  <c r="Z28" i="5" s="1"/>
  <c r="V28" i="5"/>
  <c r="N27" i="7" s="1"/>
  <c r="U28" i="5"/>
  <c r="J27" i="7" s="1"/>
  <c r="U27" i="7" s="1"/>
  <c r="U18" i="5"/>
  <c r="J17" i="7" s="1"/>
  <c r="U17" i="7" s="1"/>
  <c r="V18" i="5"/>
  <c r="N17" i="7" s="1"/>
  <c r="Y18" i="5"/>
  <c r="Z18" i="5" s="1"/>
  <c r="Y16" i="5"/>
  <c r="Z16" i="5" s="1"/>
  <c r="V16" i="5"/>
  <c r="N15" i="7" s="1"/>
  <c r="U16" i="5"/>
  <c r="J15" i="7" s="1"/>
  <c r="U15" i="7" s="1"/>
  <c r="V124" i="5"/>
  <c r="N123" i="7" s="1"/>
  <c r="U124" i="5"/>
  <c r="J123" i="7" s="1"/>
  <c r="U123" i="7" s="1"/>
  <c r="Y124" i="5"/>
  <c r="Z124" i="5" s="1"/>
  <c r="Y137" i="5"/>
  <c r="Z137" i="5" s="1"/>
  <c r="V137" i="5"/>
  <c r="N136" i="7" s="1"/>
  <c r="U137" i="5"/>
  <c r="J136" i="7" s="1"/>
  <c r="U136" i="7" s="1"/>
  <c r="U135" i="5"/>
  <c r="J134" i="7" s="1"/>
  <c r="U134" i="7" s="1"/>
  <c r="V135" i="5"/>
  <c r="N134" i="7" s="1"/>
  <c r="Y135" i="5"/>
  <c r="Z135" i="5" s="1"/>
  <c r="Y70" i="5"/>
  <c r="Z70" i="5" s="1"/>
  <c r="U70" i="5"/>
  <c r="J69" i="7" s="1"/>
  <c r="U69" i="7" s="1"/>
  <c r="V70" i="5"/>
  <c r="N69" i="7" s="1"/>
  <c r="Y84" i="5"/>
  <c r="Z84" i="5" s="1"/>
  <c r="U84" i="5"/>
  <c r="J83" i="7" s="1"/>
  <c r="U83" i="7" s="1"/>
  <c r="V84" i="5"/>
  <c r="N83" i="7" s="1"/>
  <c r="V61" i="5"/>
  <c r="N60" i="7" s="1"/>
  <c r="U61" i="5"/>
  <c r="J60" i="7" s="1"/>
  <c r="U60" i="7" s="1"/>
  <c r="Y61" i="5"/>
  <c r="Z61" i="5" s="1"/>
  <c r="U66" i="5"/>
  <c r="J65" i="7" s="1"/>
  <c r="U65" i="7" s="1"/>
  <c r="V66" i="5"/>
  <c r="N65" i="7" s="1"/>
  <c r="Y66" i="5"/>
  <c r="Z66" i="5" s="1"/>
  <c r="V45" i="5"/>
  <c r="N44" i="7" s="1"/>
  <c r="Y45" i="5"/>
  <c r="Z45" i="5" s="1"/>
  <c r="U45" i="5"/>
  <c r="J44" i="7" s="1"/>
  <c r="U44" i="7" s="1"/>
  <c r="Y133" i="5"/>
  <c r="Z133" i="5" s="1"/>
  <c r="U133" i="5"/>
  <c r="J132" i="7" s="1"/>
  <c r="U132" i="7" s="1"/>
  <c r="V133" i="5"/>
  <c r="N132" i="7" s="1"/>
  <c r="U60" i="5"/>
  <c r="J59" i="7" s="1"/>
  <c r="U59" i="7" s="1"/>
  <c r="V60" i="5"/>
  <c r="N59" i="7" s="1"/>
  <c r="Y60" i="5"/>
  <c r="Z60" i="5" s="1"/>
  <c r="Y71" i="5"/>
  <c r="Z71" i="5" s="1"/>
  <c r="U71" i="5"/>
  <c r="J70" i="7" s="1"/>
  <c r="U70" i="7" s="1"/>
  <c r="V71" i="5"/>
  <c r="N70" i="7" s="1"/>
  <c r="Y21" i="5"/>
  <c r="Z21" i="5" s="1"/>
  <c r="U21" i="5"/>
  <c r="J20" i="7" s="1"/>
  <c r="U20" i="7" s="1"/>
  <c r="V21" i="5"/>
  <c r="N20" i="7" s="1"/>
  <c r="Y146" i="5"/>
  <c r="Z146" i="5" s="1"/>
  <c r="V146" i="5"/>
  <c r="N145" i="7" s="1"/>
  <c r="U146" i="5"/>
  <c r="J145" i="7" s="1"/>
  <c r="U145" i="7" s="1"/>
  <c r="Y82" i="5"/>
  <c r="Z82" i="5" s="1"/>
  <c r="V82" i="5"/>
  <c r="N81" i="7" s="1"/>
  <c r="U82" i="5"/>
  <c r="J81" i="7" s="1"/>
  <c r="U81" i="7" s="1"/>
  <c r="U14" i="5"/>
  <c r="J13" i="7" s="1"/>
  <c r="U13" i="7" s="1"/>
  <c r="Y14" i="5"/>
  <c r="Z14" i="5" s="1"/>
  <c r="V14" i="5"/>
  <c r="N13" i="7" s="1"/>
  <c r="Y130" i="5"/>
  <c r="Z130" i="5" s="1"/>
  <c r="U130" i="5"/>
  <c r="J129" i="7" s="1"/>
  <c r="U129" i="7" s="1"/>
  <c r="V130" i="5"/>
  <c r="N129" i="7" s="1"/>
  <c r="Y74" i="5"/>
  <c r="Z74" i="5" s="1"/>
  <c r="U74" i="5"/>
  <c r="J73" i="7" s="1"/>
  <c r="U73" i="7" s="1"/>
  <c r="V74" i="5"/>
  <c r="N73" i="7" s="1"/>
  <c r="Y53" i="5"/>
  <c r="Z53" i="5" s="1"/>
  <c r="U53" i="5"/>
  <c r="J52" i="7" s="1"/>
  <c r="U52" i="7" s="1"/>
  <c r="V53" i="5"/>
  <c r="N52" i="7" s="1"/>
  <c r="Y43" i="5"/>
  <c r="Z43" i="5" s="1"/>
  <c r="V43" i="5"/>
  <c r="N42" i="7" s="1"/>
  <c r="U43" i="5"/>
  <c r="J42" i="7" s="1"/>
  <c r="U42" i="7" s="1"/>
  <c r="U143" i="5"/>
  <c r="J142" i="7" s="1"/>
  <c r="U142" i="7" s="1"/>
  <c r="Y143" i="5"/>
  <c r="Z143" i="5" s="1"/>
  <c r="V143" i="5"/>
  <c r="N142" i="7" s="1"/>
  <c r="Y68" i="5"/>
  <c r="Z68" i="5" s="1"/>
  <c r="V68" i="5"/>
  <c r="N67" i="7" s="1"/>
  <c r="U68" i="5"/>
  <c r="J67" i="7" s="1"/>
  <c r="U67" i="7" s="1"/>
  <c r="Y50" i="5"/>
  <c r="Z50" i="5" s="1"/>
  <c r="U50" i="5"/>
  <c r="J49" i="7" s="1"/>
  <c r="U49" i="7" s="1"/>
  <c r="V50" i="5"/>
  <c r="N49" i="7" s="1"/>
  <c r="U55" i="5"/>
  <c r="J54" i="7" s="1"/>
  <c r="U54" i="7" s="1"/>
  <c r="Y55" i="5"/>
  <c r="Z55" i="5" s="1"/>
  <c r="V55" i="5"/>
  <c r="N54" i="7" s="1"/>
  <c r="Y29" i="5"/>
  <c r="Z29" i="5" s="1"/>
  <c r="U29" i="5"/>
  <c r="J28" i="7" s="1"/>
  <c r="U28" i="7" s="1"/>
  <c r="V29" i="5"/>
  <c r="N28" i="7" s="1"/>
  <c r="V42" i="5"/>
  <c r="N41" i="7" s="1"/>
  <c r="U42" i="5"/>
  <c r="J41" i="7" s="1"/>
  <c r="U41" i="7" s="1"/>
  <c r="Y42" i="5"/>
  <c r="Z42" i="5" s="1"/>
  <c r="U40" i="5"/>
  <c r="J39" i="7" s="1"/>
  <c r="U39" i="7" s="1"/>
  <c r="Y40" i="5"/>
  <c r="Z40" i="5" s="1"/>
  <c r="V40" i="5"/>
  <c r="N39" i="7" s="1"/>
  <c r="Y125" i="5"/>
  <c r="Z125" i="5" s="1"/>
  <c r="U125" i="5"/>
  <c r="J124" i="7" s="1"/>
  <c r="U124" i="7" s="1"/>
  <c r="V125" i="5"/>
  <c r="N124" i="7" s="1"/>
  <c r="Y147" i="5"/>
  <c r="Z147" i="5" s="1"/>
  <c r="U147" i="5"/>
  <c r="J146" i="7" s="1"/>
  <c r="U146" i="7" s="1"/>
  <c r="V147" i="5"/>
  <c r="N146" i="7" s="1"/>
  <c r="U129" i="5"/>
  <c r="J128" i="7" s="1"/>
  <c r="U128" i="7" s="1"/>
  <c r="Y129" i="5"/>
  <c r="Z129" i="5" s="1"/>
  <c r="V129" i="5"/>
  <c r="N128" i="7" s="1"/>
  <c r="U127" i="5"/>
  <c r="J126" i="7" s="1"/>
  <c r="U126" i="7" s="1"/>
  <c r="V127" i="5"/>
  <c r="N126" i="7" s="1"/>
  <c r="Y127" i="5"/>
  <c r="Z127" i="5" s="1"/>
  <c r="Y57" i="5"/>
  <c r="Z57" i="5" s="1"/>
  <c r="U57" i="5"/>
  <c r="J56" i="7" s="1"/>
  <c r="U56" i="7" s="1"/>
  <c r="V57" i="5"/>
  <c r="N56" i="7" s="1"/>
  <c r="U81" i="5"/>
  <c r="J80" i="7" s="1"/>
  <c r="U80" i="7" s="1"/>
  <c r="V81" i="5"/>
  <c r="N80" i="7" s="1"/>
  <c r="Y81" i="5"/>
  <c r="Z81" i="5" s="1"/>
  <c r="U59" i="5"/>
  <c r="J58" i="7" s="1"/>
  <c r="U58" i="7" s="1"/>
  <c r="Y59" i="5"/>
  <c r="Z59" i="5" s="1"/>
  <c r="V59" i="5"/>
  <c r="N58" i="7" s="1"/>
  <c r="U37" i="5"/>
  <c r="J36" i="7" s="1"/>
  <c r="U36" i="7" s="1"/>
  <c r="Y37" i="5"/>
  <c r="Z37" i="5" s="1"/>
  <c r="V37" i="5"/>
  <c r="N36" i="7" s="1"/>
  <c r="Y138" i="5"/>
  <c r="Z138" i="5" s="1"/>
  <c r="V138" i="5"/>
  <c r="N137" i="7" s="1"/>
  <c r="U138" i="5"/>
  <c r="J137" i="7" s="1"/>
  <c r="U137" i="7" s="1"/>
  <c r="V41" i="5"/>
  <c r="N40" i="7" s="1"/>
  <c r="U41" i="5"/>
  <c r="J40" i="7" s="1"/>
  <c r="U40" i="7" s="1"/>
  <c r="Y41" i="5"/>
  <c r="Z41" i="5" s="1"/>
  <c r="Y126" i="5"/>
  <c r="Z126" i="5" s="1"/>
  <c r="U126" i="5"/>
  <c r="J125" i="7" s="1"/>
  <c r="U125" i="7" s="1"/>
  <c r="V126" i="5"/>
  <c r="N125" i="7" s="1"/>
  <c r="Y78" i="5"/>
  <c r="Z78" i="5" s="1"/>
  <c r="U78" i="5"/>
  <c r="J77" i="7" s="1"/>
  <c r="U77" i="7" s="1"/>
  <c r="V78" i="5"/>
  <c r="N77" i="7" s="1"/>
  <c r="Y20" i="5"/>
  <c r="Z20" i="5" s="1"/>
  <c r="U20" i="5"/>
  <c r="J19" i="7" s="1"/>
  <c r="U19" i="7" s="1"/>
  <c r="V20" i="5"/>
  <c r="N19" i="7" s="1"/>
  <c r="U151" i="5"/>
  <c r="J150" i="7" s="1"/>
  <c r="U150" i="7" s="1"/>
  <c r="V151" i="5"/>
  <c r="N150" i="7" s="1"/>
  <c r="Y151" i="5"/>
  <c r="Z151" i="5" s="1"/>
  <c r="U80" i="5"/>
  <c r="J79" i="7" s="1"/>
  <c r="U79" i="7" s="1"/>
  <c r="Y80" i="5"/>
  <c r="Z80" i="5" s="1"/>
  <c r="V80" i="5"/>
  <c r="N79" i="7" s="1"/>
  <c r="Y58" i="5"/>
  <c r="Z58" i="5" s="1"/>
  <c r="U58" i="5"/>
  <c r="J57" i="7" s="1"/>
  <c r="U57" i="7" s="1"/>
  <c r="V58" i="5"/>
  <c r="N57" i="7" s="1"/>
  <c r="V26" i="5"/>
  <c r="N25" i="7" s="1"/>
  <c r="Y26" i="5"/>
  <c r="Z26" i="5" s="1"/>
  <c r="U26" i="5"/>
  <c r="J25" i="7" s="1"/>
  <c r="U25" i="7" s="1"/>
  <c r="Y24" i="5"/>
  <c r="Z24" i="5" s="1"/>
  <c r="U24" i="5"/>
  <c r="J23" i="7" s="1"/>
  <c r="U23" i="7" s="1"/>
  <c r="V24" i="5"/>
  <c r="N23" i="7" s="1"/>
  <c r="U86" i="5"/>
  <c r="J85" i="7" s="1"/>
  <c r="U85" i="7" s="1"/>
  <c r="V86" i="5"/>
  <c r="N85" i="7" s="1"/>
  <c r="Y86" i="5"/>
  <c r="Z86" i="5" s="1"/>
  <c r="U72" i="5"/>
  <c r="J71" i="7" s="1"/>
  <c r="U71" i="7" s="1"/>
  <c r="Y72" i="5"/>
  <c r="Z72" i="5" s="1"/>
  <c r="V72" i="5"/>
  <c r="N71" i="7" s="1"/>
  <c r="U47" i="5"/>
  <c r="J46" i="7" s="1"/>
  <c r="U46" i="7" s="1"/>
  <c r="Y47" i="5"/>
  <c r="Z47" i="5" s="1"/>
  <c r="V47" i="5"/>
  <c r="N46" i="7" s="1"/>
  <c r="Y30" i="5"/>
  <c r="Z30" i="5" s="1"/>
  <c r="U30" i="5"/>
  <c r="J29" i="7" s="1"/>
  <c r="U29" i="7" s="1"/>
  <c r="V30" i="5"/>
  <c r="N29" i="7" s="1"/>
  <c r="Y13" i="5"/>
  <c r="Z13" i="5" s="1"/>
  <c r="V13" i="5"/>
  <c r="N12" i="7" s="1"/>
  <c r="U13" i="5"/>
  <c r="J12" i="7" s="1"/>
  <c r="U12" i="7" s="1"/>
  <c r="V34" i="5"/>
  <c r="N33" i="7" s="1"/>
  <c r="Y34" i="5"/>
  <c r="Z34" i="5" s="1"/>
  <c r="U34" i="5"/>
  <c r="J33" i="7" s="1"/>
  <c r="U33" i="7" s="1"/>
  <c r="U32" i="5"/>
  <c r="J31" i="7" s="1"/>
  <c r="U31" i="7" s="1"/>
  <c r="V32" i="5"/>
  <c r="N31" i="7" s="1"/>
  <c r="Y32" i="5"/>
  <c r="Z32" i="5" s="1"/>
  <c r="V140" i="5"/>
  <c r="N139" i="7" s="1"/>
  <c r="Y140" i="5"/>
  <c r="Z140" i="5" s="1"/>
  <c r="U140" i="5"/>
  <c r="J139" i="7" s="1"/>
  <c r="U139" i="7" s="1"/>
  <c r="Y131" i="5"/>
  <c r="Z131" i="5" s="1"/>
  <c r="V131" i="5"/>
  <c r="N130" i="7" s="1"/>
  <c r="U131" i="5"/>
  <c r="J130" i="7" s="1"/>
  <c r="U130" i="7" s="1"/>
  <c r="U152" i="5"/>
  <c r="J151" i="7" s="1"/>
  <c r="U151" i="7" s="1"/>
  <c r="Y152" i="5"/>
  <c r="Z152" i="5" s="1"/>
  <c r="V152" i="5"/>
  <c r="N151" i="7" s="1"/>
  <c r="U150" i="5"/>
  <c r="J149" i="7" s="1"/>
  <c r="U149" i="7" s="1"/>
  <c r="Y150" i="5"/>
  <c r="Z150" i="5" s="1"/>
  <c r="V150" i="5"/>
  <c r="N149" i="7" s="1"/>
  <c r="Y63" i="5"/>
  <c r="Z63" i="5" s="1"/>
  <c r="U63" i="5"/>
  <c r="J62" i="7" s="1"/>
  <c r="U62" i="7" s="1"/>
  <c r="V63" i="5"/>
  <c r="N62" i="7" s="1"/>
  <c r="Y75" i="5"/>
  <c r="Z75" i="5" s="1"/>
  <c r="U75" i="5"/>
  <c r="J74" i="7" s="1"/>
  <c r="U74" i="7" s="1"/>
  <c r="V75" i="5"/>
  <c r="N74" i="7" s="1"/>
  <c r="U73" i="5"/>
  <c r="J72" i="7" s="1"/>
  <c r="U72" i="7" s="1"/>
  <c r="V73" i="5"/>
  <c r="N72" i="7" s="1"/>
  <c r="Y73" i="5"/>
  <c r="Z73" i="5" s="1"/>
  <c r="Y19" i="5"/>
  <c r="Z19" i="5" s="1"/>
  <c r="U19" i="5"/>
  <c r="J18" i="7" s="1"/>
  <c r="U18" i="7" s="1"/>
  <c r="V19" i="5"/>
  <c r="N18" i="7" s="1"/>
  <c r="U136" i="5"/>
  <c r="J135" i="7" s="1"/>
  <c r="U135" i="7" s="1"/>
  <c r="V136" i="5"/>
  <c r="N135" i="7" s="1"/>
  <c r="Y136" i="5"/>
  <c r="Z136" i="5" s="1"/>
  <c r="U148" i="5"/>
  <c r="J147" i="7" s="1"/>
  <c r="U147" i="7" s="1"/>
  <c r="V148" i="5"/>
  <c r="N147" i="7" s="1"/>
  <c r="Y148" i="5"/>
  <c r="Z148" i="5" s="1"/>
  <c r="U87" i="5"/>
  <c r="J86" i="7" s="1"/>
  <c r="U86" i="7" s="1"/>
  <c r="V87" i="5"/>
  <c r="N86" i="7" s="1"/>
  <c r="Y87" i="5"/>
  <c r="Z87" i="5" s="1"/>
  <c r="Y65" i="5"/>
  <c r="Z65" i="5" s="1"/>
  <c r="U65" i="5"/>
  <c r="J64" i="7" s="1"/>
  <c r="U64" i="7" s="1"/>
  <c r="V65" i="5"/>
  <c r="N64" i="7" s="1"/>
  <c r="U49" i="5"/>
  <c r="J48" i="7" s="1"/>
  <c r="U48" i="7" s="1"/>
  <c r="V49" i="5"/>
  <c r="N48" i="7" s="1"/>
  <c r="Y49" i="5"/>
  <c r="Z49" i="5" s="1"/>
  <c r="U33" i="5"/>
  <c r="J32" i="7" s="1"/>
  <c r="U32" i="7" s="1"/>
  <c r="Y33" i="5"/>
  <c r="Z33" i="5" s="1"/>
  <c r="V33" i="5"/>
  <c r="N32" i="7" s="1"/>
  <c r="U31" i="5"/>
  <c r="J30" i="7" s="1"/>
  <c r="U30" i="7" s="1"/>
  <c r="Y31" i="5"/>
  <c r="Z31" i="5" s="1"/>
  <c r="V31" i="5"/>
  <c r="N30" i="7" s="1"/>
  <c r="Y62" i="5"/>
  <c r="Z62" i="5" s="1"/>
  <c r="U62" i="5"/>
  <c r="J61" i="7" s="1"/>
  <c r="U61" i="7" s="1"/>
  <c r="V62" i="5"/>
  <c r="N61" i="7" s="1"/>
  <c r="Y36" i="5"/>
  <c r="Z36" i="5" s="1"/>
  <c r="V36" i="5"/>
  <c r="N35" i="7" s="1"/>
  <c r="U36" i="5"/>
  <c r="J35" i="7" s="1"/>
  <c r="U35" i="7" s="1"/>
  <c r="Y145" i="5"/>
  <c r="Z145" i="5" s="1"/>
  <c r="V145" i="5"/>
  <c r="N144" i="7" s="1"/>
  <c r="U145" i="5"/>
  <c r="J144" i="7" s="1"/>
  <c r="U144" i="7" s="1"/>
  <c r="Y51" i="5"/>
  <c r="Z51" i="5" s="1"/>
  <c r="U51" i="5"/>
  <c r="J50" i="7" s="1"/>
  <c r="U50" i="7" s="1"/>
  <c r="V51" i="5"/>
  <c r="N50" i="7" s="1"/>
  <c r="U54" i="5"/>
  <c r="J53" i="7" s="1"/>
  <c r="U53" i="7" s="1"/>
  <c r="V54" i="5"/>
  <c r="N53" i="7" s="1"/>
  <c r="Y54" i="5"/>
  <c r="Z54" i="5" s="1"/>
  <c r="Y15" i="5"/>
  <c r="Z15" i="5" s="1"/>
  <c r="U15" i="5"/>
  <c r="J14" i="7" s="1"/>
  <c r="U14" i="7" s="1"/>
  <c r="V15" i="5"/>
  <c r="N14" i="7" s="1"/>
  <c r="Y38" i="5"/>
  <c r="Z38" i="5" s="1"/>
  <c r="U38" i="5"/>
  <c r="J37" i="7" s="1"/>
  <c r="U37" i="7" s="1"/>
  <c r="V38" i="5"/>
  <c r="N37" i="7" s="1"/>
  <c r="Y27" i="5"/>
  <c r="Z27" i="5" s="1"/>
  <c r="V27" i="5"/>
  <c r="N26" i="7" s="1"/>
  <c r="U27" i="5"/>
  <c r="J26" i="7" s="1"/>
  <c r="U26" i="7" s="1"/>
  <c r="U25" i="5"/>
  <c r="J24" i="7" s="1"/>
  <c r="U24" i="7" s="1"/>
  <c r="V25" i="5"/>
  <c r="N24" i="7" s="1"/>
  <c r="Y25" i="5"/>
  <c r="Z25" i="5" s="1"/>
  <c r="U149" i="5"/>
  <c r="J148" i="7" s="1"/>
  <c r="U148" i="7" s="1"/>
  <c r="V149" i="5"/>
  <c r="N148" i="7" s="1"/>
  <c r="Y149" i="5"/>
  <c r="Z149" i="5" s="1"/>
  <c r="Y139" i="5"/>
  <c r="Z139" i="5" s="1"/>
  <c r="U139" i="5"/>
  <c r="J138" i="7" s="1"/>
  <c r="U138" i="7" s="1"/>
  <c r="V139" i="5"/>
  <c r="N138" i="7" s="1"/>
  <c r="Y144" i="5"/>
  <c r="Z144" i="5" s="1"/>
  <c r="V144" i="5"/>
  <c r="N143" i="7" s="1"/>
  <c r="U144" i="5"/>
  <c r="J143" i="7" s="1"/>
  <c r="U143" i="7" s="1"/>
  <c r="Y142" i="5"/>
  <c r="Z142" i="5" s="1"/>
  <c r="U142" i="5"/>
  <c r="J141" i="7" s="1"/>
  <c r="U141" i="7" s="1"/>
  <c r="V142" i="5"/>
  <c r="N141" i="7" s="1"/>
  <c r="V85" i="5"/>
  <c r="N84" i="7" s="1"/>
  <c r="Y85" i="5"/>
  <c r="Z85" i="5" s="1"/>
  <c r="U85" i="5"/>
  <c r="J84" i="7" s="1"/>
  <c r="U84" i="7" s="1"/>
  <c r="Y83" i="5"/>
  <c r="Z83" i="5" s="1"/>
  <c r="V83" i="5"/>
  <c r="N82" i="7" s="1"/>
  <c r="U83" i="5"/>
  <c r="J82" i="7" s="1"/>
  <c r="U82" i="7" s="1"/>
  <c r="U67" i="5"/>
  <c r="J66" i="7" s="1"/>
  <c r="U66" i="7" s="1"/>
  <c r="Y67" i="5"/>
  <c r="Z67" i="5" s="1"/>
  <c r="V67" i="5"/>
  <c r="N66" i="7" s="1"/>
  <c r="Y79" i="5"/>
  <c r="Z79" i="5" s="1"/>
  <c r="V79" i="5"/>
  <c r="N78" i="7" s="1"/>
  <c r="U79" i="5"/>
  <c r="J78" i="7" s="1"/>
  <c r="U78" i="7" s="1"/>
  <c r="V6" i="5"/>
  <c r="N5" i="7" s="1"/>
  <c r="Y6" i="5"/>
  <c r="Z6" i="5" s="1"/>
  <c r="U6" i="5"/>
  <c r="J5" i="7" s="1"/>
  <c r="U5" i="7" s="1"/>
  <c r="Y5" i="5"/>
  <c r="Z5" i="5" s="1"/>
  <c r="V5" i="5"/>
  <c r="N4" i="7" s="1"/>
  <c r="U5" i="5"/>
  <c r="J4" i="7" s="1"/>
  <c r="U4" i="7" s="1"/>
  <c r="U8" i="5"/>
  <c r="J7" i="7" s="1"/>
  <c r="U7" i="7" s="1"/>
  <c r="V8" i="5"/>
  <c r="N7" i="7" s="1"/>
  <c r="Y8" i="5"/>
  <c r="Z8" i="5" s="1"/>
  <c r="Y12" i="5"/>
  <c r="Z12" i="5" s="1"/>
  <c r="V12" i="5"/>
  <c r="N11" i="7" s="1"/>
  <c r="U12" i="5"/>
  <c r="J11" i="7" s="1"/>
  <c r="U11" i="7" s="1"/>
  <c r="U7" i="5"/>
  <c r="J6" i="7" s="1"/>
  <c r="U6" i="7" s="1"/>
  <c r="V7" i="5"/>
  <c r="N6" i="7" s="1"/>
  <c r="Y7" i="5"/>
  <c r="Z7" i="5" s="1"/>
  <c r="V10" i="5"/>
  <c r="N9" i="7" s="1"/>
  <c r="U10" i="5"/>
  <c r="J9" i="7" s="1"/>
  <c r="U9" i="7" s="1"/>
  <c r="Y10" i="5"/>
  <c r="Z10" i="5" s="1"/>
  <c r="Y4" i="5"/>
  <c r="Z4" i="5" s="1"/>
  <c r="U4" i="5"/>
  <c r="J3" i="7" s="1"/>
  <c r="U3" i="7" s="1"/>
  <c r="V4" i="5"/>
  <c r="N3" i="7" s="1"/>
  <c r="U11" i="5"/>
  <c r="J10" i="7" s="1"/>
  <c r="U10" i="7" s="1"/>
  <c r="Y11" i="5"/>
  <c r="Z11" i="5" s="1"/>
  <c r="V11" i="5"/>
  <c r="N10" i="7" s="1"/>
  <c r="U9" i="5"/>
  <c r="J8" i="7" s="1"/>
  <c r="U8" i="7" s="1"/>
  <c r="Y9" i="5"/>
  <c r="Z9" i="5" s="1"/>
  <c r="V9" i="5"/>
  <c r="N8" i="7" s="1"/>
  <c r="U3" i="5"/>
  <c r="J2" i="7" s="1"/>
  <c r="U2" i="7" s="1"/>
  <c r="Y3" i="5"/>
  <c r="Z3" i="5" s="1"/>
  <c r="V3" i="5"/>
  <c r="N2" i="7" s="1"/>
  <c r="AR7" i="5" l="1"/>
  <c r="AV7" i="5"/>
  <c r="AT9" i="5"/>
  <c r="AW9" i="5"/>
  <c r="AS7" i="5"/>
  <c r="AX7" i="5"/>
  <c r="AT4" i="5"/>
  <c r="AW4" i="5"/>
  <c r="AT7" i="5"/>
  <c r="AW7" i="5"/>
  <c r="AS5" i="5"/>
  <c r="AX5" i="5"/>
  <c r="Q3" i="7"/>
  <c r="Q11" i="7"/>
  <c r="Q4" i="7"/>
  <c r="Q5" i="7"/>
  <c r="Q8" i="7"/>
  <c r="Q9" i="7"/>
  <c r="Q2" i="7"/>
  <c r="Q6" i="7"/>
  <c r="Q7" i="7"/>
  <c r="Q10" i="7"/>
  <c r="AS9" i="5"/>
  <c r="AX9" i="5"/>
  <c r="AR5" i="5"/>
  <c r="AV5" i="5"/>
  <c r="AT3" i="5"/>
  <c r="Q91" i="7"/>
  <c r="Q99" i="7"/>
  <c r="Q107" i="7"/>
  <c r="Q115" i="7"/>
  <c r="Q101" i="7"/>
  <c r="Q109" i="7"/>
  <c r="Q92" i="7"/>
  <c r="Q100" i="7"/>
  <c r="Q108" i="7"/>
  <c r="Q116" i="7"/>
  <c r="Q93" i="7"/>
  <c r="Q117" i="7"/>
  <c r="Q90" i="7"/>
  <c r="Q104" i="7"/>
  <c r="Q118" i="7"/>
  <c r="Q95" i="7"/>
  <c r="Q120" i="7"/>
  <c r="Q121" i="7"/>
  <c r="Q111" i="7"/>
  <c r="Q98" i="7"/>
  <c r="Q102" i="7"/>
  <c r="Q89" i="7"/>
  <c r="Q114" i="7"/>
  <c r="Q94" i="7"/>
  <c r="Q105" i="7"/>
  <c r="Q119" i="7"/>
  <c r="Q106" i="7"/>
  <c r="Q96" i="7"/>
  <c r="Q110" i="7"/>
  <c r="Q97" i="7"/>
  <c r="Q122" i="7"/>
  <c r="Q87" i="7"/>
  <c r="Q112" i="7"/>
  <c r="Q88" i="7"/>
  <c r="Q113" i="7"/>
  <c r="Q103" i="7"/>
  <c r="AT8" i="5"/>
  <c r="AW8" i="5"/>
  <c r="AR4" i="5"/>
  <c r="AV4" i="5"/>
  <c r="AR9" i="5"/>
  <c r="AV9" i="5"/>
  <c r="AS8" i="5"/>
  <c r="AX8" i="5"/>
  <c r="AS4" i="5"/>
  <c r="AX4" i="5"/>
  <c r="M87" i="7"/>
  <c r="M95" i="7"/>
  <c r="M103" i="7"/>
  <c r="M111" i="7"/>
  <c r="M119" i="7"/>
  <c r="M88" i="7"/>
  <c r="M96" i="7"/>
  <c r="M104" i="7"/>
  <c r="M112" i="7"/>
  <c r="M120" i="7"/>
  <c r="M97" i="7"/>
  <c r="M107" i="7"/>
  <c r="M117" i="7"/>
  <c r="M89" i="7"/>
  <c r="M121" i="7"/>
  <c r="M100" i="7"/>
  <c r="M122" i="7"/>
  <c r="M113" i="7"/>
  <c r="M102" i="7"/>
  <c r="M93" i="7"/>
  <c r="M115" i="7"/>
  <c r="M106" i="7"/>
  <c r="M98" i="7"/>
  <c r="M108" i="7"/>
  <c r="M118" i="7"/>
  <c r="M99" i="7"/>
  <c r="M109" i="7"/>
  <c r="M90" i="7"/>
  <c r="M110" i="7"/>
  <c r="M91" i="7"/>
  <c r="M101" i="7"/>
  <c r="M92" i="7"/>
  <c r="M114" i="7"/>
  <c r="M105" i="7"/>
  <c r="M94" i="7"/>
  <c r="M116" i="7"/>
  <c r="AR3" i="5"/>
  <c r="AN10" i="5"/>
  <c r="AO10" i="5"/>
  <c r="AS3" i="5"/>
  <c r="AP10" i="5"/>
  <c r="M7" i="7" l="1"/>
  <c r="M8" i="7"/>
  <c r="M2" i="7"/>
  <c r="M9" i="7"/>
  <c r="M10" i="7"/>
  <c r="M5" i="7"/>
  <c r="M11" i="7"/>
  <c r="M3" i="7"/>
  <c r="M4" i="7"/>
  <c r="M6" i="7"/>
  <c r="Q19" i="7"/>
  <c r="Q27" i="7"/>
  <c r="Q35" i="7"/>
  <c r="Q43" i="7"/>
  <c r="Q21" i="7"/>
  <c r="Q37" i="7"/>
  <c r="Q12" i="7"/>
  <c r="Q20" i="7"/>
  <c r="Q28" i="7"/>
  <c r="Q36" i="7"/>
  <c r="Q44" i="7"/>
  <c r="Q13" i="7"/>
  <c r="Q29" i="7"/>
  <c r="Q15" i="7"/>
  <c r="Q26" i="7"/>
  <c r="Q40" i="7"/>
  <c r="Q17" i="7"/>
  <c r="Q31" i="7"/>
  <c r="Q42" i="7"/>
  <c r="Q18" i="7"/>
  <c r="Q22" i="7"/>
  <c r="Q34" i="7"/>
  <c r="Q24" i="7"/>
  <c r="Q25" i="7"/>
  <c r="Q39" i="7"/>
  <c r="Q16" i="7"/>
  <c r="Q30" i="7"/>
  <c r="Q41" i="7"/>
  <c r="Q32" i="7"/>
  <c r="Q33" i="7"/>
  <c r="Q23" i="7"/>
  <c r="Q38" i="7"/>
  <c r="Q14" i="7"/>
  <c r="M15" i="7"/>
  <c r="M23" i="7"/>
  <c r="M31" i="7"/>
  <c r="M39" i="7"/>
  <c r="M17" i="7"/>
  <c r="M33" i="7"/>
  <c r="M41" i="7"/>
  <c r="M16" i="7"/>
  <c r="M24" i="7"/>
  <c r="M32" i="7"/>
  <c r="M40" i="7"/>
  <c r="M25" i="7"/>
  <c r="M21" i="7"/>
  <c r="M35" i="7"/>
  <c r="M12" i="7"/>
  <c r="M37" i="7"/>
  <c r="M27" i="7"/>
  <c r="M38" i="7"/>
  <c r="M14" i="7"/>
  <c r="M18" i="7"/>
  <c r="M29" i="7"/>
  <c r="M44" i="7"/>
  <c r="M20" i="7"/>
  <c r="M22" i="7"/>
  <c r="M36" i="7"/>
  <c r="M26" i="7"/>
  <c r="M13" i="7"/>
  <c r="M28" i="7"/>
  <c r="M42" i="7"/>
  <c r="M43" i="7"/>
  <c r="M19" i="7"/>
  <c r="M30" i="7"/>
  <c r="M34" i="7"/>
  <c r="Q51" i="7"/>
  <c r="Q53" i="7"/>
  <c r="Q52" i="7"/>
  <c r="Q45" i="7"/>
  <c r="Q54" i="7"/>
  <c r="Q47" i="7"/>
  <c r="Q49" i="7"/>
  <c r="Q46" i="7"/>
  <c r="Q48" i="7"/>
  <c r="Q50" i="7"/>
  <c r="Q59" i="7"/>
  <c r="Q67" i="7"/>
  <c r="Q75" i="7"/>
  <c r="Q83" i="7"/>
  <c r="Q69" i="7"/>
  <c r="Q85" i="7"/>
  <c r="Q60" i="7"/>
  <c r="Q68" i="7"/>
  <c r="Q76" i="7"/>
  <c r="Q84" i="7"/>
  <c r="Q61" i="7"/>
  <c r="Q77" i="7"/>
  <c r="Q65" i="7"/>
  <c r="Q79" i="7"/>
  <c r="Q81" i="7"/>
  <c r="Q57" i="7"/>
  <c r="Q82" i="7"/>
  <c r="Q72" i="7"/>
  <c r="Q86" i="7"/>
  <c r="Q73" i="7"/>
  <c r="Q74" i="7"/>
  <c r="Q64" i="7"/>
  <c r="Q66" i="7"/>
  <c r="Q80" i="7"/>
  <c r="Q56" i="7"/>
  <c r="Q70" i="7"/>
  <c r="Q71" i="7"/>
  <c r="Q58" i="7"/>
  <c r="Q62" i="7"/>
  <c r="Q63" i="7"/>
  <c r="Q78" i="7"/>
  <c r="AS10" i="5"/>
  <c r="AX10" i="5"/>
  <c r="AR10" i="5"/>
  <c r="AV10" i="5"/>
  <c r="Q123" i="7"/>
  <c r="Q131" i="7"/>
  <c r="Q139" i="7"/>
  <c r="Q147" i="7"/>
  <c r="Q133" i="7"/>
  <c r="Q149" i="7"/>
  <c r="Q124" i="7"/>
  <c r="Q132" i="7"/>
  <c r="Q140" i="7"/>
  <c r="Q148" i="7"/>
  <c r="Q125" i="7"/>
  <c r="Q141" i="7"/>
  <c r="Q129" i="7"/>
  <c r="Q143" i="7"/>
  <c r="Q145" i="7"/>
  <c r="Q146" i="7"/>
  <c r="Q136" i="7"/>
  <c r="Q126" i="7"/>
  <c r="Q151" i="7"/>
  <c r="Q127" i="7"/>
  <c r="Q142" i="7"/>
  <c r="Q130" i="7"/>
  <c r="Q144" i="7"/>
  <c r="Q134" i="7"/>
  <c r="Q135" i="7"/>
  <c r="Q150" i="7"/>
  <c r="Q137" i="7"/>
  <c r="Q138" i="7"/>
  <c r="Q128" i="7"/>
  <c r="M127" i="7"/>
  <c r="M135" i="7"/>
  <c r="M143" i="7"/>
  <c r="M151" i="7"/>
  <c r="M128" i="7"/>
  <c r="M136" i="7"/>
  <c r="M144" i="7"/>
  <c r="M129" i="7"/>
  <c r="M139" i="7"/>
  <c r="M149" i="7"/>
  <c r="M141" i="7"/>
  <c r="M145" i="7"/>
  <c r="M124" i="7"/>
  <c r="M146" i="7"/>
  <c r="M137" i="7"/>
  <c r="M126" i="7"/>
  <c r="M148" i="7"/>
  <c r="M130" i="7"/>
  <c r="M140" i="7"/>
  <c r="M150" i="7"/>
  <c r="M131" i="7"/>
  <c r="M132" i="7"/>
  <c r="M142" i="7"/>
  <c r="M123" i="7"/>
  <c r="M133" i="7"/>
  <c r="M134" i="7"/>
  <c r="M125" i="7"/>
  <c r="M147" i="7"/>
  <c r="M138" i="7"/>
  <c r="AT10" i="5"/>
  <c r="AW10" i="5"/>
  <c r="M47" i="7"/>
  <c r="M48" i="7"/>
  <c r="M49" i="7"/>
  <c r="M46" i="7"/>
  <c r="M53" i="7"/>
  <c r="M54" i="7"/>
  <c r="M45" i="7"/>
  <c r="M50" i="7"/>
  <c r="M51" i="7"/>
  <c r="M52" i="7"/>
  <c r="M63" i="7"/>
  <c r="M71" i="7"/>
  <c r="M79" i="7"/>
  <c r="M57" i="7"/>
  <c r="M65" i="7"/>
  <c r="M81" i="7"/>
  <c r="M56" i="7"/>
  <c r="M64" i="7"/>
  <c r="M72" i="7"/>
  <c r="M80" i="7"/>
  <c r="M73" i="7"/>
  <c r="M60" i="7"/>
  <c r="M74" i="7"/>
  <c r="M85" i="7"/>
  <c r="M62" i="7"/>
  <c r="M77" i="7"/>
  <c r="M78" i="7"/>
  <c r="M82" i="7"/>
  <c r="M69" i="7"/>
  <c r="M70" i="7"/>
  <c r="M61" i="7"/>
  <c r="M75" i="7"/>
  <c r="M86" i="7"/>
  <c r="M76" i="7"/>
  <c r="M66" i="7"/>
  <c r="M67" i="7"/>
  <c r="M68" i="7"/>
  <c r="M58" i="7"/>
  <c r="M83" i="7"/>
  <c r="M59" i="7"/>
  <c r="M84" i="7"/>
</calcChain>
</file>

<file path=xl/sharedStrings.xml><?xml version="1.0" encoding="utf-8"?>
<sst xmlns="http://schemas.openxmlformats.org/spreadsheetml/2006/main" count="844" uniqueCount="458">
  <si>
    <t>Bagh</t>
  </si>
  <si>
    <t>Bhimber</t>
  </si>
  <si>
    <t>Kotli</t>
  </si>
  <si>
    <t>Mirpur</t>
  </si>
  <si>
    <t>Muzaffarabad</t>
  </si>
  <si>
    <t>Neelum</t>
  </si>
  <si>
    <t>Balochistan</t>
  </si>
  <si>
    <t>Awaran</t>
  </si>
  <si>
    <t>Barkhan</t>
  </si>
  <si>
    <t>Chagai</t>
  </si>
  <si>
    <t>Dera Bugti</t>
  </si>
  <si>
    <t>Jaffarabad</t>
  </si>
  <si>
    <t>Jhal Magsi</t>
  </si>
  <si>
    <t>Kalat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</si>
  <si>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</si>
  <si>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</si>
  <si>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</si>
  <si>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</si>
  <si>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</si>
  <si>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</si>
  <si>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</si>
  <si>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</si>
  <si>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Pishin</t>
  </si>
  <si>
    <t>Sibi</t>
  </si>
  <si>
    <t>Washuk</t>
  </si>
  <si>
    <t>Zhob</t>
  </si>
  <si>
    <t>Ziarat</t>
  </si>
  <si>
    <t>Astore</t>
  </si>
  <si>
    <t>Ghanche</t>
  </si>
  <si>
    <t xml:space="preserve">Hunza </t>
  </si>
  <si>
    <t>Nagar</t>
  </si>
  <si>
    <t>Shigar</t>
  </si>
  <si>
    <t>Islamabad</t>
  </si>
  <si>
    <t>Abbottabad</t>
  </si>
  <si>
    <t>Bannu</t>
  </si>
  <si>
    <t>Buner</t>
  </si>
  <si>
    <t>Charsadda</t>
  </si>
  <si>
    <t>Hangu</t>
  </si>
  <si>
    <t>Haripur</t>
  </si>
  <si>
    <t>Karak</t>
  </si>
  <si>
    <t xml:space="preserve">Khyber </t>
  </si>
  <si>
    <t>Kohat</t>
  </si>
  <si>
    <t>Kurram</t>
  </si>
  <si>
    <t>Lakki Marwat</t>
  </si>
  <si>
    <t>Malakand</t>
  </si>
  <si>
    <t>Mansehra</t>
  </si>
  <si>
    <t>Mardan</t>
  </si>
  <si>
    <t>Mohmand</t>
  </si>
  <si>
    <t>North Waziristan</t>
  </si>
  <si>
    <t>Nowshera</t>
  </si>
  <si>
    <t xml:space="preserve">Orakzai </t>
  </si>
  <si>
    <t>Peshawar</t>
  </si>
  <si>
    <t>Shangla</t>
  </si>
  <si>
    <t>South Waziristan</t>
  </si>
  <si>
    <t>Swabi</t>
  </si>
  <si>
    <t>Swat</t>
  </si>
  <si>
    <t>Tank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</si>
  <si>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</si>
  <si>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</si>
  <si>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</si>
  <si>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</si>
  <si>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</si>
  <si>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</si>
  <si>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</si>
  <si>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</si>
  <si>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</si>
  <si>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</si>
  <si>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</si>
  <si>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</si>
  <si>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</si>
  <si>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</si>
  <si>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</si>
  <si>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</si>
  <si>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</si>
  <si>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</si>
  <si>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Lodhran</t>
  </si>
  <si>
    <t>Mandi Bahauddin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</si>
  <si>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</si>
  <si>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</si>
  <si>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</si>
  <si>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</si>
  <si>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</si>
  <si>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</si>
  <si>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</si>
  <si>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</si>
  <si>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</si>
  <si>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</si>
  <si>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</si>
  <si>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</si>
  <si>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</si>
  <si>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</si>
  <si>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Vehari</t>
  </si>
  <si>
    <t>Sindh</t>
  </si>
  <si>
    <t>Badin</t>
  </si>
  <si>
    <t>Dadu</t>
  </si>
  <si>
    <t>Ghotki</t>
  </si>
  <si>
    <t>Hyderabad</t>
  </si>
  <si>
    <t>Jacobabad</t>
  </si>
  <si>
    <t>Larkana</t>
  </si>
  <si>
    <t>Mirpur Khas</t>
  </si>
  <si>
    <t>Naushahro Feroze</t>
  </si>
  <si>
    <t>Sanghar</t>
  </si>
  <si>
    <t>Shikarpur</t>
  </si>
  <si>
    <t>Sujawal</t>
  </si>
  <si>
    <t>Tando Muhammad Khan</t>
  </si>
  <si>
    <t>Tharparkar</t>
  </si>
  <si>
    <t>Thatta</t>
  </si>
  <si>
    <t>region</t>
  </si>
  <si>
    <t>Panjgur</t>
  </si>
  <si>
    <t>Quetta</t>
  </si>
  <si>
    <t>Sherani</t>
  </si>
  <si>
    <t>Sohbatpur</t>
  </si>
  <si>
    <t>district</t>
  </si>
  <si>
    <t>Haveli</t>
  </si>
  <si>
    <t>Musakhel</t>
  </si>
  <si>
    <t>Duki</t>
  </si>
  <si>
    <t>Harnai</t>
  </si>
  <si>
    <t>Nasirabad</t>
  </si>
  <si>
    <t>Shaheed Sikandar Abad</t>
  </si>
  <si>
    <t>Kech/Turbat</t>
  </si>
  <si>
    <t>Gwadar</t>
  </si>
  <si>
    <t>Nushki</t>
  </si>
  <si>
    <t>Gilgit</t>
  </si>
  <si>
    <t>Khizer</t>
  </si>
  <si>
    <t>Kharmang</t>
  </si>
  <si>
    <t>Diamir</t>
  </si>
  <si>
    <t>Kashmore</t>
  </si>
  <si>
    <t>Sukkur</t>
  </si>
  <si>
    <t>Khairpur</t>
  </si>
  <si>
    <t>Jamshoro</t>
  </si>
  <si>
    <t>Tando Allahyar</t>
  </si>
  <si>
    <t>Matiari</t>
  </si>
  <si>
    <t>Umer Kot</t>
  </si>
  <si>
    <t>Shaheed Benazirabad</t>
  </si>
  <si>
    <t>Toba Tek Singh</t>
  </si>
  <si>
    <t>Lower Dir</t>
  </si>
  <si>
    <t>Bajaur</t>
  </si>
  <si>
    <t>Batagram</t>
  </si>
  <si>
    <t>Dera Ismail Khan</t>
  </si>
  <si>
    <t>region_id</t>
  </si>
  <si>
    <t>district_id</t>
  </si>
  <si>
    <t>pct_urban</t>
  </si>
  <si>
    <t>hh_room1</t>
  </si>
  <si>
    <t>foodins_sev</t>
  </si>
  <si>
    <t>PK1</t>
  </si>
  <si>
    <t>PK2</t>
  </si>
  <si>
    <t>PK3</t>
  </si>
  <si>
    <t>PK4</t>
  </si>
  <si>
    <t>PK5</t>
  </si>
  <si>
    <t>PK6</t>
  </si>
  <si>
    <t>PK7</t>
  </si>
  <si>
    <t>PK101</t>
  </si>
  <si>
    <t>PK102</t>
  </si>
  <si>
    <t>PK104</t>
  </si>
  <si>
    <t>PK105</t>
  </si>
  <si>
    <t>PK106</t>
  </si>
  <si>
    <t>PK107</t>
  </si>
  <si>
    <t>PK108</t>
  </si>
  <si>
    <t>PK109</t>
  </si>
  <si>
    <t>PK110</t>
  </si>
  <si>
    <t>PK103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</si>
  <si>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</si>
  <si>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</si>
  <si>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</si>
  <si>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</si>
  <si>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</si>
  <si>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</si>
  <si>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</si>
  <si>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</si>
  <si>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Kachhi</t>
  </si>
  <si>
    <t>PK209</t>
  </si>
  <si>
    <t>PK234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</si>
  <si>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</si>
  <si>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</si>
  <si>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</si>
  <si>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</si>
  <si>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</si>
  <si>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</si>
  <si>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</si>
  <si>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</si>
  <si>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</si>
  <si>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</si>
  <si>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</si>
  <si>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</si>
  <si>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</si>
  <si>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</si>
  <si>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</si>
  <si>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</si>
  <si>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PK233</t>
  </si>
  <si>
    <t>PK227</t>
  </si>
  <si>
    <t>PK228</t>
  </si>
  <si>
    <t>PK229</t>
  </si>
  <si>
    <t>PK230</t>
  </si>
  <si>
    <t>PK231</t>
  </si>
  <si>
    <t>PK232</t>
  </si>
  <si>
    <t>PK301</t>
  </si>
  <si>
    <t>PK302</t>
  </si>
  <si>
    <t>PK303</t>
  </si>
  <si>
    <t>PK304</t>
  </si>
  <si>
    <t>PK305</t>
  </si>
  <si>
    <t>PK306</t>
  </si>
  <si>
    <t>Skardu</t>
  </si>
  <si>
    <t>PK307</t>
  </si>
  <si>
    <t>PK308</t>
  </si>
  <si>
    <t>PK309</t>
  </si>
  <si>
    <t>PK310</t>
  </si>
  <si>
    <t>PK401</t>
  </si>
  <si>
    <t>PK501</t>
  </si>
  <si>
    <t>PK502</t>
  </si>
  <si>
    <t>PK503</t>
  </si>
  <si>
    <t>PK504</t>
  </si>
  <si>
    <t>PK505</t>
  </si>
  <si>
    <t>PK506</t>
  </si>
  <si>
    <t>PK509</t>
  </si>
  <si>
    <t>PK510</t>
  </si>
  <si>
    <t>PK511</t>
  </si>
  <si>
    <t>PK512</t>
  </si>
  <si>
    <t>PK513</t>
  </si>
  <si>
    <t>PK514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</si>
  <si>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</si>
  <si>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</si>
  <si>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</si>
  <si>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</si>
  <si>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</si>
  <si>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</si>
  <si>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</si>
  <si>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</si>
  <si>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</si>
  <si>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</si>
  <si>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</si>
  <si>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</si>
  <si>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</si>
  <si>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</si>
  <si>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</si>
  <si>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PK535</t>
  </si>
  <si>
    <t>PK518</t>
  </si>
  <si>
    <t>PK507</t>
  </si>
  <si>
    <t>PK517</t>
  </si>
  <si>
    <t>PK601</t>
  </si>
  <si>
    <t>PK602</t>
  </si>
  <si>
    <t>PK603</t>
  </si>
  <si>
    <t>PK604</t>
  </si>
  <si>
    <t>PK605</t>
  </si>
  <si>
    <t>PK606</t>
  </si>
  <si>
    <t>Dera Ghazi Khan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</si>
  <si>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</si>
  <si>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</si>
  <si>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</si>
  <si>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</si>
  <si>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</si>
  <si>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</si>
  <si>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</si>
  <si>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</si>
  <si>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</si>
  <si>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</si>
  <si>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</si>
  <si>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</si>
  <si>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</si>
  <si>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</si>
  <si>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</si>
  <si>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</si>
  <si>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</si>
  <si>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</si>
  <si>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</si>
  <si>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</si>
  <si>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</si>
  <si>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</si>
  <si>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</si>
  <si>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</si>
  <si>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</si>
  <si>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</si>
  <si>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</si>
  <si>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PK636</t>
  </si>
  <si>
    <t>Leiah</t>
  </si>
  <si>
    <t>PK618</t>
  </si>
  <si>
    <t>PK635</t>
  </si>
  <si>
    <t>PK707</t>
  </si>
  <si>
    <t>PK710</t>
  </si>
  <si>
    <t>PK720</t>
  </si>
  <si>
    <t>PK713</t>
  </si>
  <si>
    <t>PK709</t>
  </si>
  <si>
    <t>Kambar Shahadad Kot</t>
  </si>
  <si>
    <t>PK723</t>
  </si>
  <si>
    <t>PK705</t>
  </si>
  <si>
    <t>PK711</t>
  </si>
  <si>
    <t>PK703</t>
  </si>
  <si>
    <t>PK708</t>
  </si>
  <si>
    <t>PK706</t>
  </si>
  <si>
    <t>PK724</t>
  </si>
  <si>
    <t>PK725</t>
  </si>
  <si>
    <t>PK715</t>
  </si>
  <si>
    <t>PK701</t>
  </si>
  <si>
    <t>PK727</t>
  </si>
  <si>
    <t>PK722</t>
  </si>
  <si>
    <t>PK716</t>
  </si>
  <si>
    <t>PK728</t>
  </si>
  <si>
    <t>PK726</t>
  </si>
  <si>
    <t>West Karachi</t>
  </si>
  <si>
    <t>PK729</t>
  </si>
  <si>
    <t>Malir Karachi</t>
  </si>
  <si>
    <t>PK714</t>
  </si>
  <si>
    <t>South Karachi</t>
  </si>
  <si>
    <t>PK721</t>
  </si>
  <si>
    <t>East Karachi</t>
  </si>
  <si>
    <t>PK704</t>
  </si>
  <si>
    <t>Central Karachi</t>
  </si>
  <si>
    <t>PK702</t>
  </si>
  <si>
    <t>Korangi Karachi</t>
  </si>
  <si>
    <t>PK712</t>
  </si>
  <si>
    <t>PK717</t>
  </si>
  <si>
    <t>PK719</t>
  </si>
  <si>
    <t>PK718</t>
  </si>
  <si>
    <t xml:space="preserve">Subnational TB burden estimation for Pakistan </t>
  </si>
  <si>
    <t>SUBsET Modelling:</t>
  </si>
  <si>
    <t>Methods:</t>
  </si>
  <si>
    <t>May 2023</t>
  </si>
  <si>
    <t>1. Data entry is done in the cells with black borders</t>
  </si>
  <si>
    <t>3. Burden is divided between districts based on weight of population, % living in urban setting, and XXX</t>
  </si>
  <si>
    <t>4. Data for district name, TB notifications, population, and other variables comes from sheet: 'Input 1'</t>
  </si>
  <si>
    <t>RISK FACTORS-TB ASSOCIATIONS</t>
  </si>
  <si>
    <t>Variable</t>
  </si>
  <si>
    <t>Region</t>
  </si>
  <si>
    <t>Relative Risk</t>
  </si>
  <si>
    <t>Lower</t>
  </si>
  <si>
    <t>Upper</t>
  </si>
  <si>
    <t>Urban/Rural</t>
  </si>
  <si>
    <t>PREVALENCE</t>
  </si>
  <si>
    <t>Prevalence</t>
  </si>
  <si>
    <t>Population (in 1000s)</t>
  </si>
  <si>
    <t>Burden</t>
  </si>
  <si>
    <t>Factor</t>
  </si>
  <si>
    <t>INCIDENCE</t>
  </si>
  <si>
    <t>Incidence</t>
  </si>
  <si>
    <t>National</t>
  </si>
  <si>
    <t>TARGET SETTING</t>
  </si>
  <si>
    <t>Current</t>
  </si>
  <si>
    <t>Target</t>
  </si>
  <si>
    <t>Notification</t>
  </si>
  <si>
    <t>CNR</t>
  </si>
  <si>
    <t>REGIONS</t>
  </si>
  <si>
    <t>Region ID</t>
  </si>
  <si>
    <t>Name</t>
  </si>
  <si>
    <t>Rooms per household</t>
  </si>
  <si>
    <t>Food insecurity</t>
  </si>
  <si>
    <t>Any use of this tool should recognise the original creators and funders (GFATM).</t>
  </si>
  <si>
    <t>DATA INPUTS AND CALCULATIONS</t>
  </si>
  <si>
    <t>BURDEN ESTIMATE</t>
  </si>
  <si>
    <t>TARGET</t>
  </si>
  <si>
    <t>SCORE CALCULATION</t>
  </si>
  <si>
    <t>District</t>
  </si>
  <si>
    <t>Pop size (1,000x)</t>
  </si>
  <si>
    <t>Urban</t>
  </si>
  <si>
    <t>Urban multiplier</t>
  </si>
  <si>
    <t>Urban score</t>
  </si>
  <si>
    <t>Total district score</t>
  </si>
  <si>
    <t>Notifications</t>
  </si>
  <si>
    <t>Incidence (absolute)</t>
  </si>
  <si>
    <t>Lower estimate</t>
  </si>
  <si>
    <t>Upper estimate</t>
  </si>
  <si>
    <t>Incidence (per 100k)</t>
  </si>
  <si>
    <t>N/I ratio</t>
  </si>
  <si>
    <t>Absolute</t>
  </si>
  <si>
    <t>Per 100,000</t>
  </si>
  <si>
    <t>Total score</t>
  </si>
  <si>
    <t>Total burden</t>
  </si>
  <si>
    <t>Checks</t>
  </si>
  <si>
    <t>Total notification</t>
  </si>
  <si>
    <t>Cases per unit</t>
  </si>
  <si>
    <t>GEOGRAPHY</t>
  </si>
  <si>
    <t>POPULATION</t>
  </si>
  <si>
    <t>TB NOTIFICATIONS</t>
  </si>
  <si>
    <t>VARIABLES</t>
  </si>
  <si>
    <t>District ID</t>
  </si>
  <si>
    <t>Rooms</t>
  </si>
  <si>
    <t>Rooms multiplier</t>
  </si>
  <si>
    <t>Rooms score</t>
  </si>
  <si>
    <t>Food</t>
  </si>
  <si>
    <t>Food multiplier</t>
  </si>
  <si>
    <t>Food score</t>
  </si>
  <si>
    <t>TOTAL</t>
  </si>
  <si>
    <t>7. Sociodemographic data sources are listed in the technical report</t>
  </si>
  <si>
    <t>8. There are a number of internal checks (cells green if everything working correctly, red if not).</t>
  </si>
  <si>
    <t>pop_1k</t>
  </si>
  <si>
    <t>urban_sc</t>
  </si>
  <si>
    <t>room_sc</t>
  </si>
  <si>
    <t>foodsev_sc</t>
  </si>
  <si>
    <t>inc_100k</t>
  </si>
  <si>
    <t>cdr</t>
  </si>
  <si>
    <t>6. Data on regional relative TB prevalence obtained from the 2010-2011 National TB Prevalence Survey (reported by Qadeer et al.)</t>
  </si>
  <si>
    <t>2. All data is based on 2022 values where possible</t>
  </si>
  <si>
    <t>pop_2022</t>
  </si>
  <si>
    <t>tbnot_2022</t>
  </si>
  <si>
    <t>Jhelum Vellay</t>
  </si>
  <si>
    <t>Poonch</t>
  </si>
  <si>
    <t>Sudhnoti</t>
  </si>
  <si>
    <t>Chitral</t>
  </si>
  <si>
    <t>Kohistan</t>
  </si>
  <si>
    <t>hc_facilities</t>
  </si>
  <si>
    <t>hc_fac_100k</t>
  </si>
  <si>
    <t>hc_not</t>
  </si>
  <si>
    <t>REGIONAL ESTIMATES</t>
  </si>
  <si>
    <t>Population</t>
  </si>
  <si>
    <t>CDR</t>
  </si>
  <si>
    <t>inc_100k_reg</t>
  </si>
  <si>
    <t>cdr_reg</t>
  </si>
  <si>
    <t>5. Data on TB incidence (2022) obtained from the WHO Global TB Report</t>
  </si>
  <si>
    <t>Sheets:</t>
  </si>
  <si>
    <t>Input 1 - Contains district-level data on TB notifications, population, and selected variables [Update yearly]</t>
  </si>
  <si>
    <t>Input 2 - Contains region-level relative risks for selected variables, TB burden weight, and notification target</t>
  </si>
  <si>
    <t>Estimates - District-level TB burden estimation using variable scores and notification/incidence ratios</t>
  </si>
  <si>
    <t>Division - Contains methods to divide burden for a district that has split</t>
  </si>
  <si>
    <t>Analysis - Calls certain cells created in the Workbook for exporting to analytical software (i.e., R)</t>
  </si>
  <si>
    <t>Process:</t>
  </si>
  <si>
    <t>DATA ENTRY</t>
  </si>
  <si>
    <t>Name_district1</t>
  </si>
  <si>
    <t>XX</t>
  </si>
  <si>
    <t>Name_district2</t>
  </si>
  <si>
    <t>YY</t>
  </si>
  <si>
    <t>Pop_new_district1</t>
  </si>
  <si>
    <t>Pop_new_district2</t>
  </si>
  <si>
    <t>%urban_district1</t>
  </si>
  <si>
    <t>%urban_district2</t>
  </si>
  <si>
    <t>District division method (Follow steps)</t>
  </si>
  <si>
    <t>District_burden</t>
  </si>
  <si>
    <t>STEPS</t>
  </si>
  <si>
    <t>2. Enter the district names in the WHITE cells</t>
  </si>
  <si>
    <t>1. Copy the total current estimated burden into the RED cell</t>
  </si>
  <si>
    <t>3. Enter the population sizes for the new districts in the YELLOW cells</t>
  </si>
  <si>
    <t>4. Enter the % of the population living in an urban environment for each district in the GREEN cells</t>
  </si>
  <si>
    <t>5. Select the region in the BLUE cell</t>
  </si>
  <si>
    <t>6. Copy the results (burden and target) from the GREY cells</t>
  </si>
  <si>
    <t>RESULTS</t>
  </si>
  <si>
    <t>District Name</t>
  </si>
  <si>
    <t>Target_notif</t>
  </si>
  <si>
    <t>District1</t>
  </si>
  <si>
    <t>District2</t>
  </si>
  <si>
    <t>BURDEN CALCULATION INPUTS</t>
  </si>
  <si>
    <t>CDR_target</t>
  </si>
  <si>
    <t>Notif_target</t>
  </si>
  <si>
    <t>Inputs (from 'Input 2' worksheet)</t>
  </si>
  <si>
    <t>Urban/rural</t>
  </si>
  <si>
    <t>CALCULATION</t>
  </si>
  <si>
    <t>urb_mul</t>
  </si>
  <si>
    <t>urb_scor</t>
  </si>
  <si>
    <t>score</t>
  </si>
  <si>
    <t>%burden</t>
  </si>
  <si>
    <t>9. Highlighted cells (in yellow) indicate values taken from region or national average</t>
  </si>
  <si>
    <r>
      <rPr>
        <b/>
        <sz val="18"/>
        <color theme="1"/>
        <rFont val="Arial"/>
        <family val="2"/>
      </rPr>
      <t xml:space="preserve">NOTE: </t>
    </r>
    <r>
      <rPr>
        <sz val="18"/>
        <color theme="1"/>
        <rFont val="Arial"/>
        <family val="2"/>
      </rPr>
      <t xml:space="preserve">This file holds the methods and tools developed by A Schwalb and R Houben for the Pakistan NTP. </t>
    </r>
  </si>
  <si>
    <t>Azad Jammu and Kashmir</t>
  </si>
  <si>
    <t>Gilgit-Baltistan</t>
  </si>
  <si>
    <t>Khyber Pakhtun Khwa</t>
  </si>
  <si>
    <t xml:space="preserve">Azad Jammu and Kashmir </t>
  </si>
  <si>
    <t xml:space="preserve">Khyber Pakhtun Khwa </t>
  </si>
  <si>
    <t>inc_100k_lo</t>
  </si>
  <si>
    <t>inc_100k_hi</t>
  </si>
  <si>
    <t>cdr_lo</t>
  </si>
  <si>
    <t>cdr_hi</t>
  </si>
  <si>
    <t>whocomp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</si>
</sst>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DE5D7"/>
        <bgColor indexed="64"/>
      </patternFill>
    </fill>
    <fill>
      <patternFill patternType="solid">
        <fgColor rgb="FFCDC7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B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rgb="FFB5C6E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10" fillId="0" borderId="0" xfId="0" applyFont="1"/>
    <xf numFmtId="0" fontId="8" fillId="7" borderId="0" xfId="0" applyFont="1" applyFill="1"/>
    <xf numFmtId="0" fontId="9" fillId="7" borderId="0" xfId="0" applyFont="1" applyFill="1" applyAlignment="1">
      <alignment horizontal="left" vertical="top" wrapText="1"/>
    </xf>
    <xf numFmtId="0" fontId="9" fillId="7" borderId="0" xfId="0" applyFont="1" applyFill="1"/>
    <xf numFmtId="2" fontId="9" fillId="7" borderId="1" xfId="0" applyNumberFormat="1" applyFont="1" applyFill="1" applyBorder="1"/>
    <xf numFmtId="2" fontId="9" fillId="7" borderId="2" xfId="0" applyNumberFormat="1" applyFont="1" applyFill="1" applyBorder="1"/>
    <xf numFmtId="2" fontId="9" fillId="7" borderId="3" xfId="0" applyNumberFormat="1" applyFont="1" applyFill="1" applyBorder="1"/>
    <xf numFmtId="2" fontId="9" fillId="7" borderId="4" xfId="0" applyNumberFormat="1" applyFont="1" applyFill="1" applyBorder="1"/>
    <xf numFmtId="2" fontId="9" fillId="7" borderId="0" xfId="0" applyNumberFormat="1" applyFont="1" applyFill="1"/>
    <xf numFmtId="2" fontId="9" fillId="7" borderId="5" xfId="0" applyNumberFormat="1" applyFont="1" applyFill="1" applyBorder="1"/>
    <xf numFmtId="2" fontId="9" fillId="7" borderId="6" xfId="0" applyNumberFormat="1" applyFont="1" applyFill="1" applyBorder="1"/>
    <xf numFmtId="2" fontId="9" fillId="7" borderId="7" xfId="0" applyNumberFormat="1" applyFont="1" applyFill="1" applyBorder="1"/>
    <xf numFmtId="2" fontId="9" fillId="7" borderId="8" xfId="0" applyNumberFormat="1" applyFont="1" applyFill="1" applyBorder="1"/>
    <xf numFmtId="0" fontId="9" fillId="7" borderId="0" xfId="0" applyFont="1" applyFill="1" applyAlignment="1">
      <alignment horizontal="left" wrapText="1"/>
    </xf>
    <xf numFmtId="0" fontId="9" fillId="0" borderId="0" xfId="0" applyFont="1"/>
    <xf numFmtId="0" fontId="8" fillId="8" borderId="0" xfId="0" applyFont="1" applyFill="1"/>
    <xf numFmtId="0" fontId="8" fillId="9" borderId="0" xfId="0" applyFont="1" applyFill="1"/>
    <xf numFmtId="0" fontId="9" fillId="9" borderId="0" xfId="0" applyFont="1" applyFill="1"/>
    <xf numFmtId="0" fontId="9" fillId="9" borderId="9" xfId="0" applyFont="1" applyFill="1" applyBorder="1"/>
    <xf numFmtId="1" fontId="9" fillId="9" borderId="0" xfId="0" applyNumberFormat="1" applyFont="1" applyFill="1"/>
    <xf numFmtId="0" fontId="9" fillId="9" borderId="10" xfId="0" applyFont="1" applyFill="1" applyBorder="1"/>
    <xf numFmtId="0" fontId="9" fillId="9" borderId="11" xfId="0" applyFont="1" applyFill="1" applyBorder="1"/>
    <xf numFmtId="0" fontId="8" fillId="10" borderId="0" xfId="0" applyFont="1" applyFill="1"/>
    <xf numFmtId="0" fontId="9" fillId="10" borderId="0" xfId="0" applyFont="1" applyFill="1"/>
    <xf numFmtId="0" fontId="8" fillId="11" borderId="0" xfId="0" applyFont="1" applyFill="1"/>
    <xf numFmtId="0" fontId="9" fillId="0" borderId="0" xfId="0" applyFont="1" applyAlignment="1">
      <alignment horizontal="right" wrapText="1"/>
    </xf>
    <xf numFmtId="0" fontId="9" fillId="11" borderId="0" xfId="0" applyFont="1" applyFill="1"/>
    <xf numFmtId="0" fontId="9" fillId="11" borderId="12" xfId="0" applyFont="1" applyFill="1" applyBorder="1"/>
    <xf numFmtId="0" fontId="9" fillId="11" borderId="13" xfId="0" applyFont="1" applyFill="1" applyBorder="1"/>
    <xf numFmtId="0" fontId="9" fillId="0" borderId="0" xfId="0" applyFont="1" applyAlignment="1">
      <alignment horizontal="right"/>
    </xf>
    <xf numFmtId="1" fontId="9" fillId="11" borderId="0" xfId="0" applyNumberFormat="1" applyFont="1" applyFill="1"/>
    <xf numFmtId="9" fontId="9" fillId="0" borderId="0" xfId="0" applyNumberFormat="1" applyFont="1"/>
    <xf numFmtId="0" fontId="8" fillId="12" borderId="0" xfId="0" applyFont="1" applyFill="1"/>
    <xf numFmtId="0" fontId="9" fillId="12" borderId="0" xfId="0" applyFont="1" applyFill="1" applyAlignment="1">
      <alignment horizontal="right"/>
    </xf>
    <xf numFmtId="0" fontId="9" fillId="13" borderId="0" xfId="0" applyFont="1" applyFill="1"/>
    <xf numFmtId="0" fontId="9" fillId="13" borderId="0" xfId="0" applyFont="1" applyFill="1" applyAlignment="1">
      <alignment horizontal="right"/>
    </xf>
    <xf numFmtId="9" fontId="9" fillId="13" borderId="0" xfId="0" applyNumberFormat="1" applyFont="1" applyFill="1" applyAlignment="1">
      <alignment horizontal="right"/>
    </xf>
    <xf numFmtId="9" fontId="9" fillId="13" borderId="12" xfId="0" applyNumberFormat="1" applyFont="1" applyFill="1" applyBorder="1" applyAlignment="1">
      <alignment horizontal="right"/>
    </xf>
    <xf numFmtId="0" fontId="8" fillId="14" borderId="0" xfId="0" applyFont="1" applyFill="1"/>
    <xf numFmtId="0" fontId="8" fillId="15" borderId="0" xfId="0" applyFont="1" applyFill="1"/>
    <xf numFmtId="0" fontId="9" fillId="15" borderId="0" xfId="0" applyFont="1" applyFill="1" applyAlignment="1">
      <alignment horizontal="right"/>
    </xf>
    <xf numFmtId="0" fontId="9" fillId="15" borderId="0" xfId="0" applyFont="1" applyFill="1"/>
    <xf numFmtId="0" fontId="9" fillId="17" borderId="10" xfId="0" applyFont="1" applyFill="1" applyBorder="1"/>
    <xf numFmtId="9" fontId="10" fillId="0" borderId="0" xfId="0" applyNumberFormat="1" applyFont="1"/>
    <xf numFmtId="0" fontId="10" fillId="0" borderId="0" xfId="0" applyFont="1" applyAlignment="1">
      <alignment horizontal="right"/>
    </xf>
    <xf numFmtId="0" fontId="10" fillId="19" borderId="0" xfId="0" applyFont="1" applyFill="1"/>
    <xf numFmtId="0" fontId="4" fillId="20" borderId="0" xfId="0" applyFont="1" applyFill="1"/>
    <xf numFmtId="0" fontId="10" fillId="20" borderId="0" xfId="0" applyFont="1" applyFill="1"/>
    <xf numFmtId="0" fontId="4" fillId="19" borderId="0" xfId="0" applyFont="1" applyFill="1"/>
    <xf numFmtId="1" fontId="4" fillId="19" borderId="0" xfId="0" applyNumberFormat="1" applyFont="1" applyFill="1"/>
    <xf numFmtId="0" fontId="4" fillId="21" borderId="0" xfId="0" applyFont="1" applyFill="1"/>
    <xf numFmtId="0" fontId="10" fillId="21" borderId="0" xfId="0" applyFont="1" applyFill="1"/>
    <xf numFmtId="0" fontId="10" fillId="3" borderId="0" xfId="0" applyFont="1" applyFill="1"/>
    <xf numFmtId="1" fontId="10" fillId="3" borderId="0" xfId="0" applyNumberFormat="1" applyFont="1" applyFill="1"/>
    <xf numFmtId="9" fontId="10" fillId="29" borderId="0" xfId="0" applyNumberFormat="1" applyFont="1" applyFill="1"/>
    <xf numFmtId="2" fontId="10" fillId="29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4" fillId="22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24" borderId="0" xfId="0" applyFont="1" applyFill="1" applyAlignment="1">
      <alignment horizontal="center" wrapText="1"/>
    </xf>
    <xf numFmtId="1" fontId="4" fillId="25" borderId="0" xfId="0" applyNumberFormat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4" fillId="27" borderId="0" xfId="0" applyFont="1" applyFill="1" applyAlignment="1">
      <alignment horizontal="center" wrapText="1"/>
    </xf>
    <xf numFmtId="0" fontId="4" fillId="26" borderId="0" xfId="0" applyFont="1" applyFill="1" applyAlignment="1">
      <alignment horizontal="center" wrapText="1"/>
    </xf>
    <xf numFmtId="1" fontId="4" fillId="26" borderId="0" xfId="0" applyNumberFormat="1" applyFont="1" applyFill="1" applyAlignment="1">
      <alignment horizontal="center" wrapText="1"/>
    </xf>
    <xf numFmtId="0" fontId="4" fillId="28" borderId="0" xfId="0" applyFont="1" applyFill="1" applyAlignment="1">
      <alignment horizontal="center" wrapText="1"/>
    </xf>
    <xf numFmtId="0" fontId="11" fillId="28" borderId="0" xfId="0" applyFont="1" applyFill="1" applyAlignment="1">
      <alignment horizontal="center" wrapText="1"/>
    </xf>
    <xf numFmtId="0" fontId="4" fillId="30" borderId="0" xfId="0" applyFont="1" applyFill="1" applyAlignment="1">
      <alignment horizontal="center"/>
    </xf>
    <xf numFmtId="0" fontId="10" fillId="30" borderId="0" xfId="0" applyFont="1" applyFill="1"/>
    <xf numFmtId="0" fontId="4" fillId="23" borderId="0" xfId="0" applyFont="1" applyFill="1" applyAlignment="1">
      <alignment horizontal="center" wrapText="1"/>
    </xf>
    <xf numFmtId="2" fontId="10" fillId="23" borderId="0" xfId="0" applyNumberFormat="1" applyFont="1" applyFill="1"/>
    <xf numFmtId="9" fontId="10" fillId="23" borderId="0" xfId="0" applyNumberFormat="1" applyFont="1" applyFill="1"/>
    <xf numFmtId="2" fontId="10" fillId="24" borderId="0" xfId="0" applyNumberFormat="1" applyFont="1" applyFill="1"/>
    <xf numFmtId="1" fontId="10" fillId="31" borderId="0" xfId="0" applyNumberFormat="1" applyFont="1" applyFill="1"/>
    <xf numFmtId="0" fontId="4" fillId="32" borderId="0" xfId="0" applyFont="1" applyFill="1" applyAlignment="1">
      <alignment horizontal="center"/>
    </xf>
    <xf numFmtId="0" fontId="10" fillId="32" borderId="0" xfId="0" applyFont="1" applyFill="1"/>
    <xf numFmtId="1" fontId="10" fillId="32" borderId="0" xfId="0" applyNumberFormat="1" applyFont="1" applyFill="1"/>
    <xf numFmtId="164" fontId="10" fillId="32" borderId="0" xfId="0" applyNumberFormat="1" applyFont="1" applyFill="1"/>
    <xf numFmtId="0" fontId="4" fillId="33" borderId="0" xfId="0" applyFont="1" applyFill="1" applyAlignment="1">
      <alignment horizontal="center" wrapText="1"/>
    </xf>
    <xf numFmtId="1" fontId="10" fillId="33" borderId="0" xfId="0" applyNumberFormat="1" applyFont="1" applyFill="1"/>
    <xf numFmtId="9" fontId="10" fillId="33" borderId="0" xfId="0" applyNumberFormat="1" applyFont="1" applyFill="1"/>
    <xf numFmtId="0" fontId="4" fillId="34" borderId="0" xfId="0" applyFont="1" applyFill="1" applyAlignment="1">
      <alignment horizontal="center" wrapText="1"/>
    </xf>
    <xf numFmtId="0" fontId="10" fillId="34" borderId="0" xfId="0" applyFont="1" applyFill="1"/>
    <xf numFmtId="1" fontId="10" fillId="34" borderId="0" xfId="0" applyNumberFormat="1" applyFont="1" applyFill="1"/>
    <xf numFmtId="0" fontId="12" fillId="16" borderId="0" xfId="0" applyFont="1" applyFill="1"/>
    <xf numFmtId="10" fontId="9" fillId="9" borderId="0" xfId="0" applyNumberFormat="1" applyFont="1" applyFill="1"/>
    <xf numFmtId="9" fontId="10" fillId="24" borderId="0" xfId="0" applyNumberFormat="1" applyFont="1" applyFill="1"/>
    <xf numFmtId="164" fontId="2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2" fillId="5" borderId="0" xfId="0" applyNumberFormat="1" applyFont="1" applyFill="1" applyAlignment="1">
      <alignment horizontal="center"/>
    </xf>
    <xf numFmtId="0" fontId="14" fillId="35" borderId="0" xfId="0" applyFont="1" applyFill="1"/>
    <xf numFmtId="0" fontId="4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 wrapText="1"/>
    </xf>
    <xf numFmtId="1" fontId="10" fillId="19" borderId="0" xfId="0" applyNumberFormat="1" applyFont="1" applyFill="1"/>
    <xf numFmtId="9" fontId="10" fillId="19" borderId="0" xfId="0" applyNumberFormat="1" applyFont="1" applyFill="1"/>
    <xf numFmtId="0" fontId="17" fillId="0" borderId="0" xfId="0" applyFont="1"/>
    <xf numFmtId="0" fontId="5" fillId="37" borderId="0" xfId="0" applyFont="1" applyFill="1"/>
    <xf numFmtId="0" fontId="5" fillId="37" borderId="9" xfId="0" applyFont="1" applyFill="1" applyBorder="1" applyAlignment="1">
      <alignment horizontal="right"/>
    </xf>
    <xf numFmtId="0" fontId="5" fillId="37" borderId="11" xfId="0" applyFont="1" applyFill="1" applyBorder="1" applyAlignment="1">
      <alignment horizontal="right"/>
    </xf>
    <xf numFmtId="0" fontId="5" fillId="38" borderId="0" xfId="0" applyFont="1" applyFill="1"/>
    <xf numFmtId="0" fontId="5" fillId="38" borderId="10" xfId="0" applyFont="1" applyFill="1" applyBorder="1"/>
    <xf numFmtId="0" fontId="5" fillId="39" borderId="0" xfId="0" applyFont="1" applyFill="1"/>
    <xf numFmtId="9" fontId="5" fillId="39" borderId="9" xfId="2" applyFont="1" applyFill="1" applyBorder="1"/>
    <xf numFmtId="9" fontId="5" fillId="39" borderId="11" xfId="2" applyFont="1" applyFill="1" applyBorder="1"/>
    <xf numFmtId="0" fontId="5" fillId="40" borderId="0" xfId="0" applyFont="1" applyFill="1"/>
    <xf numFmtId="0" fontId="5" fillId="40" borderId="11" xfId="0" applyFont="1" applyFill="1" applyBorder="1" applyAlignment="1">
      <alignment horizontal="right"/>
    </xf>
    <xf numFmtId="0" fontId="18" fillId="41" borderId="0" xfId="0" applyFont="1" applyFill="1"/>
    <xf numFmtId="0" fontId="18" fillId="41" borderId="9" xfId="0" applyFont="1" applyFill="1" applyBorder="1"/>
    <xf numFmtId="0" fontId="14" fillId="36" borderId="0" xfId="0" applyFont="1" applyFill="1" applyAlignment="1">
      <alignment horizontal="center" vertical="center"/>
    </xf>
    <xf numFmtId="0" fontId="4" fillId="26" borderId="0" xfId="0" applyFont="1" applyFill="1"/>
    <xf numFmtId="0" fontId="4" fillId="26" borderId="0" xfId="0" applyFont="1" applyFill="1" applyAlignment="1">
      <alignment horizontal="left"/>
    </xf>
    <xf numFmtId="0" fontId="4" fillId="26" borderId="5" xfId="0" applyFont="1" applyFill="1" applyBorder="1" applyAlignment="1">
      <alignment horizontal="left"/>
    </xf>
    <xf numFmtId="0" fontId="16" fillId="0" borderId="0" xfId="0" applyFont="1"/>
    <xf numFmtId="0" fontId="5" fillId="26" borderId="4" xfId="0" applyFont="1" applyFill="1" applyBorder="1"/>
    <xf numFmtId="0" fontId="5" fillId="26" borderId="0" xfId="0" applyFont="1" applyFill="1"/>
    <xf numFmtId="1" fontId="5" fillId="26" borderId="0" xfId="0" applyNumberFormat="1" applyFont="1" applyFill="1"/>
    <xf numFmtId="1" fontId="5" fillId="26" borderId="5" xfId="0" applyNumberFormat="1" applyFont="1" applyFill="1" applyBorder="1"/>
    <xf numFmtId="0" fontId="5" fillId="26" borderId="6" xfId="0" applyFont="1" applyFill="1" applyBorder="1"/>
    <xf numFmtId="0" fontId="5" fillId="26" borderId="7" xfId="0" applyFont="1" applyFill="1" applyBorder="1"/>
    <xf numFmtId="1" fontId="5" fillId="26" borderId="7" xfId="0" applyNumberFormat="1" applyFont="1" applyFill="1" applyBorder="1"/>
    <xf numFmtId="1" fontId="5" fillId="26" borderId="8" xfId="0" applyNumberFormat="1" applyFont="1" applyFill="1" applyBorder="1"/>
    <xf numFmtId="0" fontId="1" fillId="0" borderId="0" xfId="0" applyFont="1"/>
    <xf numFmtId="0" fontId="4" fillId="16" borderId="0" xfId="0" applyFont="1" applyFill="1"/>
    <xf numFmtId="0" fontId="5" fillId="16" borderId="0" xfId="0" applyFont="1" applyFill="1"/>
    <xf numFmtId="0" fontId="5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37" fontId="5" fillId="5" borderId="0" xfId="1" applyNumberFormat="1" applyFont="1" applyFill="1"/>
    <xf numFmtId="2" fontId="5" fillId="5" borderId="0" xfId="2" applyNumberFormat="1" applyFont="1" applyFill="1" applyAlignment="1">
      <alignment horizontal="center"/>
    </xf>
    <xf numFmtId="9" fontId="5" fillId="5" borderId="0" xfId="2" applyFont="1" applyFill="1"/>
    <xf numFmtId="0" fontId="4" fillId="43" borderId="1" xfId="0" applyFont="1" applyFill="1" applyBorder="1"/>
    <xf numFmtId="0" fontId="4" fillId="43" borderId="2" xfId="0" applyFont="1" applyFill="1" applyBorder="1"/>
    <xf numFmtId="0" fontId="4" fillId="43" borderId="3" xfId="0" applyFont="1" applyFill="1" applyBorder="1"/>
    <xf numFmtId="0" fontId="4" fillId="44" borderId="4" xfId="0" applyFont="1" applyFill="1" applyBorder="1"/>
    <xf numFmtId="0" fontId="5" fillId="44" borderId="0" xfId="0" applyFont="1" applyFill="1"/>
    <xf numFmtId="0" fontId="5" fillId="44" borderId="5" xfId="0" applyFont="1" applyFill="1" applyBorder="1"/>
    <xf numFmtId="0" fontId="4" fillId="38" borderId="4" xfId="0" applyFont="1" applyFill="1" applyBorder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5" xfId="0" applyFont="1" applyFill="1" applyBorder="1" applyAlignment="1">
      <alignment horizontal="center"/>
    </xf>
    <xf numFmtId="0" fontId="5" fillId="38" borderId="0" xfId="0" applyFont="1" applyFill="1" applyAlignment="1">
      <alignment horizontal="center"/>
    </xf>
    <xf numFmtId="2" fontId="5" fillId="38" borderId="0" xfId="0" applyNumberFormat="1" applyFont="1" applyFill="1"/>
    <xf numFmtId="2" fontId="5" fillId="38" borderId="5" xfId="0" applyNumberFormat="1" applyFont="1" applyFill="1" applyBorder="1"/>
    <xf numFmtId="0" fontId="5" fillId="38" borderId="7" xfId="0" applyFont="1" applyFill="1" applyBorder="1" applyAlignment="1">
      <alignment horizontal="center"/>
    </xf>
    <xf numFmtId="2" fontId="5" fillId="38" borderId="7" xfId="0" applyNumberFormat="1" applyFont="1" applyFill="1" applyBorder="1"/>
    <xf numFmtId="2" fontId="5" fillId="38" borderId="8" xfId="0" applyNumberFormat="1" applyFont="1" applyFill="1" applyBorder="1"/>
    <xf numFmtId="9" fontId="5" fillId="26" borderId="5" xfId="2" applyFont="1" applyFill="1" applyBorder="1" applyAlignment="1">
      <alignment horizontal="right"/>
    </xf>
    <xf numFmtId="1" fontId="5" fillId="26" borderId="8" xfId="0" applyNumberFormat="1" applyFont="1" applyFill="1" applyBorder="1" applyAlignment="1">
      <alignment horizontal="right"/>
    </xf>
    <xf numFmtId="2" fontId="17" fillId="0" borderId="0" xfId="0" applyNumberFormat="1" applyFont="1"/>
    <xf numFmtId="1" fontId="10" fillId="0" borderId="0" xfId="0" applyNumberFormat="1" applyFont="1"/>
    <xf numFmtId="0" fontId="8" fillId="15" borderId="0" xfId="0" applyFont="1" applyFill="1" applyAlignment="1">
      <alignment horizontal="right"/>
    </xf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right" wrapText="1"/>
    </xf>
    <xf numFmtId="0" fontId="8" fillId="11" borderId="0" xfId="0" applyFont="1" applyFill="1" applyAlignment="1">
      <alignment horizontal="right" wrapText="1"/>
    </xf>
    <xf numFmtId="0" fontId="8" fillId="13" borderId="0" xfId="0" applyFont="1" applyFill="1" applyAlignment="1">
      <alignment horizontal="right"/>
    </xf>
    <xf numFmtId="0" fontId="8" fillId="7" borderId="0" xfId="0" applyFont="1" applyFill="1" applyAlignment="1">
      <alignment horizontal="right" wrapText="1"/>
    </xf>
    <xf numFmtId="0" fontId="7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9" fillId="7" borderId="0" xfId="0" applyFont="1" applyFill="1" applyAlignment="1">
      <alignment horizontal="left" vertical="top" wrapText="1"/>
    </xf>
    <xf numFmtId="0" fontId="4" fillId="18" borderId="0" xfId="0" applyFont="1" applyFill="1" applyAlignment="1">
      <alignment horizontal="center"/>
    </xf>
    <xf numFmtId="0" fontId="14" fillId="36" borderId="0" xfId="0" applyFont="1" applyFill="1" applyAlignment="1">
      <alignment horizontal="left"/>
    </xf>
    <xf numFmtId="0" fontId="14" fillId="36" borderId="0" xfId="0" applyFont="1" applyFill="1" applyAlignment="1">
      <alignment horizontal="center" vertical="center"/>
    </xf>
    <xf numFmtId="0" fontId="4" fillId="42" borderId="1" xfId="0" applyFont="1" applyFill="1" applyBorder="1" applyAlignment="1">
      <alignment horizontal="left"/>
    </xf>
    <xf numFmtId="0" fontId="4" fillId="42" borderId="2" xfId="0" applyFont="1" applyFill="1" applyBorder="1" applyAlignment="1">
      <alignment horizontal="left"/>
    </xf>
    <xf numFmtId="0" fontId="4" fillId="42" borderId="3" xfId="0" applyFont="1" applyFill="1" applyBorder="1" applyAlignment="1">
      <alignment horizontal="left"/>
    </xf>
    <xf numFmtId="0" fontId="5" fillId="38" borderId="4" xfId="0" applyFont="1" applyFill="1" applyBorder="1" applyAlignment="1">
      <alignment horizontal="left" vertical="top" wrapText="1"/>
    </xf>
    <xf numFmtId="0" fontId="5" fillId="38" borderId="6" xfId="0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left"/>
    </xf>
    <xf numFmtId="0" fontId="4" fillId="19" borderId="3" xfId="0" applyFont="1" applyFill="1" applyBorder="1" applyAlignment="1">
      <alignment horizontal="left"/>
    </xf>
    <xf numFmtId="166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D0CECE"/>
      <color rgb="FFB5C6E7"/>
      <color rgb="FFDEEBF8"/>
      <color rgb="FFDAE2F2"/>
      <color rgb="FFD9DAFF"/>
      <color rgb="FFD1CECE"/>
      <color rgb="FFE2F0DB"/>
      <color rgb="FFFDE5D7"/>
      <color rgb="FFCDC7E7"/>
      <color rgb="FFBEC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CD53-8A81-C14C-9B0B-01FC67D07DC2}">
  <dimension ref="A1:A26"/>
  <sheetViews>
    <sheetView workbookViewId="0">
      <selection activeCell="A6" sqref="A6"/>
    </sheetView>
  </sheetViews>
  <sheetFormatPr baseColWidth="10" defaultRowHeight="15" x14ac:dyDescent="0.2"/>
  <cols>
    <col min="1" max="1" width="155.1640625" customWidth="1"/>
  </cols>
  <sheetData>
    <row r="1" spans="1:1" ht="18" x14ac:dyDescent="0.2">
      <c r="A1" s="6" t="s">
        <v>313</v>
      </c>
    </row>
    <row r="2" spans="1:1" ht="16" x14ac:dyDescent="0.2">
      <c r="A2" s="4" t="s">
        <v>312</v>
      </c>
    </row>
    <row r="3" spans="1:1" ht="16" x14ac:dyDescent="0.2">
      <c r="A3" s="5" t="s">
        <v>315</v>
      </c>
    </row>
    <row r="5" spans="1:1" ht="16" x14ac:dyDescent="0.2">
      <c r="A5" s="3" t="s">
        <v>314</v>
      </c>
    </row>
    <row r="6" spans="1:1" ht="16" x14ac:dyDescent="0.2">
      <c r="A6" s="7" t="s">
        <v>316</v>
      </c>
    </row>
    <row r="7" spans="1:1" ht="16" customHeight="1" x14ac:dyDescent="0.2">
      <c r="A7" s="7" t="s">
        <v>389</v>
      </c>
    </row>
    <row r="8" spans="1:1" ht="16" x14ac:dyDescent="0.2">
      <c r="A8" s="7" t="s">
        <v>317</v>
      </c>
    </row>
    <row r="9" spans="1:1" ht="16" x14ac:dyDescent="0.2">
      <c r="A9" s="7" t="s">
        <v>318</v>
      </c>
    </row>
    <row r="10" spans="1:1" ht="16" x14ac:dyDescent="0.2">
      <c r="A10" s="7" t="s">
        <v>405</v>
      </c>
    </row>
    <row r="11" spans="1:1" ht="16" x14ac:dyDescent="0.2">
      <c r="A11" s="7" t="s">
        <v>388</v>
      </c>
    </row>
    <row r="12" spans="1:1" ht="16" x14ac:dyDescent="0.2">
      <c r="A12" s="7" t="s">
        <v>380</v>
      </c>
    </row>
    <row r="13" spans="1:1" ht="16" x14ac:dyDescent="0.2">
      <c r="A13" s="7" t="s">
        <v>381</v>
      </c>
    </row>
    <row r="14" spans="1:1" ht="16" x14ac:dyDescent="0.2">
      <c r="A14" s="7" t="s">
        <v>446</v>
      </c>
    </row>
    <row r="15" spans="1:1" ht="16" x14ac:dyDescent="0.2">
      <c r="A15" s="7"/>
    </row>
    <row r="16" spans="1:1" ht="16" x14ac:dyDescent="0.2">
      <c r="A16" s="3" t="s">
        <v>406</v>
      </c>
    </row>
    <row r="17" spans="1:1" ht="16" x14ac:dyDescent="0.2">
      <c r="A17" s="7" t="s">
        <v>407</v>
      </c>
    </row>
    <row r="18" spans="1:1" ht="16" x14ac:dyDescent="0.2">
      <c r="A18" s="7" t="s">
        <v>408</v>
      </c>
    </row>
    <row r="19" spans="1:1" ht="16" x14ac:dyDescent="0.2">
      <c r="A19" s="7" t="s">
        <v>409</v>
      </c>
    </row>
    <row r="20" spans="1:1" ht="16" x14ac:dyDescent="0.2">
      <c r="A20" s="7" t="s">
        <v>410</v>
      </c>
    </row>
    <row r="21" spans="1:1" ht="16" x14ac:dyDescent="0.2">
      <c r="A21" s="7" t="s">
        <v>411</v>
      </c>
    </row>
    <row r="22" spans="1:1" ht="16" x14ac:dyDescent="0.2">
      <c r="A22" s="7"/>
    </row>
    <row r="23" spans="1:1" ht="23" x14ac:dyDescent="0.25">
      <c r="A23" s="103" t="s">
        <v>447</v>
      </c>
    </row>
    <row r="24" spans="1:1" ht="23" x14ac:dyDescent="0.25">
      <c r="A24" s="103" t="s">
        <v>344</v>
      </c>
    </row>
    <row r="25" spans="1:1" ht="16" x14ac:dyDescent="0.2">
      <c r="A25" s="7"/>
    </row>
    <row r="26" spans="1:1" ht="16" x14ac:dyDescent="0.2">
      <c r="A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EC42-1337-3A4D-9AB3-2D09F492E408}">
  <dimension ref="A1:N152"/>
  <sheetViews>
    <sheetView zoomScale="120" zoomScaleNormal="120" workbookViewId="0">
      <pane xSplit="4" ySplit="2" topLeftCell="E3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ColWidth="8.83203125" defaultRowHeight="13" x14ac:dyDescent="0.15"/>
  <cols>
    <col min="1" max="1" width="28.6640625" style="1" customWidth="1"/>
    <col min="2" max="2" width="8.83203125" style="1" customWidth="1"/>
    <col min="3" max="3" width="23.6640625" style="1" customWidth="1"/>
    <col min="4" max="4" width="12" style="1" customWidth="1"/>
    <col min="5" max="5" width="13.33203125" style="1" customWidth="1"/>
    <col min="6" max="6" width="17.83203125" style="2" customWidth="1"/>
    <col min="7" max="7" width="12" style="2" customWidth="1"/>
    <col min="8" max="8" width="8.83203125" style="2"/>
    <col min="9" max="9" width="9.83203125" style="2" customWidth="1"/>
    <col min="10" max="10" width="10.5" style="2" customWidth="1"/>
    <col min="11" max="11" width="10.83203125" style="2" customWidth="1"/>
    <col min="12" max="16384" width="8.83203125" style="2"/>
  </cols>
  <sheetData>
    <row r="1" spans="1:14" x14ac:dyDescent="0.15">
      <c r="A1" s="175" t="s">
        <v>368</v>
      </c>
      <c r="B1" s="175"/>
      <c r="C1" s="175"/>
      <c r="D1" s="175"/>
      <c r="E1" s="9" t="s">
        <v>369</v>
      </c>
      <c r="F1" s="12" t="s">
        <v>370</v>
      </c>
      <c r="G1" s="176" t="s">
        <v>371</v>
      </c>
      <c r="H1" s="176"/>
      <c r="I1" s="176"/>
      <c r="J1" s="176"/>
      <c r="K1" s="176"/>
    </row>
    <row r="2" spans="1:14" ht="16" customHeight="1" x14ac:dyDescent="0.15">
      <c r="A2" s="8" t="s">
        <v>107</v>
      </c>
      <c r="B2" s="8" t="s">
        <v>139</v>
      </c>
      <c r="C2" s="8" t="s">
        <v>112</v>
      </c>
      <c r="D2" s="8" t="s">
        <v>140</v>
      </c>
      <c r="E2" s="10" t="s">
        <v>390</v>
      </c>
      <c r="F2" s="13" t="s">
        <v>391</v>
      </c>
      <c r="G2" s="14" t="s">
        <v>141</v>
      </c>
      <c r="H2" s="14" t="s">
        <v>142</v>
      </c>
      <c r="I2" s="14" t="s">
        <v>143</v>
      </c>
      <c r="J2" s="14" t="s">
        <v>397</v>
      </c>
      <c r="K2" s="14" t="s">
        <v>398</v>
      </c>
    </row>
    <row r="3" spans="1:14" ht="16" customHeight="1" x14ac:dyDescent="0.15">
      <c r="A3" s="8" t="s">
        <v>448</v>
      </c>
      <c r="B3" s="8" t="s">
        <v>144</v>
      </c>
      <c r="C3" s="8" t="s">
        <v>0</v>
      </c>
      <c r="D3" s="8" t="s">
        <v>151</v>
      </c>
      <c r="E3" s="11">
        <v>400071</v>
      </c>
      <c r="F3" s="13">
        <v>591</v>
      </c>
      <c r="G3" s="15"/>
      <c r="H3" s="16"/>
      <c r="I3" s="16"/>
      <c r="J3" s="109">
        <v>0</v>
      </c>
      <c r="K3" s="15">
        <f>J3/E3*100000</f>
        <v>0</v>
      </c>
    </row>
    <row r="4" spans="1:14" ht="14" x14ac:dyDescent="0.15">
      <c r="A4" s="8" t="s">
        <v>448</v>
      </c>
      <c r="B4" s="8" t="s">
        <v>144</v>
      </c>
      <c r="C4" s="8" t="s">
        <v>1</v>
      </c>
      <c r="D4" s="8" t="s">
        <v>152</v>
      </c>
      <c r="E4" s="11">
        <v>458965</v>
      </c>
      <c r="F4" s="13">
        <v>741</v>
      </c>
      <c r="G4" s="15"/>
      <c r="H4" s="16"/>
      <c r="I4" s="16"/>
      <c r="J4" s="109">
        <v>0</v>
      </c>
      <c r="K4" s="15">
        <f t="shared" ref="K4:K67" si="0">J4/E4*100000</f>
        <v>0</v>
      </c>
    </row>
    <row r="5" spans="1:14" ht="14" x14ac:dyDescent="0.15">
      <c r="A5" s="8" t="s">
        <v>448</v>
      </c>
      <c r="B5" s="8" t="s">
        <v>144</v>
      </c>
      <c r="C5" s="8" t="s">
        <v>392</v>
      </c>
      <c r="D5" s="8" t="s">
        <v>160</v>
      </c>
      <c r="E5" s="11">
        <v>251295</v>
      </c>
      <c r="F5" s="13">
        <v>273</v>
      </c>
      <c r="G5" s="15"/>
      <c r="H5" s="16"/>
      <c r="I5" s="16"/>
      <c r="J5" s="109">
        <v>0</v>
      </c>
      <c r="K5" s="15">
        <f t="shared" si="0"/>
        <v>0</v>
      </c>
    </row>
    <row r="6" spans="1:14" ht="14" x14ac:dyDescent="0.15">
      <c r="A6" s="8" t="s">
        <v>448</v>
      </c>
      <c r="B6" s="8" t="s">
        <v>144</v>
      </c>
      <c r="C6" s="8" t="s">
        <v>113</v>
      </c>
      <c r="D6" s="8" t="s">
        <v>153</v>
      </c>
      <c r="E6" s="11">
        <v>166644</v>
      </c>
      <c r="F6" s="13">
        <v>167</v>
      </c>
      <c r="G6" s="15"/>
      <c r="H6" s="16"/>
      <c r="I6" s="16"/>
      <c r="J6" s="109">
        <v>0</v>
      </c>
      <c r="K6" s="15">
        <f t="shared" si="0"/>
        <v>0</v>
      </c>
    </row>
    <row r="7" spans="1:14" ht="14" x14ac:dyDescent="0.15">
      <c r="A7" s="8" t="s">
        <v>448</v>
      </c>
      <c r="B7" s="8" t="s">
        <v>144</v>
      </c>
      <c r="C7" s="8" t="s">
        <v>2</v>
      </c>
      <c r="D7" s="8" t="s">
        <v>154</v>
      </c>
      <c r="E7" s="11">
        <v>847257</v>
      </c>
      <c r="F7" s="13">
        <v>655</v>
      </c>
      <c r="G7" s="15"/>
      <c r="H7" s="16"/>
      <c r="I7" s="16"/>
      <c r="J7" s="109">
        <v>0</v>
      </c>
      <c r="K7" s="15">
        <f t="shared" si="0"/>
        <v>0</v>
      </c>
    </row>
    <row r="8" spans="1:14" ht="14" x14ac:dyDescent="0.15">
      <c r="A8" s="8" t="s">
        <v>448</v>
      </c>
      <c r="B8" s="8" t="s">
        <v>144</v>
      </c>
      <c r="C8" s="8" t="s">
        <v>3</v>
      </c>
      <c r="D8" s="8" t="s">
        <v>155</v>
      </c>
      <c r="E8" s="11">
        <v>495343</v>
      </c>
      <c r="F8" s="13">
        <v>503</v>
      </c>
      <c r="G8" s="15"/>
      <c r="H8" s="16"/>
      <c r="I8" s="16"/>
      <c r="J8" s="109">
        <v>0</v>
      </c>
      <c r="K8" s="15">
        <f t="shared" si="0"/>
        <v>0</v>
      </c>
    </row>
    <row r="9" spans="1:14" ht="14" x14ac:dyDescent="0.15">
      <c r="A9" s="8" t="s">
        <v>448</v>
      </c>
      <c r="B9" s="8" t="s">
        <v>144</v>
      </c>
      <c r="C9" s="8" t="s">
        <v>4</v>
      </c>
      <c r="D9" s="8" t="s">
        <v>156</v>
      </c>
      <c r="E9" s="11">
        <v>714900</v>
      </c>
      <c r="F9" s="13">
        <v>853</v>
      </c>
      <c r="G9" s="15"/>
      <c r="H9" s="16"/>
      <c r="I9" s="16"/>
      <c r="J9" s="109">
        <v>0</v>
      </c>
      <c r="K9" s="15">
        <f t="shared" si="0"/>
        <v>0</v>
      </c>
    </row>
    <row r="10" spans="1:14" ht="14" x14ac:dyDescent="0.15">
      <c r="A10" s="8" t="s">
        <v>448</v>
      </c>
      <c r="B10" s="8" t="s">
        <v>144</v>
      </c>
      <c r="C10" s="8" t="s">
        <v>5</v>
      </c>
      <c r="D10" s="8" t="s">
        <v>157</v>
      </c>
      <c r="E10" s="11">
        <v>213548</v>
      </c>
      <c r="F10" s="13">
        <v>168</v>
      </c>
      <c r="G10" s="15"/>
      <c r="H10" s="16"/>
      <c r="I10" s="16"/>
      <c r="J10" s="109">
        <v>0</v>
      </c>
      <c r="K10" s="15">
        <f t="shared" si="0"/>
        <v>0</v>
      </c>
    </row>
    <row r="11" spans="1:14" ht="14" x14ac:dyDescent="0.15">
      <c r="A11" s="8" t="s">
        <v>448</v>
      </c>
      <c r="B11" s="8" t="s">
        <v>144</v>
      </c>
      <c r="C11" s="8" t="s">
        <v>393</v>
      </c>
      <c r="D11" s="8" t="s">
        <v>158</v>
      </c>
      <c r="E11" s="11">
        <v>548350</v>
      </c>
      <c r="F11" s="13">
        <v>382</v>
      </c>
      <c r="G11" s="15"/>
      <c r="H11" s="16"/>
      <c r="I11" s="16"/>
      <c r="J11" s="109">
        <v>0</v>
      </c>
      <c r="K11" s="15">
        <f t="shared" si="0"/>
        <v>0</v>
      </c>
    </row>
    <row r="12" spans="1:14" ht="14" x14ac:dyDescent="0.15">
      <c r="A12" s="8" t="s">
        <v>448</v>
      </c>
      <c r="B12" s="8" t="s">
        <v>144</v>
      </c>
      <c r="C12" s="8" t="s">
        <v>394</v>
      </c>
      <c r="D12" s="8" t="s">
        <v>159</v>
      </c>
      <c r="E12" s="11">
        <v>320582</v>
      </c>
      <c r="F12" s="13">
        <v>284</v>
      </c>
      <c r="G12" s="15"/>
      <c r="H12" s="16"/>
      <c r="I12" s="16"/>
      <c r="J12" s="109">
        <v>0</v>
      </c>
      <c r="K12" s="15">
        <f t="shared" si="0"/>
        <v>0</v>
      </c>
    </row>
    <row r="13" spans="1:14" ht="14" x14ac:dyDescent="0.15">
      <c r="A13" s="8" t="s">
        <v>6</v>
      </c>
      <c r="B13" s="8" t="s">
        <v>145</v>
      </c>
      <c r="C13" s="8" t="s">
        <v>7</v>
      </c>
      <c r="D13" s="8" t="s">
        <v>161</v>
      </c>
      <c r="E13" s="11">
        <v>122595</v>
      </c>
      <c r="F13" s="13">
        <v>52</v>
      </c>
      <c r="G13" s="15">
        <v>0</v>
      </c>
      <c r="H13" s="16">
        <v>0</v>
      </c>
      <c r="I13" s="16">
        <v>0</v>
      </c>
      <c r="J13" s="109">
        <v>0</v>
      </c>
      <c r="K13" s="15">
        <f t="shared" si="0"/>
        <v>0</v>
      </c>
      <c r="M13" s="106"/>
      <c r="N13" s="106"/>
    </row>
    <row r="14" spans="1:14" ht="14" x14ac:dyDescent="0.15">
      <c r="A14" s="8" t="s">
        <v>6</v>
      </c>
      <c r="B14" s="8" t="s">
        <v>145</v>
      </c>
      <c r="C14" s="8" t="s">
        <v>8</v>
      </c>
      <c r="D14" s="8" t="s">
        <v>162</v>
      </c>
      <c r="E14" s="11">
        <v>195906</v>
      </c>
      <c r="F14" s="13">
        <v>64</v>
      </c>
      <c r="G14" s="15">
        <v>0</v>
      </c>
      <c r="H14" s="16">
        <v>0</v>
      </c>
      <c r="I14" s="16">
        <v>0</v>
      </c>
      <c r="J14" s="109">
        <v>0</v>
      </c>
      <c r="K14" s="15">
        <f t="shared" si="0"/>
        <v>0</v>
      </c>
      <c r="M14" s="106"/>
      <c r="N14" s="106"/>
    </row>
    <row r="15" spans="1:14" ht="14" x14ac:dyDescent="0.15">
      <c r="A15" s="8" t="s">
        <v>6</v>
      </c>
      <c r="B15" s="8" t="s">
        <v>145</v>
      </c>
      <c r="C15" s="8" t="s">
        <v>9</v>
      </c>
      <c r="D15" s="8" t="s">
        <v>163</v>
      </c>
      <c r="E15" s="11">
        <v>276696</v>
      </c>
      <c r="F15" s="13">
        <v>135</v>
      </c>
      <c r="G15" s="15">
        <v>0</v>
      </c>
      <c r="H15" s="16">
        <v>0</v>
      </c>
      <c r="I15" s="16">
        <v>0</v>
      </c>
      <c r="J15" s="109">
        <v>0</v>
      </c>
      <c r="K15" s="15">
        <f t="shared" si="0"/>
        <v>0</v>
      </c>
      <c r="M15" s="106"/>
      <c r="N15" s="106"/>
    </row>
    <row r="16" spans="1:14" ht="14" x14ac:dyDescent="0.15">
      <c r="A16" s="8" t="s">
        <v>6</v>
      </c>
      <c r="B16" s="8" t="s">
        <v>145</v>
      </c>
      <c r="C16" s="8" t="s">
        <v>10</v>
      </c>
      <c r="D16" s="8" t="s">
        <v>164</v>
      </c>
      <c r="E16" s="11">
        <v>360637</v>
      </c>
      <c r="F16" s="13">
        <v>69</v>
      </c>
      <c r="G16" s="15">
        <v>0</v>
      </c>
      <c r="H16" s="16">
        <v>0</v>
      </c>
      <c r="I16" s="16">
        <v>0</v>
      </c>
      <c r="J16" s="109">
        <v>0</v>
      </c>
      <c r="K16" s="15">
        <f t="shared" si="0"/>
        <v>0</v>
      </c>
      <c r="M16" s="106"/>
      <c r="N16" s="106"/>
    </row>
    <row r="17" spans="1:14" ht="14" x14ac:dyDescent="0.15">
      <c r="A17" s="8" t="s">
        <v>6</v>
      </c>
      <c r="B17" s="8" t="s">
        <v>145</v>
      </c>
      <c r="C17" s="8" t="s">
        <v>120</v>
      </c>
      <c r="D17" s="8" t="s">
        <v>165</v>
      </c>
      <c r="E17" s="11">
        <v>288950</v>
      </c>
      <c r="F17" s="13">
        <v>54</v>
      </c>
      <c r="G17" s="15">
        <v>0</v>
      </c>
      <c r="H17" s="16">
        <v>0</v>
      </c>
      <c r="I17" s="16">
        <v>0</v>
      </c>
      <c r="J17" s="109">
        <v>0</v>
      </c>
      <c r="K17" s="15">
        <f t="shared" si="0"/>
        <v>0</v>
      </c>
      <c r="M17" s="106"/>
      <c r="N17" s="106"/>
    </row>
    <row r="18" spans="1:14" ht="14" x14ac:dyDescent="0.15">
      <c r="A18" s="8" t="s">
        <v>6</v>
      </c>
      <c r="B18" s="8" t="s">
        <v>145</v>
      </c>
      <c r="C18" s="8" t="s">
        <v>116</v>
      </c>
      <c r="D18" s="8" t="s">
        <v>166</v>
      </c>
      <c r="E18" s="11">
        <v>103183</v>
      </c>
      <c r="F18" s="13">
        <v>17</v>
      </c>
      <c r="G18" s="15">
        <v>0</v>
      </c>
      <c r="H18" s="16">
        <v>0</v>
      </c>
      <c r="I18" s="16">
        <v>0</v>
      </c>
      <c r="J18" s="109">
        <v>0</v>
      </c>
      <c r="K18" s="15">
        <f t="shared" si="0"/>
        <v>0</v>
      </c>
      <c r="M18" s="106"/>
      <c r="N18" s="106"/>
    </row>
    <row r="19" spans="1:14" ht="14" x14ac:dyDescent="0.15">
      <c r="A19" s="8" t="s">
        <v>6</v>
      </c>
      <c r="B19" s="8" t="s">
        <v>145</v>
      </c>
      <c r="C19" s="8" t="s">
        <v>11</v>
      </c>
      <c r="D19" s="8" t="s">
        <v>167</v>
      </c>
      <c r="E19" s="11">
        <v>596229</v>
      </c>
      <c r="F19" s="13">
        <v>804</v>
      </c>
      <c r="G19" s="15">
        <v>0</v>
      </c>
      <c r="H19" s="16">
        <v>0</v>
      </c>
      <c r="I19" s="16">
        <v>0</v>
      </c>
      <c r="J19" s="109">
        <v>0</v>
      </c>
      <c r="K19" s="15">
        <f t="shared" si="0"/>
        <v>0</v>
      </c>
      <c r="M19" s="106"/>
      <c r="N19" s="106"/>
    </row>
    <row r="20" spans="1:14" ht="14" x14ac:dyDescent="0.15">
      <c r="A20" s="8" t="s">
        <v>6</v>
      </c>
      <c r="B20" s="8" t="s">
        <v>145</v>
      </c>
      <c r="C20" s="8" t="s">
        <v>12</v>
      </c>
      <c r="D20" s="8" t="s">
        <v>168</v>
      </c>
      <c r="E20" s="11">
        <v>161710</v>
      </c>
      <c r="F20" s="13">
        <v>578</v>
      </c>
      <c r="G20" s="15">
        <v>0</v>
      </c>
      <c r="H20" s="16">
        <v>0</v>
      </c>
      <c r="I20" s="16">
        <v>0</v>
      </c>
      <c r="J20" s="109">
        <v>0</v>
      </c>
      <c r="K20" s="15">
        <f t="shared" si="0"/>
        <v>0</v>
      </c>
      <c r="M20" s="106"/>
      <c r="N20" s="106"/>
    </row>
    <row r="21" spans="1:14" ht="14" x14ac:dyDescent="0.15">
      <c r="A21" s="8" t="s">
        <v>6</v>
      </c>
      <c r="B21" s="8" t="s">
        <v>145</v>
      </c>
      <c r="C21" s="8" t="s">
        <v>169</v>
      </c>
      <c r="D21" s="8" t="s">
        <v>170</v>
      </c>
      <c r="E21" s="11">
        <v>248013</v>
      </c>
      <c r="F21" s="13">
        <v>67</v>
      </c>
      <c r="G21" s="15">
        <v>0</v>
      </c>
      <c r="H21" s="16">
        <v>0</v>
      </c>
      <c r="I21" s="16">
        <v>0</v>
      </c>
      <c r="J21" s="109">
        <v>0</v>
      </c>
      <c r="K21" s="15">
        <f t="shared" si="0"/>
        <v>0</v>
      </c>
      <c r="M21" s="106"/>
      <c r="N21" s="106"/>
    </row>
    <row r="22" spans="1:14" ht="14" x14ac:dyDescent="0.15">
      <c r="A22" s="8" t="s">
        <v>6</v>
      </c>
      <c r="B22" s="8" t="s">
        <v>145</v>
      </c>
      <c r="C22" s="8" t="s">
        <v>13</v>
      </c>
      <c r="D22" s="8" t="s">
        <v>172</v>
      </c>
      <c r="E22" s="11">
        <v>476268</v>
      </c>
      <c r="F22" s="13">
        <v>59</v>
      </c>
      <c r="G22" s="15">
        <v>0</v>
      </c>
      <c r="H22" s="16">
        <v>0</v>
      </c>
      <c r="I22" s="16">
        <v>0</v>
      </c>
      <c r="J22" s="109">
        <v>0</v>
      </c>
      <c r="K22" s="15">
        <f t="shared" si="0"/>
        <v>0</v>
      </c>
      <c r="M22" s="106"/>
      <c r="N22" s="106"/>
    </row>
    <row r="23" spans="1:14" ht="14" x14ac:dyDescent="0.15">
      <c r="A23" s="8" t="s">
        <v>6</v>
      </c>
      <c r="B23" s="8" t="s">
        <v>145</v>
      </c>
      <c r="C23" s="8" t="s">
        <v>119</v>
      </c>
      <c r="D23" s="8" t="s">
        <v>173</v>
      </c>
      <c r="E23" s="11">
        <v>1118364</v>
      </c>
      <c r="F23" s="13">
        <v>232</v>
      </c>
      <c r="G23" s="15">
        <v>0</v>
      </c>
      <c r="H23" s="16">
        <v>0</v>
      </c>
      <c r="I23" s="16">
        <v>0</v>
      </c>
      <c r="J23" s="109">
        <v>0</v>
      </c>
      <c r="K23" s="15">
        <f t="shared" si="0"/>
        <v>0</v>
      </c>
      <c r="M23" s="106"/>
      <c r="N23" s="106"/>
    </row>
    <row r="24" spans="1:14" ht="14" x14ac:dyDescent="0.15">
      <c r="A24" s="8" t="s">
        <v>6</v>
      </c>
      <c r="B24" s="8" t="s">
        <v>145</v>
      </c>
      <c r="C24" s="8" t="s">
        <v>14</v>
      </c>
      <c r="D24" s="8" t="s">
        <v>174</v>
      </c>
      <c r="E24" s="11">
        <v>177017</v>
      </c>
      <c r="F24" s="13">
        <v>118</v>
      </c>
      <c r="G24" s="15">
        <v>0</v>
      </c>
      <c r="H24" s="16">
        <v>0</v>
      </c>
      <c r="I24" s="16">
        <v>0</v>
      </c>
      <c r="J24" s="109">
        <v>0</v>
      </c>
      <c r="K24" s="15">
        <f t="shared" si="0"/>
        <v>0</v>
      </c>
      <c r="M24" s="106"/>
      <c r="N24" s="106"/>
    </row>
    <row r="25" spans="1:14" ht="14" x14ac:dyDescent="0.15">
      <c r="A25" s="8" t="s">
        <v>6</v>
      </c>
      <c r="B25" s="8" t="s">
        <v>145</v>
      </c>
      <c r="C25" s="8" t="s">
        <v>15</v>
      </c>
      <c r="D25" s="8" t="s">
        <v>175</v>
      </c>
      <c r="E25" s="11">
        <v>952310</v>
      </c>
      <c r="F25" s="13">
        <v>486</v>
      </c>
      <c r="G25" s="15">
        <v>0</v>
      </c>
      <c r="H25" s="16">
        <v>0</v>
      </c>
      <c r="I25" s="16">
        <v>0</v>
      </c>
      <c r="J25" s="109">
        <v>0</v>
      </c>
      <c r="K25" s="15">
        <f t="shared" si="0"/>
        <v>0</v>
      </c>
      <c r="M25" s="106"/>
      <c r="N25" s="106"/>
    </row>
    <row r="26" spans="1:14" ht="14" x14ac:dyDescent="0.15">
      <c r="A26" s="8" t="s">
        <v>6</v>
      </c>
      <c r="B26" s="8" t="s">
        <v>145</v>
      </c>
      <c r="C26" s="8" t="s">
        <v>16</v>
      </c>
      <c r="D26" s="8" t="s">
        <v>176</v>
      </c>
      <c r="E26" s="11">
        <v>920381</v>
      </c>
      <c r="F26" s="13">
        <v>432</v>
      </c>
      <c r="G26" s="15">
        <v>0</v>
      </c>
      <c r="H26" s="16">
        <v>0</v>
      </c>
      <c r="I26" s="16">
        <v>0</v>
      </c>
      <c r="J26" s="109">
        <v>0</v>
      </c>
      <c r="K26" s="15">
        <f t="shared" si="0"/>
        <v>0</v>
      </c>
      <c r="M26" s="106"/>
      <c r="N26" s="106"/>
    </row>
    <row r="27" spans="1:14" ht="14" x14ac:dyDescent="0.15">
      <c r="A27" s="8" t="s">
        <v>6</v>
      </c>
      <c r="B27" s="8" t="s">
        <v>145</v>
      </c>
      <c r="C27" s="8" t="s">
        <v>17</v>
      </c>
      <c r="D27" s="8" t="s">
        <v>177</v>
      </c>
      <c r="E27" s="11">
        <v>398381</v>
      </c>
      <c r="F27" s="13">
        <v>537</v>
      </c>
      <c r="G27" s="15">
        <v>0</v>
      </c>
      <c r="H27" s="16">
        <v>0</v>
      </c>
      <c r="I27" s="16">
        <v>0</v>
      </c>
      <c r="J27" s="109">
        <v>0</v>
      </c>
      <c r="K27" s="15">
        <f t="shared" si="0"/>
        <v>0</v>
      </c>
      <c r="M27" s="106"/>
      <c r="N27" s="106"/>
    </row>
    <row r="28" spans="1:14" ht="14" x14ac:dyDescent="0.15">
      <c r="A28" s="8" t="s">
        <v>6</v>
      </c>
      <c r="B28" s="8" t="s">
        <v>145</v>
      </c>
      <c r="C28" s="8" t="s">
        <v>18</v>
      </c>
      <c r="D28" s="8" t="s">
        <v>178</v>
      </c>
      <c r="E28" s="11">
        <v>261920</v>
      </c>
      <c r="F28" s="13">
        <v>68</v>
      </c>
      <c r="G28" s="15">
        <v>0</v>
      </c>
      <c r="H28" s="16">
        <v>0</v>
      </c>
      <c r="I28" s="16">
        <v>0</v>
      </c>
      <c r="J28" s="109">
        <v>0</v>
      </c>
      <c r="K28" s="15">
        <f t="shared" si="0"/>
        <v>0</v>
      </c>
      <c r="M28" s="106"/>
      <c r="N28" s="106"/>
    </row>
    <row r="29" spans="1:14" ht="14" x14ac:dyDescent="0.15">
      <c r="A29" s="8" t="s">
        <v>6</v>
      </c>
      <c r="B29" s="8" t="s">
        <v>145</v>
      </c>
      <c r="C29" s="8" t="s">
        <v>19</v>
      </c>
      <c r="D29" s="8" t="s">
        <v>179</v>
      </c>
      <c r="E29" s="11">
        <v>673555</v>
      </c>
      <c r="F29" s="13">
        <v>587</v>
      </c>
      <c r="G29" s="15">
        <v>0</v>
      </c>
      <c r="H29" s="16">
        <v>0</v>
      </c>
      <c r="I29" s="16">
        <v>0</v>
      </c>
      <c r="J29" s="109">
        <v>0</v>
      </c>
      <c r="K29" s="15">
        <f t="shared" si="0"/>
        <v>0</v>
      </c>
      <c r="M29" s="106"/>
      <c r="N29" s="106"/>
    </row>
    <row r="30" spans="1:14" ht="14" x14ac:dyDescent="0.15">
      <c r="A30" s="8" t="s">
        <v>6</v>
      </c>
      <c r="B30" s="8" t="s">
        <v>145</v>
      </c>
      <c r="C30" s="8" t="s">
        <v>20</v>
      </c>
      <c r="D30" s="8" t="s">
        <v>180</v>
      </c>
      <c r="E30" s="11">
        <v>448745</v>
      </c>
      <c r="F30" s="13">
        <v>257</v>
      </c>
      <c r="G30" s="15">
        <v>0</v>
      </c>
      <c r="H30" s="16">
        <v>0</v>
      </c>
      <c r="I30" s="16">
        <v>0</v>
      </c>
      <c r="J30" s="109">
        <v>0</v>
      </c>
      <c r="K30" s="15">
        <f t="shared" si="0"/>
        <v>0</v>
      </c>
      <c r="M30" s="106"/>
      <c r="N30" s="106"/>
    </row>
    <row r="31" spans="1:14" ht="14" x14ac:dyDescent="0.15">
      <c r="A31" s="8" t="s">
        <v>6</v>
      </c>
      <c r="B31" s="8" t="s">
        <v>145</v>
      </c>
      <c r="C31" s="8" t="s">
        <v>21</v>
      </c>
      <c r="D31" s="8" t="s">
        <v>181</v>
      </c>
      <c r="E31" s="11">
        <v>309502</v>
      </c>
      <c r="F31" s="13">
        <v>129</v>
      </c>
      <c r="G31" s="15">
        <v>0</v>
      </c>
      <c r="H31" s="16">
        <v>0</v>
      </c>
      <c r="I31" s="16">
        <v>0</v>
      </c>
      <c r="J31" s="109">
        <v>0</v>
      </c>
      <c r="K31" s="15">
        <f t="shared" si="0"/>
        <v>0</v>
      </c>
      <c r="M31" s="106"/>
      <c r="N31" s="106"/>
    </row>
    <row r="32" spans="1:14" ht="14" x14ac:dyDescent="0.15">
      <c r="A32" s="8" t="s">
        <v>6</v>
      </c>
      <c r="B32" s="8" t="s">
        <v>145</v>
      </c>
      <c r="C32" s="8" t="s">
        <v>114</v>
      </c>
      <c r="D32" s="8" t="s">
        <v>182</v>
      </c>
      <c r="E32" s="11">
        <v>176931</v>
      </c>
      <c r="F32" s="13">
        <v>29</v>
      </c>
      <c r="G32" s="15">
        <v>0</v>
      </c>
      <c r="H32" s="16">
        <v>0</v>
      </c>
      <c r="I32" s="16">
        <v>0</v>
      </c>
      <c r="J32" s="109">
        <v>0</v>
      </c>
      <c r="K32" s="15">
        <f t="shared" si="0"/>
        <v>0</v>
      </c>
      <c r="M32" s="106"/>
      <c r="N32" s="106"/>
    </row>
    <row r="33" spans="1:14" ht="14" x14ac:dyDescent="0.15">
      <c r="A33" s="8" t="s">
        <v>6</v>
      </c>
      <c r="B33" s="8" t="s">
        <v>145</v>
      </c>
      <c r="C33" s="8" t="s">
        <v>117</v>
      </c>
      <c r="D33" s="8" t="s">
        <v>183</v>
      </c>
      <c r="E33" s="11">
        <v>587973</v>
      </c>
      <c r="F33" s="13">
        <v>530</v>
      </c>
      <c r="G33" s="15">
        <v>0</v>
      </c>
      <c r="H33" s="16">
        <v>0</v>
      </c>
      <c r="I33" s="16">
        <v>0</v>
      </c>
      <c r="J33" s="109">
        <v>0</v>
      </c>
      <c r="K33" s="15">
        <f t="shared" si="0"/>
        <v>0</v>
      </c>
      <c r="M33" s="106"/>
      <c r="N33" s="106"/>
    </row>
    <row r="34" spans="1:14" ht="14" x14ac:dyDescent="0.15">
      <c r="A34" s="8" t="s">
        <v>6</v>
      </c>
      <c r="B34" s="8" t="s">
        <v>145</v>
      </c>
      <c r="C34" s="8" t="s">
        <v>121</v>
      </c>
      <c r="D34" s="8" t="s">
        <v>184</v>
      </c>
      <c r="E34" s="11">
        <v>209395</v>
      </c>
      <c r="F34" s="13">
        <v>208</v>
      </c>
      <c r="G34" s="15">
        <v>0</v>
      </c>
      <c r="H34" s="16">
        <v>0</v>
      </c>
      <c r="I34" s="16">
        <v>0</v>
      </c>
      <c r="J34" s="109">
        <v>0</v>
      </c>
      <c r="K34" s="15">
        <f t="shared" si="0"/>
        <v>0</v>
      </c>
      <c r="M34" s="106"/>
      <c r="N34" s="106"/>
    </row>
    <row r="35" spans="1:14" ht="14" x14ac:dyDescent="0.15">
      <c r="A35" s="8" t="s">
        <v>6</v>
      </c>
      <c r="B35" s="8" t="s">
        <v>145</v>
      </c>
      <c r="C35" s="8" t="s">
        <v>108</v>
      </c>
      <c r="D35" s="8" t="s">
        <v>185</v>
      </c>
      <c r="E35" s="11">
        <v>342519</v>
      </c>
      <c r="F35" s="13">
        <v>81</v>
      </c>
      <c r="G35" s="15">
        <v>0</v>
      </c>
      <c r="H35" s="16">
        <v>0</v>
      </c>
      <c r="I35" s="16">
        <v>0</v>
      </c>
      <c r="J35" s="109">
        <v>0</v>
      </c>
      <c r="K35" s="15">
        <f t="shared" si="0"/>
        <v>0</v>
      </c>
      <c r="M35" s="106"/>
      <c r="N35" s="106"/>
    </row>
    <row r="36" spans="1:14" ht="14" x14ac:dyDescent="0.15">
      <c r="A36" s="8" t="s">
        <v>6</v>
      </c>
      <c r="B36" s="8" t="s">
        <v>145</v>
      </c>
      <c r="C36" s="8" t="s">
        <v>22</v>
      </c>
      <c r="D36" s="8" t="s">
        <v>186</v>
      </c>
      <c r="E36" s="11">
        <v>878094</v>
      </c>
      <c r="F36" s="13">
        <v>598</v>
      </c>
      <c r="G36" s="15">
        <v>0</v>
      </c>
      <c r="H36" s="16">
        <v>0</v>
      </c>
      <c r="I36" s="16">
        <v>0</v>
      </c>
      <c r="J36" s="109">
        <v>0</v>
      </c>
      <c r="K36" s="15">
        <f t="shared" si="0"/>
        <v>0</v>
      </c>
      <c r="M36" s="106"/>
      <c r="N36" s="106"/>
    </row>
    <row r="37" spans="1:14" ht="14" x14ac:dyDescent="0.15">
      <c r="A37" s="8" t="s">
        <v>6</v>
      </c>
      <c r="B37" s="8" t="s">
        <v>145</v>
      </c>
      <c r="C37" s="8" t="s">
        <v>109</v>
      </c>
      <c r="D37" s="8" t="s">
        <v>187</v>
      </c>
      <c r="E37" s="11">
        <v>3021056</v>
      </c>
      <c r="F37" s="13">
        <v>2962</v>
      </c>
      <c r="G37" s="15">
        <v>0</v>
      </c>
      <c r="H37" s="16">
        <v>0</v>
      </c>
      <c r="I37" s="16">
        <v>0</v>
      </c>
      <c r="J37" s="109">
        <v>0</v>
      </c>
      <c r="K37" s="15">
        <f t="shared" si="0"/>
        <v>0</v>
      </c>
      <c r="M37" s="106"/>
      <c r="N37" s="106"/>
    </row>
    <row r="38" spans="1:14" ht="14" x14ac:dyDescent="0.15">
      <c r="A38" s="8" t="s">
        <v>6</v>
      </c>
      <c r="B38" s="8" t="s">
        <v>145</v>
      </c>
      <c r="C38" s="8" t="s">
        <v>110</v>
      </c>
      <c r="D38" s="8" t="s">
        <v>189</v>
      </c>
      <c r="E38" s="11">
        <v>180540</v>
      </c>
      <c r="F38" s="13">
        <v>112</v>
      </c>
      <c r="G38" s="15">
        <v>0</v>
      </c>
      <c r="H38" s="16">
        <v>0</v>
      </c>
      <c r="I38" s="16">
        <v>0</v>
      </c>
      <c r="J38" s="109">
        <v>0</v>
      </c>
      <c r="K38" s="15">
        <f t="shared" si="0"/>
        <v>0</v>
      </c>
      <c r="M38" s="106"/>
      <c r="N38" s="106"/>
    </row>
    <row r="39" spans="1:14" ht="14" x14ac:dyDescent="0.15">
      <c r="A39" s="8" t="s">
        <v>6</v>
      </c>
      <c r="B39" s="8" t="s">
        <v>145</v>
      </c>
      <c r="C39" s="8" t="s">
        <v>23</v>
      </c>
      <c r="D39" s="8" t="s">
        <v>190</v>
      </c>
      <c r="E39" s="11">
        <v>145403</v>
      </c>
      <c r="F39" s="13">
        <v>233</v>
      </c>
      <c r="G39" s="15">
        <v>0</v>
      </c>
      <c r="H39" s="16">
        <v>0</v>
      </c>
      <c r="I39" s="16">
        <v>0</v>
      </c>
      <c r="J39" s="109">
        <v>0</v>
      </c>
      <c r="K39" s="15">
        <f t="shared" si="0"/>
        <v>0</v>
      </c>
      <c r="M39" s="106"/>
      <c r="N39" s="106"/>
    </row>
    <row r="40" spans="1:14" ht="14" x14ac:dyDescent="0.15">
      <c r="A40" s="8" t="s">
        <v>6</v>
      </c>
      <c r="B40" s="8" t="s">
        <v>145</v>
      </c>
      <c r="C40" s="8" t="s">
        <v>111</v>
      </c>
      <c r="D40" s="8" t="s">
        <v>191</v>
      </c>
      <c r="E40" s="11">
        <v>219787</v>
      </c>
      <c r="F40" s="13">
        <v>99</v>
      </c>
      <c r="G40" s="15">
        <v>0</v>
      </c>
      <c r="H40" s="16">
        <v>0</v>
      </c>
      <c r="I40" s="16">
        <v>0</v>
      </c>
      <c r="J40" s="109">
        <v>0</v>
      </c>
      <c r="K40" s="15">
        <f t="shared" si="0"/>
        <v>0</v>
      </c>
      <c r="M40" s="106"/>
      <c r="N40" s="106"/>
    </row>
    <row r="41" spans="1:14" ht="14" x14ac:dyDescent="0.15">
      <c r="A41" s="8" t="s">
        <v>6</v>
      </c>
      <c r="B41" s="8" t="s">
        <v>145</v>
      </c>
      <c r="C41" s="8" t="s">
        <v>24</v>
      </c>
      <c r="D41" s="8" t="s">
        <v>192</v>
      </c>
      <c r="E41" s="11">
        <v>199361</v>
      </c>
      <c r="F41" s="13">
        <v>42</v>
      </c>
      <c r="G41" s="15">
        <v>0</v>
      </c>
      <c r="H41" s="16">
        <v>0</v>
      </c>
      <c r="I41" s="16">
        <v>0</v>
      </c>
      <c r="J41" s="109">
        <v>0</v>
      </c>
      <c r="K41" s="15">
        <f t="shared" si="0"/>
        <v>0</v>
      </c>
    </row>
    <row r="42" spans="1:14" ht="14" x14ac:dyDescent="0.15">
      <c r="A42" s="8" t="s">
        <v>6</v>
      </c>
      <c r="B42" s="8" t="s">
        <v>145</v>
      </c>
      <c r="C42" s="8" t="s">
        <v>25</v>
      </c>
      <c r="D42" s="8" t="s">
        <v>193</v>
      </c>
      <c r="E42" s="11">
        <v>351695</v>
      </c>
      <c r="F42" s="13">
        <v>410</v>
      </c>
      <c r="G42" s="15">
        <v>0</v>
      </c>
      <c r="H42" s="16">
        <v>0</v>
      </c>
      <c r="I42" s="16">
        <v>0</v>
      </c>
      <c r="J42" s="109">
        <v>0</v>
      </c>
      <c r="K42" s="15">
        <f t="shared" si="0"/>
        <v>0</v>
      </c>
      <c r="M42" s="106"/>
    </row>
    <row r="43" spans="1:14" ht="14" x14ac:dyDescent="0.15">
      <c r="A43" s="8" t="s">
        <v>6</v>
      </c>
      <c r="B43" s="8" t="s">
        <v>145</v>
      </c>
      <c r="C43" s="8" t="s">
        <v>26</v>
      </c>
      <c r="D43" s="8" t="s">
        <v>194</v>
      </c>
      <c r="E43" s="11">
        <v>192101</v>
      </c>
      <c r="F43" s="13">
        <v>22</v>
      </c>
      <c r="G43" s="15">
        <v>0</v>
      </c>
      <c r="H43" s="16">
        <v>0</v>
      </c>
      <c r="I43" s="16">
        <v>0</v>
      </c>
      <c r="J43" s="109">
        <v>0</v>
      </c>
      <c r="K43" s="15">
        <f t="shared" si="0"/>
        <v>0</v>
      </c>
    </row>
    <row r="44" spans="1:14" ht="14" x14ac:dyDescent="0.15">
      <c r="A44" s="8" t="s">
        <v>6</v>
      </c>
      <c r="B44" s="8" t="s">
        <v>145</v>
      </c>
      <c r="C44" s="8" t="s">
        <v>118</v>
      </c>
      <c r="D44" s="8" t="s">
        <v>188</v>
      </c>
      <c r="E44" s="11">
        <v>223789</v>
      </c>
      <c r="F44" s="13">
        <v>48</v>
      </c>
      <c r="G44" s="15">
        <v>0</v>
      </c>
      <c r="H44" s="16">
        <v>0</v>
      </c>
      <c r="I44" s="16">
        <v>0</v>
      </c>
      <c r="J44" s="109">
        <v>0</v>
      </c>
      <c r="K44" s="15">
        <f t="shared" si="0"/>
        <v>0</v>
      </c>
    </row>
    <row r="45" spans="1:14" ht="14" x14ac:dyDescent="0.15">
      <c r="A45" s="8" t="s">
        <v>6</v>
      </c>
      <c r="B45" s="8" t="s">
        <v>145</v>
      </c>
      <c r="C45" s="8" t="s">
        <v>115</v>
      </c>
      <c r="D45" s="8" t="s">
        <v>171</v>
      </c>
      <c r="E45" s="11">
        <v>172768</v>
      </c>
      <c r="F45" s="13">
        <v>42</v>
      </c>
      <c r="G45" s="15">
        <v>0</v>
      </c>
      <c r="H45" s="16">
        <v>0</v>
      </c>
      <c r="I45" s="16">
        <v>0</v>
      </c>
      <c r="J45" s="109">
        <v>0</v>
      </c>
      <c r="K45" s="15">
        <f t="shared" si="0"/>
        <v>0</v>
      </c>
    </row>
    <row r="46" spans="1:14" ht="14" x14ac:dyDescent="0.15">
      <c r="A46" s="8" t="s">
        <v>449</v>
      </c>
      <c r="B46" s="8" t="s">
        <v>146</v>
      </c>
      <c r="C46" s="8" t="s">
        <v>27</v>
      </c>
      <c r="D46" s="8" t="s">
        <v>195</v>
      </c>
      <c r="E46" s="11">
        <v>104842</v>
      </c>
      <c r="F46" s="13">
        <v>85</v>
      </c>
      <c r="G46" s="15"/>
      <c r="H46" s="16"/>
      <c r="I46" s="16"/>
      <c r="J46" s="109">
        <v>0</v>
      </c>
      <c r="K46" s="15">
        <f t="shared" si="0"/>
        <v>0</v>
      </c>
    </row>
    <row r="47" spans="1:14" ht="14" x14ac:dyDescent="0.15">
      <c r="A47" s="8" t="s">
        <v>449</v>
      </c>
      <c r="B47" s="8" t="s">
        <v>146</v>
      </c>
      <c r="C47" s="8" t="s">
        <v>125</v>
      </c>
      <c r="D47" s="8" t="s">
        <v>196</v>
      </c>
      <c r="E47" s="11">
        <v>291652</v>
      </c>
      <c r="F47" s="13">
        <v>1362</v>
      </c>
      <c r="G47" s="15"/>
      <c r="H47" s="16"/>
      <c r="I47" s="16"/>
      <c r="J47" s="109">
        <v>0</v>
      </c>
      <c r="K47" s="15">
        <f t="shared" si="0"/>
        <v>0</v>
      </c>
    </row>
    <row r="48" spans="1:14" ht="14" x14ac:dyDescent="0.15">
      <c r="A48" s="8" t="s">
        <v>449</v>
      </c>
      <c r="B48" s="8" t="s">
        <v>146</v>
      </c>
      <c r="C48" s="8" t="s">
        <v>28</v>
      </c>
      <c r="D48" s="8" t="s">
        <v>197</v>
      </c>
      <c r="E48" s="11">
        <v>169665</v>
      </c>
      <c r="F48" s="13">
        <v>25</v>
      </c>
      <c r="G48" s="15"/>
      <c r="H48" s="16"/>
      <c r="I48" s="16"/>
      <c r="J48" s="109">
        <v>0</v>
      </c>
      <c r="K48" s="15">
        <f t="shared" si="0"/>
        <v>0</v>
      </c>
    </row>
    <row r="49" spans="1:11" ht="14" x14ac:dyDescent="0.15">
      <c r="A49" s="8" t="s">
        <v>449</v>
      </c>
      <c r="B49" s="8" t="s">
        <v>146</v>
      </c>
      <c r="C49" s="8" t="s">
        <v>123</v>
      </c>
      <c r="D49" s="8" t="s">
        <v>198</v>
      </c>
      <c r="E49" s="11">
        <v>197843</v>
      </c>
      <c r="F49" s="13">
        <v>73</v>
      </c>
      <c r="G49" s="15"/>
      <c r="H49" s="16"/>
      <c r="I49" s="16"/>
      <c r="J49" s="109">
        <v>0</v>
      </c>
      <c r="K49" s="15">
        <f t="shared" si="0"/>
        <v>0</v>
      </c>
    </row>
    <row r="50" spans="1:11" ht="14" x14ac:dyDescent="0.15">
      <c r="A50" s="8" t="s">
        <v>449</v>
      </c>
      <c r="B50" s="8" t="s">
        <v>146</v>
      </c>
      <c r="C50" s="8" t="s">
        <v>122</v>
      </c>
      <c r="D50" s="8" t="s">
        <v>199</v>
      </c>
      <c r="E50" s="11">
        <v>377756</v>
      </c>
      <c r="F50" s="13">
        <v>725</v>
      </c>
      <c r="G50" s="15"/>
      <c r="H50" s="16"/>
      <c r="I50" s="16"/>
      <c r="J50" s="109">
        <v>0</v>
      </c>
      <c r="K50" s="15">
        <f t="shared" si="0"/>
        <v>0</v>
      </c>
    </row>
    <row r="51" spans="1:11" ht="14" x14ac:dyDescent="0.15">
      <c r="A51" s="8" t="s">
        <v>449</v>
      </c>
      <c r="B51" s="8" t="s">
        <v>146</v>
      </c>
      <c r="C51" s="8" t="s">
        <v>29</v>
      </c>
      <c r="D51" s="8" t="s">
        <v>200</v>
      </c>
      <c r="E51" s="11">
        <v>57236</v>
      </c>
      <c r="F51" s="13">
        <v>11</v>
      </c>
      <c r="G51" s="15"/>
      <c r="H51" s="16"/>
      <c r="I51" s="16"/>
      <c r="J51" s="109">
        <v>0</v>
      </c>
      <c r="K51" s="15">
        <f t="shared" si="0"/>
        <v>0</v>
      </c>
    </row>
    <row r="52" spans="1:11" ht="14" x14ac:dyDescent="0.15">
      <c r="A52" s="8" t="s">
        <v>449</v>
      </c>
      <c r="B52" s="8" t="s">
        <v>146</v>
      </c>
      <c r="C52" s="8" t="s">
        <v>201</v>
      </c>
      <c r="D52" s="8" t="s">
        <v>202</v>
      </c>
      <c r="E52" s="11">
        <v>256940</v>
      </c>
      <c r="F52" s="13">
        <v>297</v>
      </c>
      <c r="G52" s="15"/>
      <c r="H52" s="16"/>
      <c r="I52" s="16"/>
      <c r="J52" s="109">
        <v>0</v>
      </c>
      <c r="K52" s="15">
        <f t="shared" si="0"/>
        <v>0</v>
      </c>
    </row>
    <row r="53" spans="1:11" ht="14" x14ac:dyDescent="0.15">
      <c r="A53" s="8" t="s">
        <v>449</v>
      </c>
      <c r="B53" s="8" t="s">
        <v>146</v>
      </c>
      <c r="C53" s="8" t="s">
        <v>30</v>
      </c>
      <c r="D53" s="8" t="s">
        <v>203</v>
      </c>
      <c r="E53" s="11">
        <v>80130</v>
      </c>
      <c r="F53" s="13">
        <v>14</v>
      </c>
      <c r="G53" s="15"/>
      <c r="H53" s="16"/>
      <c r="I53" s="16"/>
      <c r="J53" s="109">
        <v>0</v>
      </c>
      <c r="K53" s="15">
        <f t="shared" si="0"/>
        <v>0</v>
      </c>
    </row>
    <row r="54" spans="1:11" ht="14" x14ac:dyDescent="0.15">
      <c r="A54" s="8" t="s">
        <v>449</v>
      </c>
      <c r="B54" s="8" t="s">
        <v>146</v>
      </c>
      <c r="C54" s="8" t="s">
        <v>124</v>
      </c>
      <c r="D54" s="8" t="s">
        <v>204</v>
      </c>
      <c r="E54" s="11">
        <v>62410</v>
      </c>
      <c r="F54" s="13">
        <v>6</v>
      </c>
      <c r="G54" s="15"/>
      <c r="H54" s="16"/>
      <c r="I54" s="16"/>
      <c r="J54" s="109">
        <v>0</v>
      </c>
      <c r="K54" s="15">
        <f t="shared" si="0"/>
        <v>0</v>
      </c>
    </row>
    <row r="55" spans="1:11" ht="14" x14ac:dyDescent="0.15">
      <c r="A55" s="8" t="s">
        <v>449</v>
      </c>
      <c r="B55" s="8" t="s">
        <v>146</v>
      </c>
      <c r="C55" s="8" t="s">
        <v>31</v>
      </c>
      <c r="D55" s="8" t="s">
        <v>205</v>
      </c>
      <c r="E55" s="11">
        <v>85104</v>
      </c>
      <c r="F55" s="13">
        <v>22</v>
      </c>
      <c r="G55" s="15"/>
      <c r="H55" s="16"/>
      <c r="I55" s="16"/>
      <c r="J55" s="109">
        <v>0</v>
      </c>
      <c r="K55" s="15">
        <f t="shared" si="0"/>
        <v>0</v>
      </c>
    </row>
    <row r="56" spans="1:11" ht="14" x14ac:dyDescent="0.15">
      <c r="A56" s="8" t="s">
        <v>32</v>
      </c>
      <c r="B56" s="8" t="s">
        <v>147</v>
      </c>
      <c r="C56" s="8" t="s">
        <v>32</v>
      </c>
      <c r="D56" s="8" t="s">
        <v>206</v>
      </c>
      <c r="E56" s="11">
        <v>2549994</v>
      </c>
      <c r="F56" s="13">
        <v>1550</v>
      </c>
      <c r="G56" s="15">
        <v>0</v>
      </c>
      <c r="H56" s="16"/>
      <c r="I56" s="16"/>
      <c r="J56" s="109">
        <v>0</v>
      </c>
      <c r="K56" s="15">
        <f t="shared" si="0"/>
        <v>0</v>
      </c>
    </row>
    <row r="57" spans="1:11" ht="14" x14ac:dyDescent="0.15">
      <c r="A57" s="8" t="s">
        <v>450</v>
      </c>
      <c r="B57" s="8" t="s">
        <v>148</v>
      </c>
      <c r="C57" s="8" t="s">
        <v>33</v>
      </c>
      <c r="D57" s="8" t="s">
        <v>207</v>
      </c>
      <c r="E57" s="11">
        <v>1486127</v>
      </c>
      <c r="F57" s="13">
        <v>1534</v>
      </c>
      <c r="G57" s="15">
        <v>0</v>
      </c>
      <c r="H57" s="16">
        <v>0</v>
      </c>
      <c r="I57" s="16">
        <v>0</v>
      </c>
      <c r="J57" s="109">
        <v>0</v>
      </c>
      <c r="K57" s="15">
        <f t="shared" si="0"/>
        <v>0</v>
      </c>
    </row>
    <row r="58" spans="1:11" ht="14" x14ac:dyDescent="0.15">
      <c r="A58" s="8" t="s">
        <v>450</v>
      </c>
      <c r="B58" s="8" t="s">
        <v>148</v>
      </c>
      <c r="C58" s="8" t="s">
        <v>136</v>
      </c>
      <c r="D58" s="8" t="s">
        <v>208</v>
      </c>
      <c r="E58" s="11">
        <v>1283341</v>
      </c>
      <c r="F58" s="13">
        <v>335</v>
      </c>
      <c r="G58" s="15">
        <v>0</v>
      </c>
      <c r="H58" s="16">
        <v>0</v>
      </c>
      <c r="I58" s="16">
        <v>0</v>
      </c>
      <c r="J58" s="109">
        <v>0</v>
      </c>
      <c r="K58" s="15">
        <f t="shared" si="0"/>
        <v>0</v>
      </c>
    </row>
    <row r="59" spans="1:11" ht="14" x14ac:dyDescent="0.15">
      <c r="A59" s="8" t="s">
        <v>450</v>
      </c>
      <c r="B59" s="8" t="s">
        <v>148</v>
      </c>
      <c r="C59" s="8" t="s">
        <v>34</v>
      </c>
      <c r="D59" s="8" t="s">
        <v>209</v>
      </c>
      <c r="E59" s="11">
        <v>1348657</v>
      </c>
      <c r="F59" s="13">
        <v>1874</v>
      </c>
      <c r="G59" s="15">
        <v>0</v>
      </c>
      <c r="H59" s="16">
        <v>0</v>
      </c>
      <c r="I59" s="16">
        <v>0</v>
      </c>
      <c r="J59" s="109">
        <v>0</v>
      </c>
      <c r="K59" s="15">
        <f t="shared" si="0"/>
        <v>0</v>
      </c>
    </row>
    <row r="60" spans="1:11" ht="14" x14ac:dyDescent="0.15">
      <c r="A60" s="8" t="s">
        <v>450</v>
      </c>
      <c r="B60" s="8" t="s">
        <v>148</v>
      </c>
      <c r="C60" s="8" t="s">
        <v>137</v>
      </c>
      <c r="D60" s="8" t="s">
        <v>210</v>
      </c>
      <c r="E60" s="11">
        <v>534786</v>
      </c>
      <c r="F60" s="13">
        <v>461</v>
      </c>
      <c r="G60" s="15">
        <v>0</v>
      </c>
      <c r="H60" s="16">
        <v>0</v>
      </c>
      <c r="I60" s="16">
        <v>0</v>
      </c>
      <c r="J60" s="109">
        <v>0</v>
      </c>
      <c r="K60" s="15">
        <f t="shared" si="0"/>
        <v>0</v>
      </c>
    </row>
    <row r="61" spans="1:11" ht="14" x14ac:dyDescent="0.15">
      <c r="A61" s="8" t="s">
        <v>450</v>
      </c>
      <c r="B61" s="8" t="s">
        <v>148</v>
      </c>
      <c r="C61" s="8" t="s">
        <v>35</v>
      </c>
      <c r="D61" s="8" t="s">
        <v>211</v>
      </c>
      <c r="E61" s="11">
        <v>1042766</v>
      </c>
      <c r="F61" s="13">
        <v>485</v>
      </c>
      <c r="G61" s="15">
        <v>0</v>
      </c>
      <c r="H61" s="16">
        <v>0</v>
      </c>
      <c r="I61" s="16">
        <v>0</v>
      </c>
      <c r="J61" s="109">
        <v>0</v>
      </c>
      <c r="K61" s="15">
        <f t="shared" si="0"/>
        <v>0</v>
      </c>
    </row>
    <row r="62" spans="1:11" ht="14" x14ac:dyDescent="0.15">
      <c r="A62" s="8" t="s">
        <v>450</v>
      </c>
      <c r="B62" s="8" t="s">
        <v>148</v>
      </c>
      <c r="C62" s="8" t="s">
        <v>36</v>
      </c>
      <c r="D62" s="8" t="s">
        <v>212</v>
      </c>
      <c r="E62" s="11">
        <v>1823234</v>
      </c>
      <c r="F62" s="13">
        <v>1516</v>
      </c>
      <c r="G62" s="15">
        <v>0</v>
      </c>
      <c r="H62" s="16">
        <v>0</v>
      </c>
      <c r="I62" s="16">
        <v>0</v>
      </c>
      <c r="J62" s="109">
        <v>0</v>
      </c>
      <c r="K62" s="15">
        <f t="shared" si="0"/>
        <v>0</v>
      </c>
    </row>
    <row r="63" spans="1:11" ht="14" x14ac:dyDescent="0.15">
      <c r="A63" s="8" t="s">
        <v>450</v>
      </c>
      <c r="B63" s="8" t="s">
        <v>148</v>
      </c>
      <c r="C63" s="8" t="s">
        <v>395</v>
      </c>
      <c r="D63" s="8" t="s">
        <v>236</v>
      </c>
      <c r="E63" s="11">
        <v>489100</v>
      </c>
      <c r="F63" s="13">
        <v>239</v>
      </c>
      <c r="G63" s="15">
        <v>0</v>
      </c>
      <c r="H63" s="16">
        <v>0</v>
      </c>
      <c r="I63" s="16">
        <v>0</v>
      </c>
      <c r="J63" s="109">
        <v>0</v>
      </c>
      <c r="K63" s="15">
        <f t="shared" si="0"/>
        <v>0</v>
      </c>
    </row>
    <row r="64" spans="1:11" ht="16" customHeight="1" x14ac:dyDescent="0.15">
      <c r="A64" s="8" t="s">
        <v>450</v>
      </c>
      <c r="B64" s="8" t="s">
        <v>148</v>
      </c>
      <c r="C64" s="8" t="s">
        <v>138</v>
      </c>
      <c r="D64" s="8" t="s">
        <v>213</v>
      </c>
      <c r="E64" s="11">
        <v>1927859</v>
      </c>
      <c r="F64" s="13">
        <v>1929</v>
      </c>
      <c r="G64" s="15">
        <v>0</v>
      </c>
      <c r="H64" s="16">
        <v>0</v>
      </c>
      <c r="I64" s="16">
        <v>0</v>
      </c>
      <c r="J64" s="109">
        <v>0</v>
      </c>
      <c r="K64" s="15">
        <f t="shared" si="0"/>
        <v>0</v>
      </c>
    </row>
    <row r="65" spans="1:11" ht="14" x14ac:dyDescent="0.15">
      <c r="A65" s="8" t="s">
        <v>450</v>
      </c>
      <c r="B65" s="8" t="s">
        <v>148</v>
      </c>
      <c r="C65" s="8" t="s">
        <v>37</v>
      </c>
      <c r="D65" s="8" t="s">
        <v>214</v>
      </c>
      <c r="E65" s="11">
        <v>591569</v>
      </c>
      <c r="F65" s="13">
        <v>1032</v>
      </c>
      <c r="G65" s="15">
        <v>0</v>
      </c>
      <c r="H65" s="16">
        <v>0</v>
      </c>
      <c r="I65" s="16">
        <v>0</v>
      </c>
      <c r="J65" s="109">
        <v>0</v>
      </c>
      <c r="K65" s="15">
        <f t="shared" si="0"/>
        <v>0</v>
      </c>
    </row>
    <row r="66" spans="1:11" ht="16" customHeight="1" x14ac:dyDescent="0.15">
      <c r="A66" s="8" t="s">
        <v>450</v>
      </c>
      <c r="B66" s="8" t="s">
        <v>148</v>
      </c>
      <c r="C66" s="8" t="s">
        <v>38</v>
      </c>
      <c r="D66" s="8" t="s">
        <v>215</v>
      </c>
      <c r="E66" s="11">
        <v>1105800</v>
      </c>
      <c r="F66" s="13">
        <v>917</v>
      </c>
      <c r="G66" s="15">
        <v>0</v>
      </c>
      <c r="H66" s="16">
        <v>0</v>
      </c>
      <c r="I66" s="16">
        <v>0</v>
      </c>
      <c r="J66" s="109">
        <v>0</v>
      </c>
      <c r="K66" s="15">
        <f t="shared" si="0"/>
        <v>0</v>
      </c>
    </row>
    <row r="67" spans="1:11" ht="14" x14ac:dyDescent="0.15">
      <c r="A67" s="8" t="s">
        <v>450</v>
      </c>
      <c r="B67" s="8" t="s">
        <v>148</v>
      </c>
      <c r="C67" s="8" t="s">
        <v>39</v>
      </c>
      <c r="D67" s="8" t="s">
        <v>216</v>
      </c>
      <c r="E67" s="11">
        <v>804193</v>
      </c>
      <c r="F67" s="13">
        <v>688</v>
      </c>
      <c r="G67" s="15">
        <v>0</v>
      </c>
      <c r="H67" s="16">
        <v>0</v>
      </c>
      <c r="I67" s="16">
        <v>0</v>
      </c>
      <c r="J67" s="109">
        <v>0</v>
      </c>
      <c r="K67" s="15">
        <f t="shared" si="0"/>
        <v>0</v>
      </c>
    </row>
    <row r="68" spans="1:11" ht="14" x14ac:dyDescent="0.15">
      <c r="A68" s="8" t="s">
        <v>450</v>
      </c>
      <c r="B68" s="8" t="s">
        <v>148</v>
      </c>
      <c r="C68" s="8" t="s">
        <v>40</v>
      </c>
      <c r="D68" s="8" t="s">
        <v>217</v>
      </c>
      <c r="E68" s="11">
        <v>1152528</v>
      </c>
      <c r="F68" s="13">
        <v>615</v>
      </c>
      <c r="G68" s="15">
        <v>0</v>
      </c>
      <c r="H68" s="16">
        <v>0</v>
      </c>
      <c r="I68" s="16">
        <v>0</v>
      </c>
      <c r="J68" s="109">
        <v>0</v>
      </c>
      <c r="K68" s="15">
        <f t="shared" ref="K68:K131" si="1">J68/E68*100000</f>
        <v>0</v>
      </c>
    </row>
    <row r="69" spans="1:11" ht="14" x14ac:dyDescent="0.15">
      <c r="A69" s="8" t="s">
        <v>450</v>
      </c>
      <c r="B69" s="8" t="s">
        <v>148</v>
      </c>
      <c r="C69" s="8" t="s">
        <v>41</v>
      </c>
      <c r="D69" s="8" t="s">
        <v>218</v>
      </c>
      <c r="E69" s="11">
        <v>1153851</v>
      </c>
      <c r="F69" s="13">
        <v>1434</v>
      </c>
      <c r="G69" s="15">
        <v>0</v>
      </c>
      <c r="H69" s="16">
        <v>0</v>
      </c>
      <c r="I69" s="16">
        <v>0</v>
      </c>
      <c r="J69" s="109">
        <v>0</v>
      </c>
      <c r="K69" s="15">
        <f t="shared" si="1"/>
        <v>0</v>
      </c>
    </row>
    <row r="70" spans="1:11" ht="14" x14ac:dyDescent="0.15">
      <c r="A70" s="8" t="s">
        <v>450</v>
      </c>
      <c r="B70" s="8" t="s">
        <v>148</v>
      </c>
      <c r="C70" s="8" t="s">
        <v>396</v>
      </c>
      <c r="D70" s="8" t="s">
        <v>237</v>
      </c>
      <c r="E70" s="11">
        <v>896524</v>
      </c>
      <c r="F70" s="13">
        <v>308</v>
      </c>
      <c r="G70" s="15">
        <v>0</v>
      </c>
      <c r="H70" s="16">
        <v>0</v>
      </c>
      <c r="I70" s="16">
        <v>0</v>
      </c>
      <c r="J70" s="109">
        <v>0</v>
      </c>
      <c r="K70" s="15">
        <f t="shared" si="1"/>
        <v>0</v>
      </c>
    </row>
    <row r="71" spans="1:11" ht="14" x14ac:dyDescent="0.15">
      <c r="A71" s="8" t="s">
        <v>450</v>
      </c>
      <c r="B71" s="8" t="s">
        <v>148</v>
      </c>
      <c r="C71" s="8" t="s">
        <v>42</v>
      </c>
      <c r="D71" s="8" t="s">
        <v>235</v>
      </c>
      <c r="E71" s="11">
        <v>674368</v>
      </c>
      <c r="F71" s="13">
        <v>404</v>
      </c>
      <c r="G71" s="15">
        <v>0</v>
      </c>
      <c r="H71" s="16">
        <v>0</v>
      </c>
      <c r="I71" s="16">
        <v>0</v>
      </c>
      <c r="J71" s="109">
        <v>0</v>
      </c>
      <c r="K71" s="15">
        <f t="shared" si="1"/>
        <v>0</v>
      </c>
    </row>
    <row r="72" spans="1:11" ht="14" x14ac:dyDescent="0.15">
      <c r="A72" s="8" t="s">
        <v>450</v>
      </c>
      <c r="B72" s="8" t="s">
        <v>148</v>
      </c>
      <c r="C72" s="8" t="s">
        <v>43</v>
      </c>
      <c r="D72" s="8" t="s">
        <v>219</v>
      </c>
      <c r="E72" s="11">
        <v>1020675</v>
      </c>
      <c r="F72" s="13">
        <v>1533</v>
      </c>
      <c r="G72" s="15">
        <v>0</v>
      </c>
      <c r="H72" s="16">
        <v>0</v>
      </c>
      <c r="I72" s="16">
        <v>0</v>
      </c>
      <c r="J72" s="109">
        <v>0</v>
      </c>
      <c r="K72" s="15">
        <f t="shared" si="1"/>
        <v>0</v>
      </c>
    </row>
    <row r="73" spans="1:11" ht="14" x14ac:dyDescent="0.15">
      <c r="A73" s="8" t="s">
        <v>450</v>
      </c>
      <c r="B73" s="8" t="s">
        <v>148</v>
      </c>
      <c r="C73" s="8" t="s">
        <v>135</v>
      </c>
      <c r="D73" s="8" t="s">
        <v>220</v>
      </c>
      <c r="E73" s="11">
        <v>1722791</v>
      </c>
      <c r="F73" s="13">
        <v>744</v>
      </c>
      <c r="G73" s="15">
        <v>0</v>
      </c>
      <c r="H73" s="16">
        <v>0</v>
      </c>
      <c r="I73" s="16">
        <v>0</v>
      </c>
      <c r="J73" s="109">
        <v>0</v>
      </c>
      <c r="K73" s="15">
        <f t="shared" si="1"/>
        <v>0</v>
      </c>
    </row>
    <row r="74" spans="1:11" ht="14" x14ac:dyDescent="0.15">
      <c r="A74" s="8" t="s">
        <v>450</v>
      </c>
      <c r="B74" s="8" t="s">
        <v>148</v>
      </c>
      <c r="C74" s="8" t="s">
        <v>44</v>
      </c>
      <c r="D74" s="8" t="s">
        <v>221</v>
      </c>
      <c r="E74" s="11">
        <v>813756</v>
      </c>
      <c r="F74" s="13">
        <v>688</v>
      </c>
      <c r="G74" s="15">
        <v>0</v>
      </c>
      <c r="H74" s="16">
        <v>0</v>
      </c>
      <c r="I74" s="16">
        <v>0</v>
      </c>
      <c r="J74" s="109">
        <v>0</v>
      </c>
      <c r="K74" s="15">
        <f t="shared" si="1"/>
        <v>0</v>
      </c>
    </row>
    <row r="75" spans="1:11" ht="14" x14ac:dyDescent="0.15">
      <c r="A75" s="8" t="s">
        <v>450</v>
      </c>
      <c r="B75" s="8" t="s">
        <v>148</v>
      </c>
      <c r="C75" s="8" t="s">
        <v>45</v>
      </c>
      <c r="D75" s="8" t="s">
        <v>222</v>
      </c>
      <c r="E75" s="11">
        <v>1758416</v>
      </c>
      <c r="F75" s="13">
        <v>1340</v>
      </c>
      <c r="G75" s="15">
        <v>0</v>
      </c>
      <c r="H75" s="16">
        <v>0</v>
      </c>
      <c r="I75" s="16">
        <v>0</v>
      </c>
      <c r="J75" s="109">
        <v>0</v>
      </c>
      <c r="K75" s="15">
        <f t="shared" si="1"/>
        <v>0</v>
      </c>
    </row>
    <row r="76" spans="1:11" ht="14" x14ac:dyDescent="0.15">
      <c r="A76" s="8" t="s">
        <v>450</v>
      </c>
      <c r="B76" s="8" t="s">
        <v>148</v>
      </c>
      <c r="C76" s="8" t="s">
        <v>46</v>
      </c>
      <c r="D76" s="8" t="s">
        <v>223</v>
      </c>
      <c r="E76" s="11">
        <v>2695395</v>
      </c>
      <c r="F76" s="13">
        <v>2140</v>
      </c>
      <c r="G76" s="15">
        <v>0</v>
      </c>
      <c r="H76" s="16">
        <v>0</v>
      </c>
      <c r="I76" s="16">
        <v>0</v>
      </c>
      <c r="J76" s="109">
        <v>0</v>
      </c>
      <c r="K76" s="15">
        <f t="shared" si="1"/>
        <v>0</v>
      </c>
    </row>
    <row r="77" spans="1:11" ht="14" x14ac:dyDescent="0.15">
      <c r="A77" s="8" t="s">
        <v>450</v>
      </c>
      <c r="B77" s="8" t="s">
        <v>148</v>
      </c>
      <c r="C77" s="8" t="s">
        <v>47</v>
      </c>
      <c r="D77" s="8" t="s">
        <v>224</v>
      </c>
      <c r="E77" s="11">
        <v>509801</v>
      </c>
      <c r="F77" s="13">
        <v>201</v>
      </c>
      <c r="G77" s="15">
        <v>0</v>
      </c>
      <c r="H77" s="16">
        <v>0</v>
      </c>
      <c r="I77" s="16">
        <v>0</v>
      </c>
      <c r="J77" s="109">
        <v>0</v>
      </c>
      <c r="K77" s="15">
        <f t="shared" si="1"/>
        <v>0</v>
      </c>
    </row>
    <row r="78" spans="1:11" ht="14" x14ac:dyDescent="0.15">
      <c r="A78" s="8" t="s">
        <v>450</v>
      </c>
      <c r="B78" s="8" t="s">
        <v>148</v>
      </c>
      <c r="C78" s="8" t="s">
        <v>48</v>
      </c>
      <c r="D78" s="8" t="s">
        <v>225</v>
      </c>
      <c r="E78" s="11">
        <v>604811</v>
      </c>
      <c r="F78" s="13">
        <v>356</v>
      </c>
      <c r="G78" s="15">
        <v>0</v>
      </c>
      <c r="H78" s="16">
        <v>0</v>
      </c>
      <c r="I78" s="16">
        <v>0</v>
      </c>
      <c r="J78" s="109">
        <v>0</v>
      </c>
      <c r="K78" s="15">
        <f t="shared" si="1"/>
        <v>0</v>
      </c>
    </row>
    <row r="79" spans="1:11" ht="14" x14ac:dyDescent="0.15">
      <c r="A79" s="8" t="s">
        <v>450</v>
      </c>
      <c r="B79" s="8" t="s">
        <v>148</v>
      </c>
      <c r="C79" s="8" t="s">
        <v>49</v>
      </c>
      <c r="D79" s="8" t="s">
        <v>226</v>
      </c>
      <c r="E79" s="11">
        <v>1755283</v>
      </c>
      <c r="F79" s="13">
        <v>1182</v>
      </c>
      <c r="G79" s="15">
        <v>0</v>
      </c>
      <c r="H79" s="16">
        <v>0</v>
      </c>
      <c r="I79" s="16">
        <v>0</v>
      </c>
      <c r="J79" s="109">
        <v>0</v>
      </c>
      <c r="K79" s="15">
        <f t="shared" si="1"/>
        <v>0</v>
      </c>
    </row>
    <row r="80" spans="1:11" ht="14" x14ac:dyDescent="0.15">
      <c r="A80" s="8" t="s">
        <v>450</v>
      </c>
      <c r="B80" s="8" t="s">
        <v>148</v>
      </c>
      <c r="C80" s="8" t="s">
        <v>50</v>
      </c>
      <c r="D80" s="8" t="s">
        <v>227</v>
      </c>
      <c r="E80" s="11">
        <v>262600</v>
      </c>
      <c r="F80" s="13">
        <v>285</v>
      </c>
      <c r="G80" s="15">
        <v>0</v>
      </c>
      <c r="H80" s="16">
        <v>0</v>
      </c>
      <c r="I80" s="16">
        <v>0</v>
      </c>
      <c r="J80" s="109">
        <v>0</v>
      </c>
      <c r="K80" s="15">
        <f t="shared" si="1"/>
        <v>0</v>
      </c>
    </row>
    <row r="81" spans="1:11" ht="14" x14ac:dyDescent="0.15">
      <c r="A81" s="8" t="s">
        <v>450</v>
      </c>
      <c r="B81" s="8" t="s">
        <v>148</v>
      </c>
      <c r="C81" s="8" t="s">
        <v>51</v>
      </c>
      <c r="D81" s="8" t="s">
        <v>228</v>
      </c>
      <c r="E81" s="11">
        <v>5191491</v>
      </c>
      <c r="F81" s="13">
        <v>7732</v>
      </c>
      <c r="G81" s="15">
        <v>0</v>
      </c>
      <c r="H81" s="16">
        <v>0</v>
      </c>
      <c r="I81" s="16">
        <v>0</v>
      </c>
      <c r="J81" s="109">
        <v>0</v>
      </c>
      <c r="K81" s="15">
        <f t="shared" si="1"/>
        <v>0</v>
      </c>
    </row>
    <row r="82" spans="1:11" ht="14" x14ac:dyDescent="0.15">
      <c r="A82" s="8" t="s">
        <v>450</v>
      </c>
      <c r="B82" s="8" t="s">
        <v>148</v>
      </c>
      <c r="C82" s="8" t="s">
        <v>52</v>
      </c>
      <c r="D82" s="8" t="s">
        <v>229</v>
      </c>
      <c r="E82" s="11">
        <v>876805</v>
      </c>
      <c r="F82" s="13">
        <v>933</v>
      </c>
      <c r="G82" s="15">
        <v>0</v>
      </c>
      <c r="H82" s="16">
        <v>0</v>
      </c>
      <c r="I82" s="16">
        <v>0</v>
      </c>
      <c r="J82" s="109">
        <v>0</v>
      </c>
      <c r="K82" s="15">
        <f t="shared" si="1"/>
        <v>0</v>
      </c>
    </row>
    <row r="83" spans="1:11" ht="14" x14ac:dyDescent="0.15">
      <c r="A83" s="8" t="s">
        <v>450</v>
      </c>
      <c r="B83" s="8" t="s">
        <v>148</v>
      </c>
      <c r="C83" s="8" t="s">
        <v>53</v>
      </c>
      <c r="D83" s="8" t="s">
        <v>230</v>
      </c>
      <c r="E83" s="11">
        <v>765815</v>
      </c>
      <c r="F83" s="13">
        <v>316</v>
      </c>
      <c r="G83" s="15">
        <v>0</v>
      </c>
      <c r="H83" s="16">
        <v>0</v>
      </c>
      <c r="I83" s="16">
        <v>0</v>
      </c>
      <c r="J83" s="109">
        <v>0</v>
      </c>
      <c r="K83" s="15">
        <f t="shared" si="1"/>
        <v>0</v>
      </c>
    </row>
    <row r="84" spans="1:11" ht="14" x14ac:dyDescent="0.15">
      <c r="A84" s="8" t="s">
        <v>450</v>
      </c>
      <c r="B84" s="8" t="s">
        <v>148</v>
      </c>
      <c r="C84" s="8" t="s">
        <v>54</v>
      </c>
      <c r="D84" s="8" t="s">
        <v>231</v>
      </c>
      <c r="E84" s="11">
        <v>1832730</v>
      </c>
      <c r="F84" s="13">
        <v>1143</v>
      </c>
      <c r="G84" s="15">
        <v>0</v>
      </c>
      <c r="H84" s="16">
        <v>0</v>
      </c>
      <c r="I84" s="16">
        <v>0</v>
      </c>
      <c r="J84" s="109">
        <v>0</v>
      </c>
      <c r="K84" s="15">
        <f t="shared" si="1"/>
        <v>0</v>
      </c>
    </row>
    <row r="85" spans="1:11" ht="14" x14ac:dyDescent="0.15">
      <c r="A85" s="8" t="s">
        <v>450</v>
      </c>
      <c r="B85" s="8" t="s">
        <v>148</v>
      </c>
      <c r="C85" s="8" t="s">
        <v>55</v>
      </c>
      <c r="D85" s="8" t="s">
        <v>232</v>
      </c>
      <c r="E85" s="11">
        <v>2708764</v>
      </c>
      <c r="F85" s="13">
        <v>1606</v>
      </c>
      <c r="G85" s="15">
        <v>0</v>
      </c>
      <c r="H85" s="16">
        <v>0</v>
      </c>
      <c r="I85" s="16">
        <v>0</v>
      </c>
      <c r="J85" s="109">
        <v>0</v>
      </c>
      <c r="K85" s="15">
        <f t="shared" si="1"/>
        <v>0</v>
      </c>
    </row>
    <row r="86" spans="1:11" ht="14" x14ac:dyDescent="0.15">
      <c r="A86" s="8" t="s">
        <v>450</v>
      </c>
      <c r="B86" s="8" t="s">
        <v>148</v>
      </c>
      <c r="C86" s="8" t="s">
        <v>56</v>
      </c>
      <c r="D86" s="8" t="s">
        <v>233</v>
      </c>
      <c r="E86" s="11">
        <v>446636</v>
      </c>
      <c r="F86" s="13">
        <v>587</v>
      </c>
      <c r="G86" s="15">
        <v>0</v>
      </c>
      <c r="H86" s="16">
        <v>0</v>
      </c>
      <c r="I86" s="16">
        <v>0</v>
      </c>
      <c r="J86" s="109">
        <v>0</v>
      </c>
      <c r="K86" s="15">
        <f t="shared" si="1"/>
        <v>0</v>
      </c>
    </row>
    <row r="87" spans="1:11" ht="14" x14ac:dyDescent="0.15">
      <c r="A87" s="8" t="s">
        <v>450</v>
      </c>
      <c r="B87" s="8" t="s">
        <v>148</v>
      </c>
      <c r="C87" s="8" t="s">
        <v>57</v>
      </c>
      <c r="D87" s="8" t="s">
        <v>234</v>
      </c>
      <c r="E87" s="11">
        <v>1078121</v>
      </c>
      <c r="F87" s="13">
        <v>264</v>
      </c>
      <c r="G87" s="15">
        <v>0</v>
      </c>
      <c r="H87" s="16">
        <v>0</v>
      </c>
      <c r="I87" s="16">
        <v>0</v>
      </c>
      <c r="J87" s="109">
        <v>0</v>
      </c>
      <c r="K87" s="15">
        <f t="shared" si="1"/>
        <v>0</v>
      </c>
    </row>
    <row r="88" spans="1:11" ht="14" x14ac:dyDescent="0.15">
      <c r="A88" s="8" t="s">
        <v>58</v>
      </c>
      <c r="B88" s="8" t="s">
        <v>149</v>
      </c>
      <c r="C88" s="8" t="s">
        <v>59</v>
      </c>
      <c r="D88" s="8" t="s">
        <v>238</v>
      </c>
      <c r="E88" s="11">
        <v>2086744</v>
      </c>
      <c r="F88" s="13">
        <v>2764</v>
      </c>
      <c r="G88" s="15">
        <v>0</v>
      </c>
      <c r="H88" s="16">
        <v>0</v>
      </c>
      <c r="I88" s="16">
        <v>0</v>
      </c>
      <c r="J88" s="109">
        <v>0</v>
      </c>
      <c r="K88" s="15">
        <f t="shared" si="1"/>
        <v>0</v>
      </c>
    </row>
    <row r="89" spans="1:11" ht="14" x14ac:dyDescent="0.15">
      <c r="A89" s="8" t="s">
        <v>58</v>
      </c>
      <c r="B89" s="8" t="s">
        <v>149</v>
      </c>
      <c r="C89" s="8" t="s">
        <v>60</v>
      </c>
      <c r="D89" s="8" t="s">
        <v>239</v>
      </c>
      <c r="E89" s="11">
        <v>3285829</v>
      </c>
      <c r="F89" s="13">
        <v>7113</v>
      </c>
      <c r="G89" s="15">
        <v>0</v>
      </c>
      <c r="H89" s="16">
        <v>0</v>
      </c>
      <c r="I89" s="16">
        <v>0</v>
      </c>
      <c r="J89" s="109">
        <v>0</v>
      </c>
      <c r="K89" s="15">
        <f t="shared" si="1"/>
        <v>0</v>
      </c>
    </row>
    <row r="90" spans="1:11" ht="14" x14ac:dyDescent="0.15">
      <c r="A90" s="8" t="s">
        <v>58</v>
      </c>
      <c r="B90" s="8" t="s">
        <v>149</v>
      </c>
      <c r="C90" s="8" t="s">
        <v>61</v>
      </c>
      <c r="D90" s="8" t="s">
        <v>240</v>
      </c>
      <c r="E90" s="11">
        <v>4085746</v>
      </c>
      <c r="F90" s="13">
        <v>8135</v>
      </c>
      <c r="G90" s="15">
        <v>0</v>
      </c>
      <c r="H90" s="16">
        <v>0</v>
      </c>
      <c r="I90" s="16">
        <v>0</v>
      </c>
      <c r="J90" s="109">
        <v>0</v>
      </c>
      <c r="K90" s="15">
        <f t="shared" si="1"/>
        <v>0</v>
      </c>
    </row>
    <row r="91" spans="1:11" ht="14" x14ac:dyDescent="0.15">
      <c r="A91" s="8" t="s">
        <v>58</v>
      </c>
      <c r="B91" s="8" t="s">
        <v>149</v>
      </c>
      <c r="C91" s="8" t="s">
        <v>62</v>
      </c>
      <c r="D91" s="8" t="s">
        <v>241</v>
      </c>
      <c r="E91" s="11">
        <v>1858318</v>
      </c>
      <c r="F91" s="13">
        <v>3940</v>
      </c>
      <c r="G91" s="15">
        <v>0</v>
      </c>
      <c r="H91" s="16">
        <v>0</v>
      </c>
      <c r="I91" s="16">
        <v>0</v>
      </c>
      <c r="J91" s="109">
        <v>0</v>
      </c>
      <c r="K91" s="15">
        <f t="shared" si="1"/>
        <v>0</v>
      </c>
    </row>
    <row r="92" spans="1:11" ht="14" x14ac:dyDescent="0.15">
      <c r="A92" s="8" t="s">
        <v>58</v>
      </c>
      <c r="B92" s="8" t="s">
        <v>149</v>
      </c>
      <c r="C92" s="8" t="s">
        <v>63</v>
      </c>
      <c r="D92" s="8" t="s">
        <v>242</v>
      </c>
      <c r="E92" s="11">
        <v>1628338</v>
      </c>
      <c r="F92" s="13">
        <v>2579</v>
      </c>
      <c r="G92" s="15">
        <v>0</v>
      </c>
      <c r="H92" s="16">
        <v>0</v>
      </c>
      <c r="I92" s="16">
        <v>0</v>
      </c>
      <c r="J92" s="109">
        <v>0</v>
      </c>
      <c r="K92" s="15">
        <f t="shared" si="1"/>
        <v>0</v>
      </c>
    </row>
    <row r="93" spans="1:11" ht="14" x14ac:dyDescent="0.15">
      <c r="A93" s="8" t="s">
        <v>58</v>
      </c>
      <c r="B93" s="8" t="s">
        <v>149</v>
      </c>
      <c r="C93" s="8" t="s">
        <v>64</v>
      </c>
      <c r="D93" s="8" t="s">
        <v>243</v>
      </c>
      <c r="E93" s="11">
        <v>1501954</v>
      </c>
      <c r="F93" s="13">
        <v>3059</v>
      </c>
      <c r="G93" s="15">
        <v>0</v>
      </c>
      <c r="H93" s="16">
        <v>0</v>
      </c>
      <c r="I93" s="16">
        <v>0</v>
      </c>
      <c r="J93" s="109">
        <v>0</v>
      </c>
      <c r="K93" s="15">
        <f t="shared" si="1"/>
        <v>0</v>
      </c>
    </row>
    <row r="94" spans="1:11" ht="14" x14ac:dyDescent="0.15">
      <c r="A94" s="8" t="s">
        <v>58</v>
      </c>
      <c r="B94" s="8" t="s">
        <v>149</v>
      </c>
      <c r="C94" s="8" t="s">
        <v>244</v>
      </c>
      <c r="D94" s="8" t="s">
        <v>245</v>
      </c>
      <c r="E94" s="11">
        <v>3326437</v>
      </c>
      <c r="F94" s="13">
        <v>7997</v>
      </c>
      <c r="G94" s="15">
        <v>0</v>
      </c>
      <c r="H94" s="16">
        <v>0</v>
      </c>
      <c r="I94" s="16">
        <v>0</v>
      </c>
      <c r="J94" s="109">
        <v>0</v>
      </c>
      <c r="K94" s="15">
        <f t="shared" si="1"/>
        <v>0</v>
      </c>
    </row>
    <row r="95" spans="1:11" ht="14" x14ac:dyDescent="0.15">
      <c r="A95" s="8" t="s">
        <v>58</v>
      </c>
      <c r="B95" s="8" t="s">
        <v>149</v>
      </c>
      <c r="C95" s="8" t="s">
        <v>65</v>
      </c>
      <c r="D95" s="8" t="s">
        <v>246</v>
      </c>
      <c r="E95" s="11">
        <v>8680656</v>
      </c>
      <c r="F95" s="13">
        <v>13606</v>
      </c>
      <c r="G95" s="15">
        <v>0</v>
      </c>
      <c r="H95" s="16">
        <v>0</v>
      </c>
      <c r="I95" s="16">
        <v>0</v>
      </c>
      <c r="J95" s="109">
        <v>0</v>
      </c>
      <c r="K95" s="15">
        <f t="shared" si="1"/>
        <v>0</v>
      </c>
    </row>
    <row r="96" spans="1:11" ht="14" x14ac:dyDescent="0.15">
      <c r="A96" s="8" t="s">
        <v>58</v>
      </c>
      <c r="B96" s="8" t="s">
        <v>149</v>
      </c>
      <c r="C96" s="8" t="s">
        <v>66</v>
      </c>
      <c r="D96" s="8" t="s">
        <v>247</v>
      </c>
      <c r="E96" s="11">
        <v>5552379</v>
      </c>
      <c r="F96" s="13">
        <v>10434</v>
      </c>
      <c r="G96" s="15">
        <v>0</v>
      </c>
      <c r="H96" s="16">
        <v>0</v>
      </c>
      <c r="I96" s="16">
        <v>0</v>
      </c>
      <c r="J96" s="109">
        <v>0</v>
      </c>
      <c r="K96" s="15">
        <f t="shared" si="1"/>
        <v>0</v>
      </c>
    </row>
    <row r="97" spans="1:11" ht="14" x14ac:dyDescent="0.15">
      <c r="A97" s="8" t="s">
        <v>58</v>
      </c>
      <c r="B97" s="8" t="s">
        <v>149</v>
      </c>
      <c r="C97" s="8" t="s">
        <v>67</v>
      </c>
      <c r="D97" s="8" t="s">
        <v>248</v>
      </c>
      <c r="E97" s="11">
        <v>2979366</v>
      </c>
      <c r="F97" s="13">
        <v>2920</v>
      </c>
      <c r="G97" s="15">
        <v>0</v>
      </c>
      <c r="H97" s="16">
        <v>0</v>
      </c>
      <c r="I97" s="16">
        <v>0</v>
      </c>
      <c r="J97" s="109">
        <v>0</v>
      </c>
      <c r="K97" s="15">
        <f t="shared" si="1"/>
        <v>0</v>
      </c>
    </row>
    <row r="98" spans="1:11" ht="14" x14ac:dyDescent="0.15">
      <c r="A98" s="8" t="s">
        <v>58</v>
      </c>
      <c r="B98" s="8" t="s">
        <v>149</v>
      </c>
      <c r="C98" s="8" t="s">
        <v>68</v>
      </c>
      <c r="D98" s="8" t="s">
        <v>249</v>
      </c>
      <c r="E98" s="11">
        <v>1261177</v>
      </c>
      <c r="F98" s="13">
        <v>2211</v>
      </c>
      <c r="G98" s="15">
        <v>0</v>
      </c>
      <c r="H98" s="16">
        <v>0</v>
      </c>
      <c r="I98" s="16">
        <v>0</v>
      </c>
      <c r="J98" s="109">
        <v>0</v>
      </c>
      <c r="K98" s="15">
        <f t="shared" si="1"/>
        <v>0</v>
      </c>
    </row>
    <row r="99" spans="1:11" ht="14" x14ac:dyDescent="0.15">
      <c r="A99" s="8" t="s">
        <v>58</v>
      </c>
      <c r="B99" s="8" t="s">
        <v>149</v>
      </c>
      <c r="C99" s="8" t="s">
        <v>69</v>
      </c>
      <c r="D99" s="8" t="s">
        <v>250</v>
      </c>
      <c r="E99" s="11">
        <v>3034897</v>
      </c>
      <c r="F99" s="13">
        <v>6667</v>
      </c>
      <c r="G99" s="15">
        <v>0</v>
      </c>
      <c r="H99" s="16">
        <v>0</v>
      </c>
      <c r="I99" s="16">
        <v>0</v>
      </c>
      <c r="J99" s="109">
        <v>0</v>
      </c>
      <c r="K99" s="15">
        <f t="shared" si="1"/>
        <v>0</v>
      </c>
    </row>
    <row r="100" spans="1:11" ht="14" x14ac:dyDescent="0.15">
      <c r="A100" s="8" t="s">
        <v>58</v>
      </c>
      <c r="B100" s="8" t="s">
        <v>149</v>
      </c>
      <c r="C100" s="8" t="s">
        <v>70</v>
      </c>
      <c r="D100" s="8" t="s">
        <v>251</v>
      </c>
      <c r="E100" s="11">
        <v>1311312</v>
      </c>
      <c r="F100" s="13">
        <v>3121</v>
      </c>
      <c r="G100" s="15">
        <v>0</v>
      </c>
      <c r="H100" s="16">
        <v>0</v>
      </c>
      <c r="I100" s="16">
        <v>0</v>
      </c>
      <c r="J100" s="109">
        <v>0</v>
      </c>
      <c r="K100" s="15">
        <f t="shared" si="1"/>
        <v>0</v>
      </c>
    </row>
    <row r="101" spans="1:11" ht="14" x14ac:dyDescent="0.15">
      <c r="A101" s="8" t="s">
        <v>58</v>
      </c>
      <c r="B101" s="8" t="s">
        <v>149</v>
      </c>
      <c r="C101" s="8" t="s">
        <v>71</v>
      </c>
      <c r="D101" s="8" t="s">
        <v>252</v>
      </c>
      <c r="E101" s="11">
        <v>3820208</v>
      </c>
      <c r="F101" s="13">
        <v>8284</v>
      </c>
      <c r="G101" s="15">
        <v>0</v>
      </c>
      <c r="H101" s="16">
        <v>0</v>
      </c>
      <c r="I101" s="16">
        <v>0</v>
      </c>
      <c r="J101" s="109">
        <v>0</v>
      </c>
      <c r="K101" s="15">
        <f t="shared" si="1"/>
        <v>0</v>
      </c>
    </row>
    <row r="102" spans="1:11" ht="14" x14ac:dyDescent="0.15">
      <c r="A102" s="8" t="s">
        <v>58</v>
      </c>
      <c r="B102" s="8" t="s">
        <v>149</v>
      </c>
      <c r="C102" s="8" t="s">
        <v>72</v>
      </c>
      <c r="D102" s="8" t="s">
        <v>253</v>
      </c>
      <c r="E102" s="11">
        <v>3199314</v>
      </c>
      <c r="F102" s="13">
        <v>5930</v>
      </c>
      <c r="G102" s="15">
        <v>0</v>
      </c>
      <c r="H102" s="16">
        <v>0</v>
      </c>
      <c r="I102" s="16">
        <v>0</v>
      </c>
      <c r="J102" s="109">
        <v>0</v>
      </c>
      <c r="K102" s="15">
        <f t="shared" si="1"/>
        <v>0</v>
      </c>
    </row>
    <row r="103" spans="1:11" ht="14" x14ac:dyDescent="0.15">
      <c r="A103" s="8" t="s">
        <v>58</v>
      </c>
      <c r="B103" s="8" t="s">
        <v>149</v>
      </c>
      <c r="C103" s="8" t="s">
        <v>73</v>
      </c>
      <c r="D103" s="8" t="s">
        <v>254</v>
      </c>
      <c r="E103" s="11">
        <v>1403597</v>
      </c>
      <c r="F103" s="13">
        <v>3301</v>
      </c>
      <c r="G103" s="15">
        <v>0</v>
      </c>
      <c r="H103" s="16">
        <v>0</v>
      </c>
      <c r="I103" s="16">
        <v>0</v>
      </c>
      <c r="J103" s="109">
        <v>0</v>
      </c>
      <c r="K103" s="15">
        <f t="shared" si="1"/>
        <v>0</v>
      </c>
    </row>
    <row r="104" spans="1:11" ht="14" x14ac:dyDescent="0.15">
      <c r="A104" s="8" t="s">
        <v>58</v>
      </c>
      <c r="B104" s="8" t="s">
        <v>149</v>
      </c>
      <c r="C104" s="8" t="s">
        <v>74</v>
      </c>
      <c r="D104" s="8" t="s">
        <v>255</v>
      </c>
      <c r="E104" s="11">
        <v>12898414</v>
      </c>
      <c r="F104" s="13">
        <v>18445</v>
      </c>
      <c r="G104" s="15">
        <v>0</v>
      </c>
      <c r="H104" s="16">
        <v>0</v>
      </c>
      <c r="I104" s="16">
        <v>0</v>
      </c>
      <c r="J104" s="109">
        <v>0</v>
      </c>
      <c r="K104" s="15">
        <f t="shared" si="1"/>
        <v>0</v>
      </c>
    </row>
    <row r="105" spans="1:11" ht="14" x14ac:dyDescent="0.15">
      <c r="A105" s="8" t="s">
        <v>58</v>
      </c>
      <c r="B105" s="8" t="s">
        <v>149</v>
      </c>
      <c r="C105" s="8" t="s">
        <v>273</v>
      </c>
      <c r="D105" s="8" t="s">
        <v>274</v>
      </c>
      <c r="E105" s="11">
        <v>2073026</v>
      </c>
      <c r="F105" s="13">
        <v>2960</v>
      </c>
      <c r="G105" s="15">
        <v>0</v>
      </c>
      <c r="H105" s="16">
        <v>0</v>
      </c>
      <c r="I105" s="16">
        <v>0</v>
      </c>
      <c r="J105" s="109">
        <v>0</v>
      </c>
      <c r="K105" s="15">
        <f t="shared" si="1"/>
        <v>0</v>
      </c>
    </row>
    <row r="106" spans="1:11" ht="14" x14ac:dyDescent="0.15">
      <c r="A106" s="8" t="s">
        <v>58</v>
      </c>
      <c r="B106" s="8" t="s">
        <v>149</v>
      </c>
      <c r="C106" s="8" t="s">
        <v>75</v>
      </c>
      <c r="D106" s="8" t="s">
        <v>256</v>
      </c>
      <c r="E106" s="11">
        <v>1874862</v>
      </c>
      <c r="F106" s="13">
        <v>3137</v>
      </c>
      <c r="G106" s="15">
        <v>0</v>
      </c>
      <c r="H106" s="16">
        <v>0</v>
      </c>
      <c r="I106" s="16">
        <v>0</v>
      </c>
      <c r="J106" s="109">
        <v>0</v>
      </c>
      <c r="K106" s="15">
        <f t="shared" si="1"/>
        <v>0</v>
      </c>
    </row>
    <row r="107" spans="1:11" ht="14" x14ac:dyDescent="0.15">
      <c r="A107" s="8" t="s">
        <v>58</v>
      </c>
      <c r="B107" s="8" t="s">
        <v>149</v>
      </c>
      <c r="C107" s="8" t="s">
        <v>76</v>
      </c>
      <c r="D107" s="8" t="s">
        <v>257</v>
      </c>
      <c r="E107" s="11">
        <v>1731702</v>
      </c>
      <c r="F107" s="13">
        <v>4224</v>
      </c>
      <c r="G107" s="15">
        <v>0</v>
      </c>
      <c r="H107" s="16">
        <v>0</v>
      </c>
      <c r="I107" s="16">
        <v>0</v>
      </c>
      <c r="J107" s="109">
        <v>0</v>
      </c>
      <c r="K107" s="15">
        <f t="shared" si="1"/>
        <v>0</v>
      </c>
    </row>
    <row r="108" spans="1:11" ht="14" x14ac:dyDescent="0.15">
      <c r="A108" s="8" t="s">
        <v>58</v>
      </c>
      <c r="B108" s="8" t="s">
        <v>149</v>
      </c>
      <c r="C108" s="8" t="s">
        <v>77</v>
      </c>
      <c r="D108" s="8" t="s">
        <v>258</v>
      </c>
      <c r="E108" s="11">
        <v>1708687</v>
      </c>
      <c r="F108" s="13">
        <v>4001</v>
      </c>
      <c r="G108" s="15">
        <v>0</v>
      </c>
      <c r="H108" s="16">
        <v>0</v>
      </c>
      <c r="I108" s="16">
        <v>0</v>
      </c>
      <c r="J108" s="109">
        <v>0</v>
      </c>
      <c r="K108" s="15">
        <f t="shared" si="1"/>
        <v>0</v>
      </c>
    </row>
    <row r="109" spans="1:11" ht="14" x14ac:dyDescent="0.15">
      <c r="A109" s="8" t="s">
        <v>58</v>
      </c>
      <c r="B109" s="8" t="s">
        <v>149</v>
      </c>
      <c r="C109" s="8" t="s">
        <v>78</v>
      </c>
      <c r="D109" s="8" t="s">
        <v>259</v>
      </c>
      <c r="E109" s="11">
        <v>5298318</v>
      </c>
      <c r="F109" s="13">
        <v>10395</v>
      </c>
      <c r="G109" s="15">
        <v>0</v>
      </c>
      <c r="H109" s="16">
        <v>0</v>
      </c>
      <c r="I109" s="16">
        <v>0</v>
      </c>
      <c r="J109" s="109">
        <v>0</v>
      </c>
      <c r="K109" s="15">
        <f t="shared" si="1"/>
        <v>0</v>
      </c>
    </row>
    <row r="110" spans="1:11" ht="14" x14ac:dyDescent="0.15">
      <c r="A110" s="8" t="s">
        <v>58</v>
      </c>
      <c r="B110" s="8" t="s">
        <v>149</v>
      </c>
      <c r="C110" s="8" t="s">
        <v>79</v>
      </c>
      <c r="D110" s="8" t="s">
        <v>260</v>
      </c>
      <c r="E110" s="11">
        <v>4921045</v>
      </c>
      <c r="F110" s="13">
        <v>10261</v>
      </c>
      <c r="G110" s="15">
        <v>0</v>
      </c>
      <c r="H110" s="16">
        <v>0</v>
      </c>
      <c r="I110" s="16">
        <v>0</v>
      </c>
      <c r="J110" s="109">
        <v>0</v>
      </c>
      <c r="K110" s="15">
        <f t="shared" si="1"/>
        <v>0</v>
      </c>
    </row>
    <row r="111" spans="1:11" ht="14" x14ac:dyDescent="0.15">
      <c r="A111" s="8" t="s">
        <v>58</v>
      </c>
      <c r="B111" s="8" t="s">
        <v>149</v>
      </c>
      <c r="C111" s="8" t="s">
        <v>80</v>
      </c>
      <c r="D111" s="8" t="s">
        <v>261</v>
      </c>
      <c r="E111" s="11">
        <v>1452583</v>
      </c>
      <c r="F111" s="13">
        <v>3555</v>
      </c>
      <c r="G111" s="15">
        <v>0</v>
      </c>
      <c r="H111" s="16">
        <v>0</v>
      </c>
      <c r="I111" s="16">
        <v>0</v>
      </c>
      <c r="J111" s="109">
        <v>0</v>
      </c>
      <c r="K111" s="15">
        <f t="shared" si="1"/>
        <v>0</v>
      </c>
    </row>
    <row r="112" spans="1:11" ht="14" x14ac:dyDescent="0.15">
      <c r="A112" s="8" t="s">
        <v>58</v>
      </c>
      <c r="B112" s="8" t="s">
        <v>149</v>
      </c>
      <c r="C112" s="8" t="s">
        <v>81</v>
      </c>
      <c r="D112" s="8" t="s">
        <v>262</v>
      </c>
      <c r="E112" s="11">
        <v>1850074</v>
      </c>
      <c r="F112" s="13">
        <v>2148</v>
      </c>
      <c r="G112" s="15">
        <v>0</v>
      </c>
      <c r="H112" s="16">
        <v>0</v>
      </c>
      <c r="I112" s="16">
        <v>0</v>
      </c>
      <c r="J112" s="109">
        <v>0</v>
      </c>
      <c r="K112" s="15">
        <f t="shared" si="1"/>
        <v>0</v>
      </c>
    </row>
    <row r="113" spans="1:11" ht="14" x14ac:dyDescent="0.15">
      <c r="A113" s="8" t="s">
        <v>58</v>
      </c>
      <c r="B113" s="8" t="s">
        <v>149</v>
      </c>
      <c r="C113" s="8" t="s">
        <v>82</v>
      </c>
      <c r="D113" s="8" t="s">
        <v>263</v>
      </c>
      <c r="E113" s="11">
        <v>3295036</v>
      </c>
      <c r="F113" s="13">
        <v>6522</v>
      </c>
      <c r="G113" s="15">
        <v>0</v>
      </c>
      <c r="H113" s="16">
        <v>0</v>
      </c>
      <c r="I113" s="16">
        <v>0</v>
      </c>
      <c r="J113" s="109">
        <v>0</v>
      </c>
      <c r="K113" s="15">
        <f t="shared" si="1"/>
        <v>0</v>
      </c>
    </row>
    <row r="114" spans="1:11" ht="14" x14ac:dyDescent="0.15">
      <c r="A114" s="8" t="s">
        <v>58</v>
      </c>
      <c r="B114" s="8" t="s">
        <v>149</v>
      </c>
      <c r="C114" s="8" t="s">
        <v>83</v>
      </c>
      <c r="D114" s="8" t="s">
        <v>264</v>
      </c>
      <c r="E114" s="11">
        <v>1998736</v>
      </c>
      <c r="F114" s="13">
        <v>4369</v>
      </c>
      <c r="G114" s="15">
        <v>0</v>
      </c>
      <c r="H114" s="16">
        <v>0</v>
      </c>
      <c r="I114" s="16">
        <v>0</v>
      </c>
      <c r="J114" s="109">
        <v>0</v>
      </c>
      <c r="K114" s="15">
        <f t="shared" si="1"/>
        <v>0</v>
      </c>
    </row>
    <row r="115" spans="1:11" ht="14" x14ac:dyDescent="0.15">
      <c r="A115" s="8" t="s">
        <v>58</v>
      </c>
      <c r="B115" s="8" t="s">
        <v>149</v>
      </c>
      <c r="C115" s="8" t="s">
        <v>84</v>
      </c>
      <c r="D115" s="8" t="s">
        <v>265</v>
      </c>
      <c r="E115" s="11">
        <v>5529469</v>
      </c>
      <c r="F115" s="13">
        <v>9188</v>
      </c>
      <c r="G115" s="15">
        <v>0</v>
      </c>
      <c r="H115" s="16">
        <v>0</v>
      </c>
      <c r="I115" s="16">
        <v>0</v>
      </c>
      <c r="J115" s="109">
        <v>0</v>
      </c>
      <c r="K115" s="15">
        <f t="shared" si="1"/>
        <v>0</v>
      </c>
    </row>
    <row r="116" spans="1:11" ht="14" x14ac:dyDescent="0.15">
      <c r="A116" s="8" t="s">
        <v>58</v>
      </c>
      <c r="B116" s="8" t="s">
        <v>149</v>
      </c>
      <c r="C116" s="8" t="s">
        <v>85</v>
      </c>
      <c r="D116" s="8" t="s">
        <v>266</v>
      </c>
      <c r="E116" s="11">
        <v>2331890</v>
      </c>
      <c r="F116" s="13">
        <v>3251</v>
      </c>
      <c r="G116" s="15">
        <v>0</v>
      </c>
      <c r="H116" s="16">
        <v>0</v>
      </c>
      <c r="I116" s="16">
        <v>0</v>
      </c>
      <c r="J116" s="109">
        <v>0</v>
      </c>
      <c r="K116" s="15">
        <f t="shared" si="1"/>
        <v>0</v>
      </c>
    </row>
    <row r="117" spans="1:11" ht="14" x14ac:dyDescent="0.15">
      <c r="A117" s="8" t="s">
        <v>58</v>
      </c>
      <c r="B117" s="8" t="s">
        <v>149</v>
      </c>
      <c r="C117" s="8" t="s">
        <v>86</v>
      </c>
      <c r="D117" s="8" t="s">
        <v>267</v>
      </c>
      <c r="E117" s="11">
        <v>6121947</v>
      </c>
      <c r="F117" s="13">
        <v>8556</v>
      </c>
      <c r="G117" s="15">
        <v>0</v>
      </c>
      <c r="H117" s="16">
        <v>0</v>
      </c>
      <c r="I117" s="16">
        <v>0</v>
      </c>
      <c r="J117" s="109">
        <v>0</v>
      </c>
      <c r="K117" s="15">
        <f t="shared" si="1"/>
        <v>0</v>
      </c>
    </row>
    <row r="118" spans="1:11" ht="14" x14ac:dyDescent="0.15">
      <c r="A118" s="8" t="s">
        <v>58</v>
      </c>
      <c r="B118" s="8" t="s">
        <v>149</v>
      </c>
      <c r="C118" s="8" t="s">
        <v>87</v>
      </c>
      <c r="D118" s="8" t="s">
        <v>268</v>
      </c>
      <c r="E118" s="11">
        <v>2732227</v>
      </c>
      <c r="F118" s="13">
        <v>4660</v>
      </c>
      <c r="G118" s="15">
        <v>0</v>
      </c>
      <c r="H118" s="16">
        <v>0</v>
      </c>
      <c r="I118" s="16">
        <v>0</v>
      </c>
      <c r="J118" s="109">
        <v>0</v>
      </c>
      <c r="K118" s="15">
        <f t="shared" si="1"/>
        <v>0</v>
      </c>
    </row>
    <row r="119" spans="1:11" ht="14" x14ac:dyDescent="0.15">
      <c r="A119" s="8" t="s">
        <v>58</v>
      </c>
      <c r="B119" s="8" t="s">
        <v>149</v>
      </c>
      <c r="C119" s="8" t="s">
        <v>88</v>
      </c>
      <c r="D119" s="8" t="s">
        <v>269</v>
      </c>
      <c r="E119" s="11">
        <v>4037210</v>
      </c>
      <c r="F119" s="13">
        <v>10749</v>
      </c>
      <c r="G119" s="15">
        <v>0</v>
      </c>
      <c r="H119" s="16">
        <v>0</v>
      </c>
      <c r="I119" s="16">
        <v>0</v>
      </c>
      <c r="J119" s="109">
        <v>0</v>
      </c>
      <c r="K119" s="15">
        <f t="shared" si="1"/>
        <v>0</v>
      </c>
    </row>
    <row r="120" spans="1:11" ht="14" x14ac:dyDescent="0.15">
      <c r="A120" s="8" t="s">
        <v>58</v>
      </c>
      <c r="B120" s="8" t="s">
        <v>149</v>
      </c>
      <c r="C120" s="8" t="s">
        <v>89</v>
      </c>
      <c r="D120" s="8" t="s">
        <v>270</v>
      </c>
      <c r="E120" s="11">
        <v>3861970</v>
      </c>
      <c r="F120" s="13">
        <v>5499</v>
      </c>
      <c r="G120" s="15">
        <v>0</v>
      </c>
      <c r="H120" s="16">
        <v>0</v>
      </c>
      <c r="I120" s="16">
        <v>0</v>
      </c>
      <c r="J120" s="109">
        <v>0</v>
      </c>
      <c r="K120" s="15">
        <f t="shared" si="1"/>
        <v>0</v>
      </c>
    </row>
    <row r="121" spans="1:11" ht="14" x14ac:dyDescent="0.15">
      <c r="A121" s="8" t="s">
        <v>58</v>
      </c>
      <c r="B121" s="8" t="s">
        <v>149</v>
      </c>
      <c r="C121" s="8" t="s">
        <v>90</v>
      </c>
      <c r="D121" s="8" t="s">
        <v>271</v>
      </c>
      <c r="E121" s="11">
        <v>4275798</v>
      </c>
      <c r="F121" s="13">
        <v>8127</v>
      </c>
      <c r="G121" s="15">
        <v>0</v>
      </c>
      <c r="H121" s="16">
        <v>0</v>
      </c>
      <c r="I121" s="16">
        <v>0</v>
      </c>
      <c r="J121" s="109">
        <v>0</v>
      </c>
      <c r="K121" s="15">
        <f t="shared" si="1"/>
        <v>0</v>
      </c>
    </row>
    <row r="122" spans="1:11" ht="14" x14ac:dyDescent="0.15">
      <c r="A122" s="8" t="s">
        <v>58</v>
      </c>
      <c r="B122" s="8" t="s">
        <v>149</v>
      </c>
      <c r="C122" s="8" t="s">
        <v>134</v>
      </c>
      <c r="D122" s="8" t="s">
        <v>275</v>
      </c>
      <c r="E122" s="11">
        <v>2369747</v>
      </c>
      <c r="F122" s="13">
        <v>4211</v>
      </c>
      <c r="G122" s="15">
        <v>0</v>
      </c>
      <c r="H122" s="16">
        <v>0</v>
      </c>
      <c r="I122" s="16">
        <v>0</v>
      </c>
      <c r="J122" s="109">
        <v>0</v>
      </c>
      <c r="K122" s="15">
        <f t="shared" si="1"/>
        <v>0</v>
      </c>
    </row>
    <row r="123" spans="1:11" ht="14" x14ac:dyDescent="0.15">
      <c r="A123" s="8" t="s">
        <v>58</v>
      </c>
      <c r="B123" s="8" t="s">
        <v>149</v>
      </c>
      <c r="C123" s="8" t="s">
        <v>91</v>
      </c>
      <c r="D123" s="8" t="s">
        <v>272</v>
      </c>
      <c r="E123" s="11">
        <v>3156898</v>
      </c>
      <c r="F123" s="13">
        <v>5989</v>
      </c>
      <c r="G123" s="15">
        <v>0</v>
      </c>
      <c r="H123" s="16">
        <v>0</v>
      </c>
      <c r="I123" s="16">
        <v>0</v>
      </c>
      <c r="J123" s="109">
        <v>0</v>
      </c>
      <c r="K123" s="15">
        <f t="shared" si="1"/>
        <v>0</v>
      </c>
    </row>
    <row r="124" spans="1:11" ht="14" x14ac:dyDescent="0.15">
      <c r="A124" s="8" t="s">
        <v>92</v>
      </c>
      <c r="B124" s="8" t="s">
        <v>150</v>
      </c>
      <c r="C124" s="8" t="s">
        <v>93</v>
      </c>
      <c r="D124" s="8" t="s">
        <v>291</v>
      </c>
      <c r="E124" s="11">
        <v>2051623</v>
      </c>
      <c r="F124" s="13">
        <v>3367</v>
      </c>
      <c r="G124" s="15">
        <v>0</v>
      </c>
      <c r="H124" s="16">
        <v>0</v>
      </c>
      <c r="I124" s="16">
        <v>0</v>
      </c>
      <c r="J124" s="109">
        <v>0</v>
      </c>
      <c r="K124" s="15">
        <f t="shared" si="1"/>
        <v>0</v>
      </c>
    </row>
    <row r="125" spans="1:11" ht="14" x14ac:dyDescent="0.15">
      <c r="A125" s="8" t="s">
        <v>92</v>
      </c>
      <c r="B125" s="8" t="s">
        <v>150</v>
      </c>
      <c r="C125" s="8" t="s">
        <v>305</v>
      </c>
      <c r="D125" s="8" t="s">
        <v>306</v>
      </c>
      <c r="E125" s="11">
        <v>3187117</v>
      </c>
      <c r="F125" s="13">
        <v>3569</v>
      </c>
      <c r="G125" s="15">
        <v>0</v>
      </c>
      <c r="H125" s="16">
        <v>0</v>
      </c>
      <c r="I125" s="16">
        <v>0</v>
      </c>
      <c r="J125" s="109">
        <v>0</v>
      </c>
      <c r="K125" s="15">
        <f t="shared" si="1"/>
        <v>0</v>
      </c>
    </row>
    <row r="126" spans="1:11" ht="14" x14ac:dyDescent="0.15">
      <c r="A126" s="8" t="s">
        <v>92</v>
      </c>
      <c r="B126" s="8" t="s">
        <v>150</v>
      </c>
      <c r="C126" s="8" t="s">
        <v>94</v>
      </c>
      <c r="D126" s="8" t="s">
        <v>285</v>
      </c>
      <c r="E126" s="11">
        <v>1694072</v>
      </c>
      <c r="F126" s="13">
        <v>2025</v>
      </c>
      <c r="G126" s="15">
        <v>0</v>
      </c>
      <c r="H126" s="16">
        <v>0</v>
      </c>
      <c r="I126" s="16">
        <v>0</v>
      </c>
      <c r="J126" s="109">
        <v>0</v>
      </c>
      <c r="K126" s="15">
        <f t="shared" si="1"/>
        <v>0</v>
      </c>
    </row>
    <row r="127" spans="1:11" ht="14" x14ac:dyDescent="0.15">
      <c r="A127" s="8" t="s">
        <v>92</v>
      </c>
      <c r="B127" s="8" t="s">
        <v>150</v>
      </c>
      <c r="C127" s="8" t="s">
        <v>303</v>
      </c>
      <c r="D127" s="8" t="s">
        <v>304</v>
      </c>
      <c r="E127" s="11">
        <v>3476577</v>
      </c>
      <c r="F127" s="13">
        <v>2401</v>
      </c>
      <c r="G127" s="15">
        <v>0</v>
      </c>
      <c r="H127" s="16">
        <v>0</v>
      </c>
      <c r="I127" s="16">
        <v>0</v>
      </c>
      <c r="J127" s="109">
        <v>0</v>
      </c>
      <c r="K127" s="15">
        <f t="shared" si="1"/>
        <v>0</v>
      </c>
    </row>
    <row r="128" spans="1:11" ht="14" x14ac:dyDescent="0.15">
      <c r="A128" s="8" t="s">
        <v>92</v>
      </c>
      <c r="B128" s="8" t="s">
        <v>150</v>
      </c>
      <c r="C128" s="8" t="s">
        <v>95</v>
      </c>
      <c r="D128" s="8" t="s">
        <v>283</v>
      </c>
      <c r="E128" s="11">
        <v>1891915</v>
      </c>
      <c r="F128" s="13">
        <v>2490</v>
      </c>
      <c r="G128" s="15">
        <v>0</v>
      </c>
      <c r="H128" s="16">
        <v>0</v>
      </c>
      <c r="I128" s="16">
        <v>0</v>
      </c>
      <c r="J128" s="109">
        <v>0</v>
      </c>
      <c r="K128" s="15">
        <f t="shared" si="1"/>
        <v>0</v>
      </c>
    </row>
    <row r="129" spans="1:11" ht="14" x14ac:dyDescent="0.15">
      <c r="A129" s="8" t="s">
        <v>92</v>
      </c>
      <c r="B129" s="8" t="s">
        <v>150</v>
      </c>
      <c r="C129" s="8" t="s">
        <v>96</v>
      </c>
      <c r="D129" s="8" t="s">
        <v>287</v>
      </c>
      <c r="E129" s="11">
        <v>2434343</v>
      </c>
      <c r="F129" s="13">
        <v>4456</v>
      </c>
      <c r="G129" s="15">
        <v>0</v>
      </c>
      <c r="H129" s="16">
        <v>0</v>
      </c>
      <c r="I129" s="16">
        <v>0</v>
      </c>
      <c r="J129" s="109">
        <v>0</v>
      </c>
      <c r="K129" s="15">
        <f t="shared" si="1"/>
        <v>0</v>
      </c>
    </row>
    <row r="130" spans="1:11" ht="14" x14ac:dyDescent="0.15">
      <c r="A130" s="8" t="s">
        <v>92</v>
      </c>
      <c r="B130" s="8" t="s">
        <v>150</v>
      </c>
      <c r="C130" s="8" t="s">
        <v>97</v>
      </c>
      <c r="D130" s="8" t="s">
        <v>276</v>
      </c>
      <c r="E130" s="11">
        <v>1095867</v>
      </c>
      <c r="F130" s="13">
        <v>1551</v>
      </c>
      <c r="G130" s="15">
        <v>0</v>
      </c>
      <c r="H130" s="16">
        <v>0</v>
      </c>
      <c r="I130" s="16">
        <v>0</v>
      </c>
      <c r="J130" s="109">
        <v>0</v>
      </c>
      <c r="K130" s="15">
        <f t="shared" si="1"/>
        <v>0</v>
      </c>
    </row>
    <row r="131" spans="1:11" ht="14" x14ac:dyDescent="0.15">
      <c r="A131" s="8" t="s">
        <v>92</v>
      </c>
      <c r="B131" s="8" t="s">
        <v>150</v>
      </c>
      <c r="C131" s="8" t="s">
        <v>129</v>
      </c>
      <c r="D131" s="8" t="s">
        <v>286</v>
      </c>
      <c r="E131" s="11">
        <v>1142965</v>
      </c>
      <c r="F131" s="13">
        <v>3129</v>
      </c>
      <c r="G131" s="15">
        <v>0</v>
      </c>
      <c r="H131" s="16">
        <v>0</v>
      </c>
      <c r="I131" s="16">
        <v>0</v>
      </c>
      <c r="J131" s="109">
        <v>0</v>
      </c>
      <c r="K131" s="15">
        <f t="shared" si="1"/>
        <v>0</v>
      </c>
    </row>
    <row r="132" spans="1:11" ht="14" x14ac:dyDescent="0.15">
      <c r="A132" s="8" t="s">
        <v>92</v>
      </c>
      <c r="B132" s="8" t="s">
        <v>150</v>
      </c>
      <c r="C132" s="8" t="s">
        <v>281</v>
      </c>
      <c r="D132" s="8" t="s">
        <v>280</v>
      </c>
      <c r="E132" s="11">
        <v>1478443</v>
      </c>
      <c r="F132" s="13">
        <v>1421</v>
      </c>
      <c r="G132" s="15">
        <v>0</v>
      </c>
      <c r="H132" s="16">
        <v>0</v>
      </c>
      <c r="I132" s="16">
        <v>0</v>
      </c>
      <c r="J132" s="109">
        <v>0</v>
      </c>
      <c r="K132" s="15">
        <f t="shared" ref="K132:K152" si="2">J132/E132*100000</f>
        <v>0</v>
      </c>
    </row>
    <row r="133" spans="1:11" ht="14" x14ac:dyDescent="0.15">
      <c r="A133" s="8" t="s">
        <v>92</v>
      </c>
      <c r="B133" s="8" t="s">
        <v>150</v>
      </c>
      <c r="C133" s="8" t="s">
        <v>126</v>
      </c>
      <c r="D133" s="8" t="s">
        <v>277</v>
      </c>
      <c r="E133" s="11">
        <v>1234099</v>
      </c>
      <c r="F133" s="13">
        <v>1265</v>
      </c>
      <c r="G133" s="15">
        <v>0</v>
      </c>
      <c r="H133" s="16">
        <v>0</v>
      </c>
      <c r="I133" s="16">
        <v>0</v>
      </c>
      <c r="J133" s="109">
        <v>0</v>
      </c>
      <c r="K133" s="15">
        <f t="shared" si="2"/>
        <v>0</v>
      </c>
    </row>
    <row r="134" spans="1:11" ht="14" x14ac:dyDescent="0.15">
      <c r="A134" s="8" t="s">
        <v>92</v>
      </c>
      <c r="B134" s="8" t="s">
        <v>150</v>
      </c>
      <c r="C134" s="8" t="s">
        <v>128</v>
      </c>
      <c r="D134" s="8" t="s">
        <v>284</v>
      </c>
      <c r="E134" s="11">
        <v>2699118</v>
      </c>
      <c r="F134" s="13">
        <v>3472</v>
      </c>
      <c r="G134" s="15">
        <v>0</v>
      </c>
      <c r="H134" s="16">
        <v>0</v>
      </c>
      <c r="I134" s="16">
        <v>0</v>
      </c>
      <c r="J134" s="109">
        <v>0</v>
      </c>
      <c r="K134" s="15">
        <f t="shared" si="2"/>
        <v>0</v>
      </c>
    </row>
    <row r="135" spans="1:11" ht="14" x14ac:dyDescent="0.15">
      <c r="A135" s="8" t="s">
        <v>92</v>
      </c>
      <c r="B135" s="8" t="s">
        <v>150</v>
      </c>
      <c r="C135" s="8" t="s">
        <v>307</v>
      </c>
      <c r="D135" s="8" t="s">
        <v>308</v>
      </c>
      <c r="E135" s="11">
        <v>2767708</v>
      </c>
      <c r="F135" s="13">
        <v>2758</v>
      </c>
      <c r="G135" s="15">
        <v>0</v>
      </c>
      <c r="H135" s="16">
        <v>0</v>
      </c>
      <c r="I135" s="16">
        <v>0</v>
      </c>
      <c r="J135" s="109">
        <v>0</v>
      </c>
      <c r="K135" s="15">
        <f t="shared" si="2"/>
        <v>0</v>
      </c>
    </row>
    <row r="136" spans="1:11" ht="14" x14ac:dyDescent="0.15">
      <c r="A136" s="8" t="s">
        <v>92</v>
      </c>
      <c r="B136" s="8" t="s">
        <v>150</v>
      </c>
      <c r="C136" s="8" t="s">
        <v>98</v>
      </c>
      <c r="D136" s="8" t="s">
        <v>279</v>
      </c>
      <c r="E136" s="11">
        <v>1702112</v>
      </c>
      <c r="F136" s="13">
        <v>2896</v>
      </c>
      <c r="G136" s="15">
        <v>0</v>
      </c>
      <c r="H136" s="16">
        <v>0</v>
      </c>
      <c r="I136" s="16">
        <v>0</v>
      </c>
      <c r="J136" s="109">
        <v>0</v>
      </c>
      <c r="K136" s="15">
        <f t="shared" si="2"/>
        <v>0</v>
      </c>
    </row>
    <row r="137" spans="1:11" ht="14" x14ac:dyDescent="0.15">
      <c r="A137" s="8" t="s">
        <v>92</v>
      </c>
      <c r="B137" s="8" t="s">
        <v>150</v>
      </c>
      <c r="C137" s="8" t="s">
        <v>299</v>
      </c>
      <c r="D137" s="8" t="s">
        <v>300</v>
      </c>
      <c r="E137" s="11">
        <v>2427729</v>
      </c>
      <c r="F137" s="13">
        <v>2198</v>
      </c>
      <c r="G137" s="15">
        <v>0</v>
      </c>
      <c r="H137" s="16">
        <v>0</v>
      </c>
      <c r="I137" s="16">
        <v>0</v>
      </c>
      <c r="J137" s="109">
        <v>0</v>
      </c>
      <c r="K137" s="15">
        <f t="shared" si="2"/>
        <v>0</v>
      </c>
    </row>
    <row r="138" spans="1:11" ht="14" x14ac:dyDescent="0.15">
      <c r="A138" s="8" t="s">
        <v>92</v>
      </c>
      <c r="B138" s="8" t="s">
        <v>150</v>
      </c>
      <c r="C138" s="8" t="s">
        <v>131</v>
      </c>
      <c r="D138" s="8" t="s">
        <v>290</v>
      </c>
      <c r="E138" s="11">
        <v>864097</v>
      </c>
      <c r="F138" s="13">
        <v>1316</v>
      </c>
      <c r="G138" s="15">
        <v>0</v>
      </c>
      <c r="H138" s="16">
        <v>0</v>
      </c>
      <c r="I138" s="16">
        <v>0</v>
      </c>
      <c r="J138" s="109">
        <v>0</v>
      </c>
      <c r="K138" s="15">
        <f t="shared" si="2"/>
        <v>0</v>
      </c>
    </row>
    <row r="139" spans="1:11" ht="14" x14ac:dyDescent="0.15">
      <c r="A139" s="8" t="s">
        <v>92</v>
      </c>
      <c r="B139" s="8" t="s">
        <v>150</v>
      </c>
      <c r="C139" s="8" t="s">
        <v>99</v>
      </c>
      <c r="D139" s="8" t="s">
        <v>294</v>
      </c>
      <c r="E139" s="11">
        <v>1674050</v>
      </c>
      <c r="F139" s="13">
        <v>3313</v>
      </c>
      <c r="G139" s="15">
        <v>0</v>
      </c>
      <c r="H139" s="16">
        <v>0</v>
      </c>
      <c r="I139" s="16">
        <v>0</v>
      </c>
      <c r="J139" s="109">
        <v>0</v>
      </c>
      <c r="K139" s="15">
        <f t="shared" si="2"/>
        <v>0</v>
      </c>
    </row>
    <row r="140" spans="1:11" ht="14" x14ac:dyDescent="0.15">
      <c r="A140" s="8" t="s">
        <v>92</v>
      </c>
      <c r="B140" s="8" t="s">
        <v>150</v>
      </c>
      <c r="C140" s="8" t="s">
        <v>100</v>
      </c>
      <c r="D140" s="8" t="s">
        <v>309</v>
      </c>
      <c r="E140" s="11">
        <v>1788058</v>
      </c>
      <c r="F140" s="13">
        <v>2688</v>
      </c>
      <c r="G140" s="15">
        <v>0</v>
      </c>
      <c r="H140" s="16">
        <v>0</v>
      </c>
      <c r="I140" s="16">
        <v>0</v>
      </c>
      <c r="J140" s="109">
        <v>0</v>
      </c>
      <c r="K140" s="15">
        <f t="shared" si="2"/>
        <v>0</v>
      </c>
    </row>
    <row r="141" spans="1:11" ht="14" x14ac:dyDescent="0.15">
      <c r="A141" s="8" t="s">
        <v>92</v>
      </c>
      <c r="B141" s="8" t="s">
        <v>150</v>
      </c>
      <c r="C141" s="8" t="s">
        <v>101</v>
      </c>
      <c r="D141" s="8" t="s">
        <v>311</v>
      </c>
      <c r="E141" s="11">
        <v>2311520</v>
      </c>
      <c r="F141" s="13">
        <v>3806</v>
      </c>
      <c r="G141" s="15">
        <v>0</v>
      </c>
      <c r="H141" s="16">
        <v>0</v>
      </c>
      <c r="I141" s="16">
        <v>0</v>
      </c>
      <c r="J141" s="109">
        <v>0</v>
      </c>
      <c r="K141" s="15">
        <f t="shared" si="2"/>
        <v>0</v>
      </c>
    </row>
    <row r="142" spans="1:11" ht="14" x14ac:dyDescent="0.15">
      <c r="A142" s="8" t="s">
        <v>92</v>
      </c>
      <c r="B142" s="8" t="s">
        <v>150</v>
      </c>
      <c r="C142" s="8" t="s">
        <v>133</v>
      </c>
      <c r="D142" s="8" t="s">
        <v>310</v>
      </c>
      <c r="E142" s="11">
        <v>1782460</v>
      </c>
      <c r="F142" s="13">
        <v>4196</v>
      </c>
      <c r="G142" s="15">
        <v>0</v>
      </c>
      <c r="H142" s="16">
        <v>0</v>
      </c>
      <c r="I142" s="16">
        <v>0</v>
      </c>
      <c r="J142" s="109">
        <v>0</v>
      </c>
      <c r="K142" s="15">
        <f t="shared" si="2"/>
        <v>0</v>
      </c>
    </row>
    <row r="143" spans="1:11" ht="14" x14ac:dyDescent="0.15">
      <c r="A143" s="8" t="s">
        <v>92</v>
      </c>
      <c r="B143" s="8" t="s">
        <v>150</v>
      </c>
      <c r="C143" s="8" t="s">
        <v>102</v>
      </c>
      <c r="D143" s="8" t="s">
        <v>278</v>
      </c>
      <c r="E143" s="11">
        <v>1345055</v>
      </c>
      <c r="F143" s="13">
        <v>1669</v>
      </c>
      <c r="G143" s="15">
        <v>0</v>
      </c>
      <c r="H143" s="16">
        <v>0</v>
      </c>
      <c r="I143" s="16">
        <v>0</v>
      </c>
      <c r="J143" s="109">
        <v>0</v>
      </c>
      <c r="K143" s="15">
        <f t="shared" si="2"/>
        <v>0</v>
      </c>
    </row>
    <row r="144" spans="1:11" ht="14" x14ac:dyDescent="0.15">
      <c r="A144" s="8" t="s">
        <v>92</v>
      </c>
      <c r="B144" s="8" t="s">
        <v>150</v>
      </c>
      <c r="C144" s="8" t="s">
        <v>301</v>
      </c>
      <c r="D144" s="8" t="s">
        <v>302</v>
      </c>
      <c r="E144" s="11">
        <v>1885014</v>
      </c>
      <c r="F144" s="13">
        <v>3158</v>
      </c>
      <c r="G144" s="15">
        <v>0</v>
      </c>
      <c r="H144" s="16">
        <v>0</v>
      </c>
      <c r="I144" s="16">
        <v>0</v>
      </c>
      <c r="J144" s="109">
        <v>0</v>
      </c>
      <c r="K144" s="15">
        <f t="shared" si="2"/>
        <v>0</v>
      </c>
    </row>
    <row r="145" spans="1:11" ht="14" x14ac:dyDescent="0.15">
      <c r="A145" s="8" t="s">
        <v>92</v>
      </c>
      <c r="B145" s="8" t="s">
        <v>150</v>
      </c>
      <c r="C145" s="8" t="s">
        <v>103</v>
      </c>
      <c r="D145" s="8" t="s">
        <v>293</v>
      </c>
      <c r="E145" s="11">
        <v>873133</v>
      </c>
      <c r="F145" s="13">
        <v>981</v>
      </c>
      <c r="G145" s="15">
        <v>0</v>
      </c>
      <c r="H145" s="16">
        <v>0</v>
      </c>
      <c r="I145" s="16">
        <v>0</v>
      </c>
      <c r="J145" s="109">
        <v>0</v>
      </c>
      <c r="K145" s="15">
        <f t="shared" si="2"/>
        <v>0</v>
      </c>
    </row>
    <row r="146" spans="1:11" ht="14" x14ac:dyDescent="0.15">
      <c r="A146" s="8" t="s">
        <v>92</v>
      </c>
      <c r="B146" s="8" t="s">
        <v>150</v>
      </c>
      <c r="C146" s="8" t="s">
        <v>127</v>
      </c>
      <c r="D146" s="8" t="s">
        <v>282</v>
      </c>
      <c r="E146" s="11">
        <v>1682605</v>
      </c>
      <c r="F146" s="13">
        <v>3088</v>
      </c>
      <c r="G146" s="15">
        <v>0</v>
      </c>
      <c r="H146" s="16">
        <v>0</v>
      </c>
      <c r="I146" s="16">
        <v>0</v>
      </c>
      <c r="J146" s="109">
        <v>0</v>
      </c>
      <c r="K146" s="15">
        <f t="shared" si="2"/>
        <v>0</v>
      </c>
    </row>
    <row r="147" spans="1:11" ht="14" x14ac:dyDescent="0.15">
      <c r="A147" s="8" t="s">
        <v>92</v>
      </c>
      <c r="B147" s="8" t="s">
        <v>150</v>
      </c>
      <c r="C147" s="8" t="s">
        <v>130</v>
      </c>
      <c r="D147" s="8" t="s">
        <v>288</v>
      </c>
      <c r="E147" s="11">
        <v>961266</v>
      </c>
      <c r="F147" s="13">
        <v>886</v>
      </c>
      <c r="G147" s="15">
        <v>0</v>
      </c>
      <c r="H147" s="16">
        <v>0</v>
      </c>
      <c r="I147" s="16">
        <v>0</v>
      </c>
      <c r="J147" s="109">
        <v>0</v>
      </c>
      <c r="K147" s="15">
        <f t="shared" si="2"/>
        <v>0</v>
      </c>
    </row>
    <row r="148" spans="1:11" ht="16" customHeight="1" x14ac:dyDescent="0.15">
      <c r="A148" s="8" t="s">
        <v>92</v>
      </c>
      <c r="B148" s="8" t="s">
        <v>150</v>
      </c>
      <c r="C148" s="8" t="s">
        <v>104</v>
      </c>
      <c r="D148" s="8" t="s">
        <v>289</v>
      </c>
      <c r="E148" s="11">
        <v>759146</v>
      </c>
      <c r="F148" s="13">
        <v>1381</v>
      </c>
      <c r="G148" s="15">
        <v>0</v>
      </c>
      <c r="H148" s="16">
        <v>0</v>
      </c>
      <c r="I148" s="16">
        <v>0</v>
      </c>
      <c r="J148" s="109">
        <v>0</v>
      </c>
      <c r="K148" s="15">
        <f t="shared" si="2"/>
        <v>0</v>
      </c>
    </row>
    <row r="149" spans="1:11" ht="16" customHeight="1" x14ac:dyDescent="0.15">
      <c r="A149" s="8" t="s">
        <v>92</v>
      </c>
      <c r="B149" s="8" t="s">
        <v>150</v>
      </c>
      <c r="C149" s="8" t="s">
        <v>105</v>
      </c>
      <c r="D149" s="8" t="s">
        <v>296</v>
      </c>
      <c r="E149" s="11">
        <v>1926375</v>
      </c>
      <c r="F149" s="13">
        <v>1945</v>
      </c>
      <c r="G149" s="15">
        <v>0</v>
      </c>
      <c r="H149" s="16">
        <v>0</v>
      </c>
      <c r="I149" s="16">
        <v>0</v>
      </c>
      <c r="J149" s="109">
        <v>0</v>
      </c>
      <c r="K149" s="15">
        <f t="shared" si="2"/>
        <v>0</v>
      </c>
    </row>
    <row r="150" spans="1:11" ht="16" customHeight="1" x14ac:dyDescent="0.15">
      <c r="A150" s="8" t="s">
        <v>92</v>
      </c>
      <c r="B150" s="8" t="s">
        <v>150</v>
      </c>
      <c r="C150" s="8" t="s">
        <v>106</v>
      </c>
      <c r="D150" s="8" t="s">
        <v>292</v>
      </c>
      <c r="E150" s="11">
        <v>1114534</v>
      </c>
      <c r="F150" s="13">
        <v>938</v>
      </c>
      <c r="G150" s="15">
        <v>0</v>
      </c>
      <c r="H150" s="16">
        <v>0</v>
      </c>
      <c r="I150" s="16">
        <v>0</v>
      </c>
      <c r="J150" s="109">
        <v>0</v>
      </c>
      <c r="K150" s="15">
        <f t="shared" si="2"/>
        <v>0</v>
      </c>
    </row>
    <row r="151" spans="1:11" ht="16" customHeight="1" x14ac:dyDescent="0.15">
      <c r="A151" s="8" t="s">
        <v>92</v>
      </c>
      <c r="B151" s="8" t="s">
        <v>150</v>
      </c>
      <c r="C151" s="8" t="s">
        <v>132</v>
      </c>
      <c r="D151" s="8" t="s">
        <v>295</v>
      </c>
      <c r="E151" s="11">
        <v>1217130</v>
      </c>
      <c r="F151" s="13">
        <v>3414</v>
      </c>
      <c r="G151" s="15">
        <v>0</v>
      </c>
      <c r="H151" s="16">
        <v>0</v>
      </c>
      <c r="I151" s="16">
        <v>0</v>
      </c>
      <c r="J151" s="109">
        <v>0</v>
      </c>
      <c r="K151" s="15">
        <f t="shared" si="2"/>
        <v>0</v>
      </c>
    </row>
    <row r="152" spans="1:11" ht="16" customHeight="1" x14ac:dyDescent="0.15">
      <c r="A152" s="8" t="s">
        <v>92</v>
      </c>
      <c r="B152" s="8" t="s">
        <v>150</v>
      </c>
      <c r="C152" s="8" t="s">
        <v>297</v>
      </c>
      <c r="D152" s="8" t="s">
        <v>298</v>
      </c>
      <c r="E152" s="11">
        <v>4615909</v>
      </c>
      <c r="F152" s="13">
        <v>2853</v>
      </c>
      <c r="G152" s="15">
        <v>0</v>
      </c>
      <c r="H152" s="16">
        <v>0</v>
      </c>
      <c r="I152" s="16">
        <v>0</v>
      </c>
      <c r="J152" s="109">
        <v>0</v>
      </c>
      <c r="K152" s="15">
        <f t="shared" si="2"/>
        <v>0</v>
      </c>
    </row>
  </sheetData>
  <autoFilter ref="A2:G152" xr:uid="{00000000-0001-0000-0000-000000000000}">
    <sortState xmlns:xlrd2="http://schemas.microsoft.com/office/spreadsheetml/2017/richdata2" ref="A3:G152">
      <sortCondition ref="D2:D152"/>
    </sortState>
  </autoFilter>
  <mergeCells count="2">
    <mergeCell ref="A1:D1"/>
    <mergeCell ref="G1:K1"/>
  </mergeCells>
  <conditionalFormatting sqref="A2:E2">
    <cfRule type="expression" dxfId="6" priority="3">
      <formula>ADDRESS(ROW(#REF!),COLUMN(#REF!)) =#REF!</formula>
    </cfRule>
  </conditionalFormatting>
  <conditionalFormatting sqref="E1:G1 I2:K3 E2:I152 J3:K152">
    <cfRule type="containsBlanks" dxfId="5" priority="1">
      <formula>LEN(TRIM(E1))=0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DD28-3037-F342-817F-8CA003BF917B}">
  <dimension ref="A1:N43"/>
  <sheetViews>
    <sheetView workbookViewId="0">
      <selection activeCell="C25" sqref="C25"/>
    </sheetView>
  </sheetViews>
  <sheetFormatPr baseColWidth="10" defaultRowHeight="16" customHeight="1" x14ac:dyDescent="0.15"/>
  <cols>
    <col min="1" max="1" width="16.1640625" style="19" customWidth="1"/>
    <col min="2" max="2" width="10.83203125" style="19"/>
    <col min="3" max="3" width="13" style="19" customWidth="1"/>
    <col min="4" max="6" width="10.83203125" style="19"/>
    <col min="7" max="7" width="13.5" style="19" customWidth="1"/>
    <col min="8" max="8" width="14.33203125" style="19" customWidth="1"/>
    <col min="9" max="12" width="10.83203125" style="19"/>
    <col min="13" max="13" width="12.5" style="19" customWidth="1"/>
    <col min="14" max="14" width="37.1640625" style="19" customWidth="1"/>
    <col min="15" max="16384" width="10.83203125" style="19"/>
  </cols>
  <sheetData>
    <row r="1" spans="1:14" ht="16" customHeight="1" x14ac:dyDescent="0.2">
      <c r="A1" s="17" t="s">
        <v>319</v>
      </c>
      <c r="B1" s="17"/>
      <c r="C1" s="17"/>
      <c r="D1" s="18"/>
      <c r="E1" s="18"/>
      <c r="G1" s="34" t="s">
        <v>326</v>
      </c>
      <c r="H1" s="34"/>
      <c r="I1" s="34"/>
      <c r="J1" s="34"/>
      <c r="K1" s="34"/>
    </row>
    <row r="2" spans="1:14" ht="16" customHeight="1" thickBot="1" x14ac:dyDescent="0.25">
      <c r="A2" s="20" t="s">
        <v>320</v>
      </c>
      <c r="B2" s="20" t="s">
        <v>321</v>
      </c>
      <c r="C2" s="174" t="s">
        <v>322</v>
      </c>
      <c r="D2" s="174" t="s">
        <v>323</v>
      </c>
      <c r="E2" s="174" t="s">
        <v>324</v>
      </c>
      <c r="G2" s="35" t="s">
        <v>321</v>
      </c>
      <c r="H2" s="170" t="s">
        <v>327</v>
      </c>
      <c r="I2" s="171" t="s">
        <v>328</v>
      </c>
      <c r="J2" s="170" t="s">
        <v>329</v>
      </c>
      <c r="K2" s="170" t="s">
        <v>330</v>
      </c>
    </row>
    <row r="3" spans="1:14" ht="16" customHeight="1" x14ac:dyDescent="0.2">
      <c r="A3" s="177" t="s">
        <v>325</v>
      </c>
      <c r="B3" s="22" t="s">
        <v>144</v>
      </c>
      <c r="C3" s="23">
        <v>1</v>
      </c>
      <c r="D3" s="24">
        <v>1</v>
      </c>
      <c r="E3" s="25">
        <v>1</v>
      </c>
      <c r="G3" s="36" t="s">
        <v>144</v>
      </c>
      <c r="H3" s="37">
        <v>375</v>
      </c>
      <c r="I3" s="38">
        <f>SUMIF('Input 1'!$B$3:$B$152,G3,'Input 1'!$E$3:$E$152)/1000</f>
        <v>4416.9549999999999</v>
      </c>
      <c r="J3" s="38">
        <f>H3*I3/100</f>
        <v>16563.581249999999</v>
      </c>
      <c r="K3" s="104">
        <f>J3/SUM($J$3:$J$9)</f>
        <v>1.7594095753330572E-2</v>
      </c>
    </row>
    <row r="4" spans="1:14" ht="16" customHeight="1" x14ac:dyDescent="0.2">
      <c r="A4" s="177"/>
      <c r="B4" s="22" t="s">
        <v>145</v>
      </c>
      <c r="C4" s="26">
        <v>1</v>
      </c>
      <c r="D4" s="27">
        <v>1</v>
      </c>
      <c r="E4" s="28">
        <v>1</v>
      </c>
      <c r="G4" s="36" t="s">
        <v>145</v>
      </c>
      <c r="H4" s="39">
        <v>275</v>
      </c>
      <c r="I4" s="38">
        <f>SUMIF('Input 1'!$B$3:$B$152,G4,'Input 1'!$E$3:$E$152)/1000</f>
        <v>14991.773999999999</v>
      </c>
      <c r="J4" s="38">
        <f t="shared" ref="J4:J9" si="0">H4*I4/100</f>
        <v>41227.378499999999</v>
      </c>
      <c r="K4" s="104">
        <f t="shared" ref="K4:K9" si="1">J4/SUM($J$3:$J$9)</f>
        <v>4.3792367969203647E-2</v>
      </c>
    </row>
    <row r="5" spans="1:14" ht="16" customHeight="1" x14ac:dyDescent="0.2">
      <c r="A5" s="177"/>
      <c r="B5" s="22" t="s">
        <v>146</v>
      </c>
      <c r="C5" s="26">
        <v>1</v>
      </c>
      <c r="D5" s="27">
        <v>1</v>
      </c>
      <c r="E5" s="28">
        <v>1</v>
      </c>
      <c r="G5" s="36" t="s">
        <v>146</v>
      </c>
      <c r="H5" s="39">
        <v>250</v>
      </c>
      <c r="I5" s="38">
        <f>SUMIF('Input 1'!$B$3:$B$152,G5,'Input 1'!$E$3:$E$152)/1000</f>
        <v>1683.578</v>
      </c>
      <c r="J5" s="38">
        <f t="shared" si="0"/>
        <v>4208.9449999999997</v>
      </c>
      <c r="K5" s="104">
        <f t="shared" si="1"/>
        <v>4.4708073835482854E-3</v>
      </c>
    </row>
    <row r="6" spans="1:14" ht="16" customHeight="1" x14ac:dyDescent="0.2">
      <c r="A6" s="177"/>
      <c r="B6" s="22" t="s">
        <v>147</v>
      </c>
      <c r="C6" s="26">
        <v>1</v>
      </c>
      <c r="D6" s="27">
        <v>1</v>
      </c>
      <c r="E6" s="28">
        <v>1</v>
      </c>
      <c r="G6" s="36" t="s">
        <v>147</v>
      </c>
      <c r="H6" s="61">
        <v>355</v>
      </c>
      <c r="I6" s="38">
        <f>SUMIF('Input 1'!$B$3:$B$152,G6,'Input 1'!$E$3:$E$152)/1000</f>
        <v>2549.9940000000001</v>
      </c>
      <c r="J6" s="38">
        <f t="shared" si="0"/>
        <v>9052.4786999999997</v>
      </c>
      <c r="K6" s="104">
        <f t="shared" si="1"/>
        <v>9.6156848358373865E-3</v>
      </c>
    </row>
    <row r="7" spans="1:14" ht="16" customHeight="1" x14ac:dyDescent="0.2">
      <c r="A7" s="177"/>
      <c r="B7" s="22" t="s">
        <v>148</v>
      </c>
      <c r="C7" s="26">
        <v>1</v>
      </c>
      <c r="D7" s="27">
        <v>1</v>
      </c>
      <c r="E7" s="28">
        <v>1</v>
      </c>
      <c r="G7" s="36" t="s">
        <v>148</v>
      </c>
      <c r="H7" s="39">
        <v>415</v>
      </c>
      <c r="I7" s="38">
        <f>SUMIF('Input 1'!$B$3:$B$152,G7,'Input 1'!$E$3:$E$152)/1000</f>
        <v>40358.593000000001</v>
      </c>
      <c r="J7" s="38">
        <f t="shared" si="0"/>
        <v>167488.16095000002</v>
      </c>
      <c r="K7" s="104">
        <f t="shared" si="1"/>
        <v>0.17790855110536816</v>
      </c>
    </row>
    <row r="8" spans="1:14" ht="16" customHeight="1" x14ac:dyDescent="0.2">
      <c r="A8" s="177"/>
      <c r="B8" s="22" t="s">
        <v>149</v>
      </c>
      <c r="C8" s="26">
        <v>1</v>
      </c>
      <c r="D8" s="27">
        <v>1</v>
      </c>
      <c r="E8" s="28">
        <v>1</v>
      </c>
      <c r="G8" s="36" t="s">
        <v>149</v>
      </c>
      <c r="H8" s="39">
        <v>375</v>
      </c>
      <c r="I8" s="38">
        <f>SUMIF('Input 1'!$B$3:$B$152,G8,'Input 1'!$E$3:$E$152)/1000</f>
        <v>122535.91099999999</v>
      </c>
      <c r="J8" s="38">
        <f t="shared" si="0"/>
        <v>459509.66625000001</v>
      </c>
      <c r="K8" s="104">
        <f t="shared" si="1"/>
        <v>0.48809837350744872</v>
      </c>
    </row>
    <row r="9" spans="1:14" ht="16" customHeight="1" thickBot="1" x14ac:dyDescent="0.25">
      <c r="A9" s="177"/>
      <c r="B9" s="22" t="s">
        <v>150</v>
      </c>
      <c r="C9" s="29">
        <v>1</v>
      </c>
      <c r="D9" s="30">
        <v>1</v>
      </c>
      <c r="E9" s="31">
        <v>1</v>
      </c>
      <c r="G9" s="36" t="s">
        <v>150</v>
      </c>
      <c r="H9" s="40">
        <v>450</v>
      </c>
      <c r="I9" s="38">
        <f>SUMIF('Input 1'!$B$3:$B$152,G9,'Input 1'!$E$3:$E$152)/1000</f>
        <v>54084.04</v>
      </c>
      <c r="J9" s="38">
        <f t="shared" si="0"/>
        <v>243378.18</v>
      </c>
      <c r="K9" s="104">
        <f t="shared" si="1"/>
        <v>0.25852011944526332</v>
      </c>
    </row>
    <row r="10" spans="1:14" ht="16" customHeight="1" thickBot="1" x14ac:dyDescent="0.25">
      <c r="A10" s="32"/>
      <c r="B10" s="22"/>
      <c r="C10" s="27"/>
      <c r="D10" s="27"/>
      <c r="E10" s="27"/>
      <c r="K10" s="62"/>
      <c r="M10" s="57" t="s">
        <v>339</v>
      </c>
      <c r="N10" s="57"/>
    </row>
    <row r="11" spans="1:14" ht="16" customHeight="1" x14ac:dyDescent="0.2">
      <c r="A11" s="177" t="s">
        <v>342</v>
      </c>
      <c r="B11" s="22" t="s">
        <v>144</v>
      </c>
      <c r="C11" s="23">
        <v>1</v>
      </c>
      <c r="D11" s="24">
        <v>1</v>
      </c>
      <c r="E11" s="25">
        <v>1</v>
      </c>
      <c r="G11" s="41" t="s">
        <v>331</v>
      </c>
      <c r="H11" s="42"/>
      <c r="I11" s="42"/>
      <c r="J11" s="42"/>
      <c r="M11" s="58" t="s">
        <v>340</v>
      </c>
      <c r="N11" s="169" t="s">
        <v>341</v>
      </c>
    </row>
    <row r="12" spans="1:14" ht="16" customHeight="1" thickBot="1" x14ac:dyDescent="0.25">
      <c r="A12" s="177"/>
      <c r="B12" s="22" t="s">
        <v>145</v>
      </c>
      <c r="C12" s="26">
        <v>1</v>
      </c>
      <c r="D12" s="27">
        <v>1</v>
      </c>
      <c r="E12" s="28">
        <v>1</v>
      </c>
      <c r="G12" s="43" t="s">
        <v>321</v>
      </c>
      <c r="H12" s="172" t="s">
        <v>332</v>
      </c>
      <c r="I12" s="172" t="s">
        <v>323</v>
      </c>
      <c r="J12" s="172" t="s">
        <v>324</v>
      </c>
      <c r="M12" s="60" t="s">
        <v>144</v>
      </c>
      <c r="N12" s="59" t="s">
        <v>451</v>
      </c>
    </row>
    <row r="13" spans="1:14" ht="16" customHeight="1" thickBot="1" x14ac:dyDescent="0.25">
      <c r="A13" s="177"/>
      <c r="B13" s="22" t="s">
        <v>146</v>
      </c>
      <c r="C13" s="26">
        <v>1</v>
      </c>
      <c r="D13" s="27">
        <v>1</v>
      </c>
      <c r="E13" s="28">
        <v>1</v>
      </c>
      <c r="G13" s="45" t="s">
        <v>333</v>
      </c>
      <c r="H13" s="46">
        <v>611000</v>
      </c>
      <c r="I13" s="47">
        <v>445000</v>
      </c>
      <c r="J13" s="47">
        <v>803000</v>
      </c>
      <c r="M13" s="60" t="s">
        <v>145</v>
      </c>
      <c r="N13" s="59" t="s">
        <v>6</v>
      </c>
    </row>
    <row r="14" spans="1:14" ht="16" customHeight="1" x14ac:dyDescent="0.2">
      <c r="A14" s="177"/>
      <c r="B14" s="22" t="s">
        <v>147</v>
      </c>
      <c r="C14" s="26">
        <v>1</v>
      </c>
      <c r="D14" s="27">
        <v>1</v>
      </c>
      <c r="E14" s="28">
        <v>1</v>
      </c>
      <c r="G14" s="45" t="s">
        <v>144</v>
      </c>
      <c r="H14" s="49">
        <f>H$13*$K3</f>
        <v>10749.992505284979</v>
      </c>
      <c r="I14" s="49">
        <f>I$13*$K3</f>
        <v>7829.3726102321043</v>
      </c>
      <c r="J14" s="49">
        <f>J$13*$K3</f>
        <v>14128.058889924449</v>
      </c>
      <c r="M14" s="60" t="s">
        <v>146</v>
      </c>
      <c r="N14" s="59" t="s">
        <v>449</v>
      </c>
    </row>
    <row r="15" spans="1:14" ht="16" customHeight="1" x14ac:dyDescent="0.2">
      <c r="A15" s="177"/>
      <c r="B15" s="22" t="s">
        <v>148</v>
      </c>
      <c r="C15" s="26">
        <v>1</v>
      </c>
      <c r="D15" s="27">
        <v>1</v>
      </c>
      <c r="E15" s="28">
        <v>1</v>
      </c>
      <c r="G15" s="45" t="s">
        <v>145</v>
      </c>
      <c r="H15" s="49">
        <f t="shared" ref="H15:J20" si="2">H$13*$K4</f>
        <v>26757.13682918343</v>
      </c>
      <c r="I15" s="49">
        <f t="shared" si="2"/>
        <v>19487.603746295623</v>
      </c>
      <c r="J15" s="49">
        <f t="shared" si="2"/>
        <v>35165.27147927053</v>
      </c>
      <c r="M15" s="60" t="s">
        <v>147</v>
      </c>
      <c r="N15" s="59" t="s">
        <v>32</v>
      </c>
    </row>
    <row r="16" spans="1:14" ht="16" customHeight="1" x14ac:dyDescent="0.2">
      <c r="A16" s="177"/>
      <c r="B16" s="22" t="s">
        <v>149</v>
      </c>
      <c r="C16" s="26">
        <v>1</v>
      </c>
      <c r="D16" s="27">
        <v>1</v>
      </c>
      <c r="E16" s="28">
        <v>1</v>
      </c>
      <c r="G16" s="45" t="s">
        <v>146</v>
      </c>
      <c r="H16" s="49">
        <f t="shared" si="2"/>
        <v>2731.6633113480025</v>
      </c>
      <c r="I16" s="49">
        <f t="shared" si="2"/>
        <v>1989.509285678987</v>
      </c>
      <c r="J16" s="49">
        <f t="shared" si="2"/>
        <v>3590.0583289892734</v>
      </c>
      <c r="M16" s="60" t="s">
        <v>148</v>
      </c>
      <c r="N16" s="59" t="s">
        <v>452</v>
      </c>
    </row>
    <row r="17" spans="1:14" ht="16" customHeight="1" thickBot="1" x14ac:dyDescent="0.25">
      <c r="A17" s="177"/>
      <c r="B17" s="22" t="s">
        <v>150</v>
      </c>
      <c r="C17" s="29">
        <v>1</v>
      </c>
      <c r="D17" s="30">
        <v>1</v>
      </c>
      <c r="E17" s="31">
        <v>1</v>
      </c>
      <c r="G17" s="45" t="s">
        <v>147</v>
      </c>
      <c r="H17" s="49">
        <f t="shared" si="2"/>
        <v>5875.1834346966434</v>
      </c>
      <c r="I17" s="49">
        <f t="shared" si="2"/>
        <v>4278.9797519476369</v>
      </c>
      <c r="J17" s="49">
        <f t="shared" si="2"/>
        <v>7721.3949231774213</v>
      </c>
      <c r="M17" s="60" t="s">
        <v>149</v>
      </c>
      <c r="N17" s="59" t="s">
        <v>58</v>
      </c>
    </row>
    <row r="18" spans="1:14" ht="16" customHeight="1" thickBot="1" x14ac:dyDescent="0.25">
      <c r="A18" s="21"/>
      <c r="B18" s="22"/>
      <c r="C18" s="27"/>
      <c r="D18" s="27"/>
      <c r="E18" s="27"/>
      <c r="G18" s="45" t="s">
        <v>148</v>
      </c>
      <c r="H18" s="49">
        <f t="shared" si="2"/>
        <v>108702.12472537994</v>
      </c>
      <c r="I18" s="49">
        <f t="shared" si="2"/>
        <v>79169.305241888826</v>
      </c>
      <c r="J18" s="49">
        <f t="shared" si="2"/>
        <v>142860.56653761063</v>
      </c>
      <c r="M18" s="60" t="s">
        <v>150</v>
      </c>
      <c r="N18" s="59" t="s">
        <v>92</v>
      </c>
    </row>
    <row r="19" spans="1:14" ht="16" customHeight="1" x14ac:dyDescent="0.2">
      <c r="A19" s="177" t="s">
        <v>343</v>
      </c>
      <c r="B19" s="22" t="s">
        <v>144</v>
      </c>
      <c r="C19" s="23">
        <v>1</v>
      </c>
      <c r="D19" s="24">
        <v>1</v>
      </c>
      <c r="E19" s="25">
        <v>1</v>
      </c>
      <c r="G19" s="45" t="s">
        <v>149</v>
      </c>
      <c r="H19" s="49">
        <f t="shared" si="2"/>
        <v>298228.10621305119</v>
      </c>
      <c r="I19" s="49">
        <f t="shared" si="2"/>
        <v>217203.77621081469</v>
      </c>
      <c r="J19" s="49">
        <f t="shared" si="2"/>
        <v>391942.99392648134</v>
      </c>
    </row>
    <row r="20" spans="1:14" ht="16" customHeight="1" x14ac:dyDescent="0.2">
      <c r="A20" s="177"/>
      <c r="B20" s="22" t="s">
        <v>145</v>
      </c>
      <c r="C20" s="26">
        <v>1</v>
      </c>
      <c r="D20" s="27">
        <v>1</v>
      </c>
      <c r="E20" s="28">
        <v>1</v>
      </c>
      <c r="G20" s="45" t="s">
        <v>150</v>
      </c>
      <c r="H20" s="49">
        <f t="shared" si="2"/>
        <v>157955.79298105589</v>
      </c>
      <c r="I20" s="49">
        <f t="shared" si="2"/>
        <v>115041.45315314218</v>
      </c>
      <c r="J20" s="49">
        <f t="shared" si="2"/>
        <v>207591.65591454646</v>
      </c>
    </row>
    <row r="21" spans="1:14" ht="16" customHeight="1" x14ac:dyDescent="0.2">
      <c r="A21" s="177"/>
      <c r="B21" s="22" t="s">
        <v>146</v>
      </c>
      <c r="C21" s="26">
        <v>1</v>
      </c>
      <c r="D21" s="27">
        <v>1</v>
      </c>
      <c r="E21" s="28">
        <v>1</v>
      </c>
    </row>
    <row r="22" spans="1:14" ht="16" customHeight="1" x14ac:dyDescent="0.2">
      <c r="A22" s="177"/>
      <c r="B22" s="22" t="s">
        <v>147</v>
      </c>
      <c r="C22" s="26">
        <v>1</v>
      </c>
      <c r="D22" s="27">
        <v>1</v>
      </c>
      <c r="E22" s="28">
        <v>1</v>
      </c>
      <c r="G22" s="51" t="s">
        <v>334</v>
      </c>
      <c r="H22" s="51"/>
      <c r="I22" s="52"/>
    </row>
    <row r="23" spans="1:14" ht="16" customHeight="1" x14ac:dyDescent="0.2">
      <c r="A23" s="177"/>
      <c r="B23" s="22" t="s">
        <v>148</v>
      </c>
      <c r="C23" s="26">
        <v>1</v>
      </c>
      <c r="D23" s="27">
        <v>1</v>
      </c>
      <c r="E23" s="28">
        <v>1</v>
      </c>
      <c r="G23" s="53"/>
      <c r="H23" s="173" t="s">
        <v>335</v>
      </c>
      <c r="I23" s="173" t="s">
        <v>336</v>
      </c>
    </row>
    <row r="24" spans="1:14" ht="16" customHeight="1" thickBot="1" x14ac:dyDescent="0.25">
      <c r="A24" s="177"/>
      <c r="B24" s="22" t="s">
        <v>149</v>
      </c>
      <c r="C24" s="26">
        <v>1</v>
      </c>
      <c r="D24" s="27">
        <v>1</v>
      </c>
      <c r="E24" s="28">
        <v>1</v>
      </c>
      <c r="G24" s="53" t="s">
        <v>337</v>
      </c>
      <c r="H24" s="54">
        <f>SUM('Input 1'!F3:F152)</f>
        <v>348707</v>
      </c>
      <c r="I24" s="53">
        <f>H13*I25</f>
        <v>427700</v>
      </c>
    </row>
    <row r="25" spans="1:14" ht="16" customHeight="1" thickBot="1" x14ac:dyDescent="0.25">
      <c r="A25" s="177"/>
      <c r="B25" s="22" t="s">
        <v>150</v>
      </c>
      <c r="C25" s="29">
        <v>1</v>
      </c>
      <c r="D25" s="30">
        <v>1</v>
      </c>
      <c r="E25" s="31">
        <v>1</v>
      </c>
      <c r="G25" s="53" t="s">
        <v>338</v>
      </c>
      <c r="H25" s="55">
        <f>H24/H13</f>
        <v>0.57071522094926352</v>
      </c>
      <c r="I25" s="56">
        <v>0.7</v>
      </c>
    </row>
    <row r="26" spans="1:14" ht="16" customHeight="1" x14ac:dyDescent="0.2">
      <c r="A26" s="33"/>
      <c r="B26" s="33"/>
      <c r="C26" s="33"/>
      <c r="D26" s="33"/>
      <c r="E26" s="33"/>
    </row>
    <row r="32" spans="1:14" ht="16" customHeight="1" x14ac:dyDescent="0.2">
      <c r="A32" s="33"/>
      <c r="B32" s="33"/>
      <c r="C32" s="33"/>
      <c r="D32" s="33"/>
      <c r="E32" s="33"/>
    </row>
    <row r="33" spans="1:5" ht="16" customHeight="1" x14ac:dyDescent="0.2">
      <c r="E33" s="33"/>
    </row>
    <row r="34" spans="1:5" ht="16" customHeight="1" x14ac:dyDescent="0.2">
      <c r="E34" s="44"/>
    </row>
    <row r="35" spans="1:5" ht="16" customHeight="1" x14ac:dyDescent="0.2">
      <c r="E35" s="48"/>
    </row>
    <row r="36" spans="1:5" ht="16" customHeight="1" x14ac:dyDescent="0.2">
      <c r="E36" s="50"/>
    </row>
    <row r="37" spans="1:5" ht="16" customHeight="1" x14ac:dyDescent="0.2">
      <c r="E37" s="50"/>
    </row>
    <row r="38" spans="1:5" ht="16" customHeight="1" x14ac:dyDescent="0.2">
      <c r="E38" s="50"/>
    </row>
    <row r="39" spans="1:5" ht="16" customHeight="1" x14ac:dyDescent="0.2">
      <c r="A39" s="33"/>
      <c r="B39" s="33"/>
      <c r="C39" s="33"/>
      <c r="D39" s="33"/>
      <c r="E39" s="33"/>
    </row>
    <row r="40" spans="1:5" ht="16" customHeight="1" x14ac:dyDescent="0.2">
      <c r="D40" s="33"/>
      <c r="E40" s="33"/>
    </row>
    <row r="41" spans="1:5" ht="16" customHeight="1" x14ac:dyDescent="0.2">
      <c r="D41" s="33"/>
      <c r="E41" s="33"/>
    </row>
    <row r="42" spans="1:5" ht="16" customHeight="1" x14ac:dyDescent="0.2">
      <c r="D42" s="33"/>
      <c r="E42" s="33"/>
    </row>
    <row r="43" spans="1:5" ht="16" customHeight="1" x14ac:dyDescent="0.2">
      <c r="D43" s="33"/>
      <c r="E43" s="33"/>
    </row>
  </sheetData>
  <mergeCells count="3">
    <mergeCell ref="A3:A9"/>
    <mergeCell ref="A11:A17"/>
    <mergeCell ref="A19:A2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0F31-A54F-D14F-B1FE-728131DEA11F}">
  <dimension ref="A1:AX152"/>
  <sheetViews>
    <sheetView zoomScale="150" zoomScaleNormal="150" workbookViewId="0">
      <selection activeCell="E3" sqref="E3"/>
    </sheetView>
  </sheetViews>
  <sheetFormatPr baseColWidth="10" defaultRowHeight="14" x14ac:dyDescent="0.15"/>
  <cols>
    <col min="1" max="1" width="11" style="19" customWidth="1"/>
    <col min="2" max="2" width="21.6640625" style="19" customWidth="1"/>
    <col min="3" max="14" width="10.83203125" style="19"/>
    <col min="15" max="15" width="8.5" style="19" customWidth="1"/>
    <col min="16" max="16" width="13.6640625" style="19" customWidth="1"/>
    <col min="17" max="23" width="10.83203125" style="19"/>
    <col min="24" max="24" width="21.5" style="19" customWidth="1"/>
    <col min="25" max="33" width="10.83203125" style="19"/>
    <col min="34" max="34" width="12.33203125" style="19" customWidth="1"/>
    <col min="35" max="39" width="10.83203125" style="19"/>
    <col min="40" max="40" width="11.33203125" style="19" customWidth="1"/>
    <col min="41" max="42" width="10.83203125" style="19"/>
    <col min="43" max="43" width="11.6640625" style="19" customWidth="1"/>
    <col min="44" max="46" width="10.83203125" style="19"/>
    <col min="47" max="47" width="13.5" style="19" customWidth="1"/>
    <col min="48" max="16384" width="10.83203125" style="19"/>
  </cols>
  <sheetData>
    <row r="1" spans="1:50" ht="16" x14ac:dyDescent="0.2">
      <c r="A1" s="178" t="s">
        <v>345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63"/>
      <c r="P1" s="64"/>
      <c r="R1" s="65" t="s">
        <v>346</v>
      </c>
      <c r="S1" s="65"/>
      <c r="T1" s="65"/>
      <c r="U1" s="66"/>
      <c r="V1" s="66"/>
      <c r="X1" s="67" t="s">
        <v>347</v>
      </c>
      <c r="Y1" s="68"/>
      <c r="Z1" s="64"/>
      <c r="AB1" s="69" t="s">
        <v>348</v>
      </c>
      <c r="AC1" s="70"/>
      <c r="AD1" s="70"/>
      <c r="AE1" s="70"/>
      <c r="AF1" s="70"/>
      <c r="AG1" s="70"/>
      <c r="AH1" s="70"/>
      <c r="AI1" s="70"/>
      <c r="AJ1" s="70"/>
      <c r="AK1" s="70"/>
      <c r="AM1" s="110" t="s">
        <v>400</v>
      </c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</row>
    <row r="2" spans="1:50" s="80" customFormat="1" ht="51" x14ac:dyDescent="0.2">
      <c r="A2" s="75" t="s">
        <v>372</v>
      </c>
      <c r="B2" s="76" t="s">
        <v>349</v>
      </c>
      <c r="C2" s="76" t="s">
        <v>340</v>
      </c>
      <c r="D2" s="76" t="s">
        <v>350</v>
      </c>
      <c r="E2" s="77" t="s">
        <v>351</v>
      </c>
      <c r="F2" s="77" t="s">
        <v>352</v>
      </c>
      <c r="G2" s="77" t="s">
        <v>353</v>
      </c>
      <c r="H2" s="88" t="s">
        <v>373</v>
      </c>
      <c r="I2" s="88" t="s">
        <v>374</v>
      </c>
      <c r="J2" s="88" t="s">
        <v>375</v>
      </c>
      <c r="K2" s="78" t="s">
        <v>376</v>
      </c>
      <c r="L2" s="78" t="s">
        <v>377</v>
      </c>
      <c r="M2" s="78" t="s">
        <v>378</v>
      </c>
      <c r="N2" s="79" t="s">
        <v>354</v>
      </c>
      <c r="P2" s="86" t="s">
        <v>355</v>
      </c>
      <c r="R2" s="97" t="s">
        <v>356</v>
      </c>
      <c r="S2" s="81" t="s">
        <v>357</v>
      </c>
      <c r="T2" s="81" t="s">
        <v>358</v>
      </c>
      <c r="U2" s="81" t="s">
        <v>359</v>
      </c>
      <c r="V2" s="81" t="s">
        <v>360</v>
      </c>
      <c r="X2" s="100" t="s">
        <v>349</v>
      </c>
      <c r="Y2" s="83" t="s">
        <v>361</v>
      </c>
      <c r="Z2" s="82" t="s">
        <v>362</v>
      </c>
      <c r="AB2" s="93" t="s">
        <v>321</v>
      </c>
      <c r="AC2" s="84" t="s">
        <v>363</v>
      </c>
      <c r="AD2" s="84" t="s">
        <v>364</v>
      </c>
      <c r="AE2" s="85" t="s">
        <v>365</v>
      </c>
      <c r="AF2" s="84" t="s">
        <v>323</v>
      </c>
      <c r="AG2" s="84" t="s">
        <v>324</v>
      </c>
      <c r="AH2" s="84" t="s">
        <v>366</v>
      </c>
      <c r="AI2" s="84" t="s">
        <v>367</v>
      </c>
      <c r="AJ2" s="84" t="s">
        <v>323</v>
      </c>
      <c r="AK2" s="84" t="s">
        <v>324</v>
      </c>
      <c r="AM2" s="111" t="s">
        <v>321</v>
      </c>
      <c r="AN2" s="112" t="s">
        <v>356</v>
      </c>
      <c r="AO2" s="112" t="s">
        <v>357</v>
      </c>
      <c r="AP2" s="112" t="s">
        <v>358</v>
      </c>
      <c r="AQ2" s="112" t="s">
        <v>401</v>
      </c>
      <c r="AR2" s="112" t="s">
        <v>359</v>
      </c>
      <c r="AS2" s="112" t="s">
        <v>357</v>
      </c>
      <c r="AT2" s="112" t="s">
        <v>358</v>
      </c>
      <c r="AU2" s="112" t="s">
        <v>355</v>
      </c>
      <c r="AV2" s="112" t="s">
        <v>402</v>
      </c>
      <c r="AW2" s="112" t="s">
        <v>357</v>
      </c>
      <c r="AX2" s="112" t="s">
        <v>358</v>
      </c>
    </row>
    <row r="3" spans="1:50" x14ac:dyDescent="0.15">
      <c r="A3" s="71" t="str">
        <f>'Input 1'!D3</f>
        <v>PK101</v>
      </c>
      <c r="B3" s="71" t="str">
        <f>'Input 1'!C3</f>
        <v>Bagh</v>
      </c>
      <c r="C3" s="71" t="str">
        <f>'Input 1'!B3</f>
        <v>PK1</v>
      </c>
      <c r="D3" s="72">
        <f>'Input 1'!E3/1000</f>
        <v>400.07100000000003</v>
      </c>
      <c r="E3" s="73">
        <f>'Input 1'!G3</f>
        <v>0</v>
      </c>
      <c r="F3" s="74">
        <f>IF($C3='Input 2'!$B$3, 'Input 2'!$C$3, IF($C3='Input 2'!$B$4,'Input 2'!$C$4, IF($C3='Input 2'!$B$5,'Input 2'!$C$5, IF($C3='Input 2'!$B$6,'Input 2'!$C$6, IF($C3='Input 2'!$B$7,'Input 2'!$C$7, IF($C3='Input 2'!$B$8,'Input 2'!$C$8, IF($C3='Input 2'!$B$9,'Input 2'!$C$9, FALSE)))))))</f>
        <v>1</v>
      </c>
      <c r="G3" s="74">
        <f>E3*F3+1-E3</f>
        <v>1</v>
      </c>
      <c r="H3" s="90">
        <f>'Input 1'!H3</f>
        <v>0</v>
      </c>
      <c r="I3" s="89">
        <f>IF($C3='Input 2'!$B$11, 'Input 2'!$C$11, IF($C3='Input 2'!$B$12,'Input 2'!$C$12, IF($C3='Input 2'!$B$13,'Input 2'!$C$13, IF($C3='Input 2'!$B$14,'Input 2'!$C$14, IF($C3='Input 2'!$B$15,'Input 2'!$C$15, IF($C3='Input 2'!$B$16,'Input 2'!$C$16, IF($C3='Input 2'!$B$17,'Input 2'!$C$17, FALSE)))))))</f>
        <v>1</v>
      </c>
      <c r="J3" s="89">
        <f>H3*I3+1-H3</f>
        <v>1</v>
      </c>
      <c r="K3" s="105">
        <f>'Input 1'!I3</f>
        <v>0</v>
      </c>
      <c r="L3" s="91">
        <f>IF($C3='Input 2'!$B$19, 'Input 2'!$C$19, IF($C3='Input 2'!$B$20,'Input 2'!$C$20, IF($C3='Input 2'!$B$21,'Input 2'!$C$21, IF($C3='Input 2'!$B$22,'Input 2'!$C$22, IF($C3='Input 2'!$B$23,'Input 2'!$C$23, IF($C3='Input 2'!$B$24,'Input 2'!$C$24, IF($C3='Input 2'!$B$25,'Input 2'!$C$25, FALSE)))))))</f>
        <v>1</v>
      </c>
      <c r="M3" s="91">
        <f>K3*L3+1-K3</f>
        <v>1</v>
      </c>
      <c r="N3" s="92">
        <f>D3*G3*J3*M3</f>
        <v>400.07100000000003</v>
      </c>
      <c r="P3" s="87">
        <f>'Input 1'!F3</f>
        <v>591</v>
      </c>
      <c r="R3" s="98">
        <f t="shared" ref="R3:R60" si="0">IF(C3=$AB$3,N3*$AI$3,IF(C3=$AB$4,N3*$AI$4,IF(C3=$AB$5, N3*$AI$5,IF(C3=$AB$6, N3*$AI$6,IF(C3=$AB$7, N3*$AI$7,IF(C3=$AB$8, N3*$AI$8,IF(C3=$AB$9, N3*$AI$9,FALSE)))))))</f>
        <v>973.69347244467428</v>
      </c>
      <c r="S3" s="98">
        <f t="shared" ref="S3:S60" si="1">IF(C3=$AB$3,N3*$AJ$3,IF(C3=$AB$4,N3*$AJ$4,IF(C3=$AB$5, N3*$AJ$5,IF(C3=$AB$6, N3*$AJ$6,IF(C3=$AB$7, N3*$AJ$7,IF(C3=$AB$8, N3*$AJ$8,IF(C3=$AB$9, N3*$AJ$9,FALSE)))))))</f>
        <v>709.15482035659579</v>
      </c>
      <c r="T3" s="98">
        <f t="shared" ref="T3:T60" si="2">IF(C3=$AB$3,N3*$AK$3,IF(C3=$AB$4,N3*$AK$4,IF(C3=$AB$5, N3*$AK$5,IF(C3=$AB$6, N3*$AK$6,IF(C3=$AB$7, N3*$AK$7,IF(C3=$AB$8, N3*$AK$8,IF(C3=$AB$9, N3*$AK$9,FALSE)))))))</f>
        <v>1279.6658893176325</v>
      </c>
      <c r="U3" s="98">
        <f>R3/D3*100</f>
        <v>243.38016813132523</v>
      </c>
      <c r="V3" s="99">
        <f>P3/R3</f>
        <v>0.60696719935501153</v>
      </c>
      <c r="W3" s="168"/>
      <c r="X3" s="101" t="str">
        <f>B3</f>
        <v>Bagh</v>
      </c>
      <c r="Y3" s="102">
        <f>R3*'Input 2'!$I$25</f>
        <v>681.58543071127201</v>
      </c>
      <c r="Z3" s="102">
        <f>Y3/D3*100</f>
        <v>170.36611769192766</v>
      </c>
      <c r="AB3" s="94" t="s">
        <v>144</v>
      </c>
      <c r="AC3" s="95">
        <f t="shared" ref="AC3:AC9" si="3">SUMIF($C$3:$C$152, AB3,$N$3:$N$152)</f>
        <v>4416.9550000000008</v>
      </c>
      <c r="AD3" s="95">
        <f>'Input 2'!H14</f>
        <v>10749.992505284979</v>
      </c>
      <c r="AE3" s="95">
        <f t="shared" ref="AE3:AE9" si="4">SUMIF($C$3:$C$152, AB3,$R$3:$R$152)</f>
        <v>10749.992505284978</v>
      </c>
      <c r="AF3" s="95">
        <f>'Input 2'!I14</f>
        <v>7829.3726102321043</v>
      </c>
      <c r="AG3" s="95">
        <f>'Input 2'!J14</f>
        <v>14128.058889924449</v>
      </c>
      <c r="AH3" s="94">
        <f t="shared" ref="AH3:AH9" si="5">SUMIF($C$3:$C$152, AB3,$P$3:$P$152)</f>
        <v>4617</v>
      </c>
      <c r="AI3" s="96">
        <f>AD3/AC3</f>
        <v>2.4338016813132524</v>
      </c>
      <c r="AJ3" s="96">
        <f>AF3/AC3</f>
        <v>1.772572419287066</v>
      </c>
      <c r="AK3" s="96">
        <f>AG3/AC3</f>
        <v>3.198596972331492</v>
      </c>
      <c r="AM3" s="64" t="s">
        <v>144</v>
      </c>
      <c r="AN3" s="113">
        <f>SUMIF($C$3:$C$152,AB3,$R$3:$R$152)</f>
        <v>10749.992505284978</v>
      </c>
      <c r="AO3" s="113">
        <f>SUMIF($C$3:$C$152,AB3,$S$3:$S$152)</f>
        <v>7829.3726102321016</v>
      </c>
      <c r="AP3" s="113">
        <f>SUMIF($C$3:$C$152,AB3,$T$3:$T$152)</f>
        <v>14128.058889924445</v>
      </c>
      <c r="AQ3" s="113">
        <f>SUMIF($C$3:$C$152,AB3,$D$3:$D$152)*1000</f>
        <v>4416955.0000000009</v>
      </c>
      <c r="AR3" s="113">
        <f>AN3/AQ3*100000</f>
        <v>243.38016813132521</v>
      </c>
      <c r="AS3" s="113">
        <f>AO3/AQ3*100000</f>
        <v>177.25724192870655</v>
      </c>
      <c r="AT3" s="113">
        <f>AP3/AQ3*100000</f>
        <v>319.85969723314912</v>
      </c>
      <c r="AU3" s="113">
        <f>SUMIF($C$3:$C$152,AB3,$P$3:$P$152)</f>
        <v>4617</v>
      </c>
      <c r="AV3" s="114">
        <f>AU3/AN3</f>
        <v>0.42948867152513476</v>
      </c>
      <c r="AW3" s="114">
        <f>AU3/AP3</f>
        <v>0.32679648605461686</v>
      </c>
      <c r="AX3" s="114">
        <f>AU3/AO3</f>
        <v>0.58970242315024135</v>
      </c>
    </row>
    <row r="4" spans="1:50" x14ac:dyDescent="0.15">
      <c r="A4" s="71" t="str">
        <f>'Input 1'!D4</f>
        <v>PK102</v>
      </c>
      <c r="B4" s="71" t="str">
        <f>'Input 1'!C4</f>
        <v>Bhimber</v>
      </c>
      <c r="C4" s="71" t="str">
        <f>'Input 1'!B4</f>
        <v>PK1</v>
      </c>
      <c r="D4" s="72">
        <f>'Input 1'!E4/1000</f>
        <v>458.96499999999997</v>
      </c>
      <c r="E4" s="73">
        <f>'Input 1'!G4</f>
        <v>0</v>
      </c>
      <c r="F4" s="74">
        <f>IF($C4='Input 2'!$B$3, 'Input 2'!$C$3, IF($C4='Input 2'!$B$4,'Input 2'!$C$4, IF($C4='Input 2'!$B$5,'Input 2'!$C$5, IF($C4='Input 2'!$B$6,'Input 2'!$C$6, IF($C4='Input 2'!$B$7,'Input 2'!$C$7, IF($C4='Input 2'!$B$8,'Input 2'!$C$8, IF($C4='Input 2'!$B$9,'Input 2'!$C$9, FALSE)))))))</f>
        <v>1</v>
      </c>
      <c r="G4" s="74">
        <f t="shared" ref="G4:G61" si="6">E4*F4+1-E4</f>
        <v>1</v>
      </c>
      <c r="H4" s="90">
        <f>'Input 1'!H4</f>
        <v>0</v>
      </c>
      <c r="I4" s="89">
        <f>IF($C4='Input 2'!$B$11, 'Input 2'!$C$11, IF($C4='Input 2'!$B$12,'Input 2'!$C$12, IF($C4='Input 2'!$B$13,'Input 2'!$C$13, IF($C4='Input 2'!$B$14,'Input 2'!$C$14, IF($C4='Input 2'!$B$15,'Input 2'!$C$15, IF($C4='Input 2'!$B$16,'Input 2'!$C$16, IF($C4='Input 2'!$B$17,'Input 2'!$C$17, FALSE)))))))</f>
        <v>1</v>
      </c>
      <c r="J4" s="89">
        <f t="shared" ref="J4:J61" si="7">H4*I4+1-H4</f>
        <v>1</v>
      </c>
      <c r="K4" s="105">
        <f>'Input 1'!I4</f>
        <v>0</v>
      </c>
      <c r="L4" s="91">
        <f>IF($C4='Input 2'!$B$19, 'Input 2'!$C$19, IF($C4='Input 2'!$B$20,'Input 2'!$C$20, IF($C4='Input 2'!$B$21,'Input 2'!$C$21, IF($C4='Input 2'!$B$22,'Input 2'!$C$22, IF($C4='Input 2'!$B$23,'Input 2'!$C$23, IF($C4='Input 2'!$B$24,'Input 2'!$C$24, IF($C4='Input 2'!$B$25,'Input 2'!$C$25, FALSE)))))))</f>
        <v>1</v>
      </c>
      <c r="M4" s="91">
        <f t="shared" ref="M4:M61" si="8">K4*L4+1-K4</f>
        <v>1</v>
      </c>
      <c r="N4" s="92">
        <f t="shared" ref="N4:N61" si="9">D4*G4*J4*M4</f>
        <v>458.96499999999997</v>
      </c>
      <c r="P4" s="87">
        <f>'Input 1'!F4</f>
        <v>741</v>
      </c>
      <c r="R4" s="98">
        <f t="shared" si="0"/>
        <v>1117.0297886639369</v>
      </c>
      <c r="S4" s="98">
        <f t="shared" si="1"/>
        <v>813.54870041808817</v>
      </c>
      <c r="T4" s="98">
        <f t="shared" si="2"/>
        <v>1468.0440594061231</v>
      </c>
      <c r="U4" s="98">
        <f t="shared" ref="U4:U61" si="10">R4/D4*100</f>
        <v>243.38016813132523</v>
      </c>
      <c r="V4" s="99">
        <f t="shared" ref="V4:V61" si="11">P4/R4</f>
        <v>0.66336637350226746</v>
      </c>
      <c r="W4" s="168"/>
      <c r="X4" s="101" t="str">
        <f t="shared" ref="X4:X61" si="12">B4</f>
        <v>Bhimber</v>
      </c>
      <c r="Y4" s="102">
        <f>R4*'Input 2'!$I$25</f>
        <v>781.92085206475576</v>
      </c>
      <c r="Z4" s="102">
        <f t="shared" ref="Z4:Z61" si="13">Y4/D4*100</f>
        <v>170.36611769192766</v>
      </c>
      <c r="AB4" s="94" t="s">
        <v>145</v>
      </c>
      <c r="AC4" s="95">
        <f t="shared" si="3"/>
        <v>14991.774000000005</v>
      </c>
      <c r="AD4" s="95">
        <f>'Input 2'!H15</f>
        <v>26757.13682918343</v>
      </c>
      <c r="AE4" s="95">
        <f t="shared" si="4"/>
        <v>26757.136829183426</v>
      </c>
      <c r="AF4" s="95">
        <f>'Input 2'!I15</f>
        <v>19487.603746295623</v>
      </c>
      <c r="AG4" s="95">
        <f>'Input 2'!J15</f>
        <v>35165.27147927053</v>
      </c>
      <c r="AH4" s="94">
        <f t="shared" si="5"/>
        <v>10161</v>
      </c>
      <c r="AI4" s="96">
        <f t="shared" ref="AI4:AI9" si="14">AD4/AC4</f>
        <v>1.7847878996297184</v>
      </c>
      <c r="AJ4" s="96">
        <f t="shared" ref="AJ4:AJ9" si="15">AF4/AC4</f>
        <v>1.2998864408105149</v>
      </c>
      <c r="AK4" s="96">
        <f t="shared" ref="AK4:AK9" si="16">AG4/AC4</f>
        <v>2.3456377797097607</v>
      </c>
      <c r="AM4" s="64" t="s">
        <v>145</v>
      </c>
      <c r="AN4" s="113">
        <f t="shared" ref="AN4:AN9" si="17">SUMIF($C$3:$C$152,AB4,$R$3:$R$152)</f>
        <v>26757.136829183426</v>
      </c>
      <c r="AO4" s="113">
        <f t="shared" ref="AO4:AO9" si="18">SUMIF($C$3:$C$152,AB4,$S$3:$S$152)</f>
        <v>19487.603746295623</v>
      </c>
      <c r="AP4" s="113">
        <f t="shared" ref="AP4:AP9" si="19">SUMIF($C$3:$C$152,AB4,$T$3:$T$152)</f>
        <v>35165.271479270516</v>
      </c>
      <c r="AQ4" s="113">
        <f t="shared" ref="AQ4:AQ9" si="20">SUMIF($C$3:$C$152,AB4,$D$3:$D$152)*1000</f>
        <v>14991774.000000006</v>
      </c>
      <c r="AR4" s="113">
        <f t="shared" ref="AR4:AR10" si="21">AN4/AQ4*100000</f>
        <v>178.4787899629718</v>
      </c>
      <c r="AS4" s="113">
        <f t="shared" ref="AS4:AS10" si="22">AO4/AQ4*100000</f>
        <v>129.98864408105149</v>
      </c>
      <c r="AT4" s="113">
        <f t="shared" ref="AT4:AT9" si="23">AP4/AQ4*100000</f>
        <v>234.56377797097596</v>
      </c>
      <c r="AU4" s="113">
        <f t="shared" ref="AU4:AU9" si="24">SUMIF($C$3:$C$152,AB4,$P$3:$P$152)</f>
        <v>10161</v>
      </c>
      <c r="AV4" s="114">
        <f t="shared" ref="AV4:AV10" si="25">AU4/AN4</f>
        <v>0.3797491512215021</v>
      </c>
      <c r="AW4" s="114">
        <f t="shared" ref="AW4:AW10" si="26">AU4/AP4</f>
        <v>0.28894985229929993</v>
      </c>
      <c r="AX4" s="114">
        <f t="shared" ref="AX4:AX10" si="27">AU4/AO4</f>
        <v>0.52140838516030963</v>
      </c>
    </row>
    <row r="5" spans="1:50" x14ac:dyDescent="0.15">
      <c r="A5" s="71" t="str">
        <f>'Input 1'!D5</f>
        <v>PK103</v>
      </c>
      <c r="B5" s="71" t="str">
        <f>'Input 1'!C5</f>
        <v>Jhelum Vellay</v>
      </c>
      <c r="C5" s="71" t="str">
        <f>'Input 1'!B5</f>
        <v>PK1</v>
      </c>
      <c r="D5" s="72">
        <f>'Input 1'!E5/1000</f>
        <v>251.29499999999999</v>
      </c>
      <c r="E5" s="73">
        <f>'Input 1'!G5</f>
        <v>0</v>
      </c>
      <c r="F5" s="74">
        <f>IF($C5='Input 2'!$B$3, 'Input 2'!$C$3, IF($C5='Input 2'!$B$4,'Input 2'!$C$4, IF($C5='Input 2'!$B$5,'Input 2'!$C$5, IF($C5='Input 2'!$B$6,'Input 2'!$C$6, IF($C5='Input 2'!$B$7,'Input 2'!$C$7, IF($C5='Input 2'!$B$8,'Input 2'!$C$8, IF($C5='Input 2'!$B$9,'Input 2'!$C$9, FALSE)))))))</f>
        <v>1</v>
      </c>
      <c r="G5" s="74">
        <f t="shared" si="6"/>
        <v>1</v>
      </c>
      <c r="H5" s="90">
        <f>'Input 1'!H5</f>
        <v>0</v>
      </c>
      <c r="I5" s="89">
        <f>IF($C5='Input 2'!$B$11, 'Input 2'!$C$11, IF($C5='Input 2'!$B$12,'Input 2'!$C$12, IF($C5='Input 2'!$B$13,'Input 2'!$C$13, IF($C5='Input 2'!$B$14,'Input 2'!$C$14, IF($C5='Input 2'!$B$15,'Input 2'!$C$15, IF($C5='Input 2'!$B$16,'Input 2'!$C$16, IF($C5='Input 2'!$B$17,'Input 2'!$C$17, FALSE)))))))</f>
        <v>1</v>
      </c>
      <c r="J5" s="89">
        <f t="shared" si="7"/>
        <v>1</v>
      </c>
      <c r="K5" s="105">
        <f>'Input 1'!I5</f>
        <v>0</v>
      </c>
      <c r="L5" s="91">
        <f>IF($C5='Input 2'!$B$19, 'Input 2'!$C$19, IF($C5='Input 2'!$B$20,'Input 2'!$C$20, IF($C5='Input 2'!$B$21,'Input 2'!$C$21, IF($C5='Input 2'!$B$22,'Input 2'!$C$22, IF($C5='Input 2'!$B$23,'Input 2'!$C$23, IF($C5='Input 2'!$B$24,'Input 2'!$C$24, IF($C5='Input 2'!$B$25,'Input 2'!$C$25, FALSE)))))))</f>
        <v>1</v>
      </c>
      <c r="M5" s="91">
        <f t="shared" si="8"/>
        <v>1</v>
      </c>
      <c r="N5" s="92">
        <f t="shared" si="9"/>
        <v>251.29499999999999</v>
      </c>
      <c r="P5" s="87">
        <f>'Input 1'!F5</f>
        <v>273</v>
      </c>
      <c r="R5" s="98">
        <f t="shared" si="0"/>
        <v>611.60219350561374</v>
      </c>
      <c r="S5" s="98">
        <f t="shared" si="1"/>
        <v>445.43858610474325</v>
      </c>
      <c r="T5" s="98">
        <f t="shared" si="2"/>
        <v>803.79142616204228</v>
      </c>
      <c r="U5" s="98">
        <f t="shared" si="10"/>
        <v>243.38016813132523</v>
      </c>
      <c r="V5" s="99">
        <f t="shared" si="11"/>
        <v>0.44636857568349159</v>
      </c>
      <c r="W5" s="168"/>
      <c r="X5" s="101" t="str">
        <f t="shared" si="12"/>
        <v>Jhelum Vellay</v>
      </c>
      <c r="Y5" s="102">
        <f>R5*'Input 2'!$I$25</f>
        <v>428.1215354539296</v>
      </c>
      <c r="Z5" s="102">
        <f t="shared" si="13"/>
        <v>170.36611769192766</v>
      </c>
      <c r="AB5" s="94" t="s">
        <v>146</v>
      </c>
      <c r="AC5" s="95">
        <f t="shared" si="3"/>
        <v>1683.578</v>
      </c>
      <c r="AD5" s="95">
        <f>'Input 2'!H16</f>
        <v>2731.6633113480025</v>
      </c>
      <c r="AE5" s="95">
        <f t="shared" si="4"/>
        <v>2731.6633113480025</v>
      </c>
      <c r="AF5" s="95">
        <f>'Input 2'!I16</f>
        <v>1989.509285678987</v>
      </c>
      <c r="AG5" s="95">
        <f>'Input 2'!J16</f>
        <v>3590.0583289892734</v>
      </c>
      <c r="AH5" s="94">
        <f t="shared" si="5"/>
        <v>2620</v>
      </c>
      <c r="AI5" s="96">
        <f t="shared" si="14"/>
        <v>1.6225344542088354</v>
      </c>
      <c r="AJ5" s="96">
        <f t="shared" si="15"/>
        <v>1.1817149461913776</v>
      </c>
      <c r="AK5" s="96">
        <f t="shared" si="16"/>
        <v>2.1323979815543286</v>
      </c>
      <c r="AM5" s="64" t="s">
        <v>146</v>
      </c>
      <c r="AN5" s="113">
        <f t="shared" si="17"/>
        <v>2731.6633113480025</v>
      </c>
      <c r="AO5" s="113">
        <f t="shared" si="18"/>
        <v>1989.509285678987</v>
      </c>
      <c r="AP5" s="113">
        <f t="shared" si="19"/>
        <v>3590.0583289892729</v>
      </c>
      <c r="AQ5" s="113">
        <f t="shared" si="20"/>
        <v>1683578</v>
      </c>
      <c r="AR5" s="113">
        <f t="shared" si="21"/>
        <v>162.25344542088354</v>
      </c>
      <c r="AS5" s="113">
        <f t="shared" si="22"/>
        <v>118.17149461913776</v>
      </c>
      <c r="AT5" s="113">
        <f t="shared" si="23"/>
        <v>213.23979815543282</v>
      </c>
      <c r="AU5" s="113">
        <f t="shared" si="24"/>
        <v>2620</v>
      </c>
      <c r="AV5" s="114">
        <f t="shared" si="25"/>
        <v>0.9591225935919242</v>
      </c>
      <c r="AW5" s="114">
        <f t="shared" si="26"/>
        <v>0.72979315651888632</v>
      </c>
      <c r="AX5" s="114">
        <f t="shared" si="27"/>
        <v>1.3169076509767768</v>
      </c>
    </row>
    <row r="6" spans="1:50" x14ac:dyDescent="0.15">
      <c r="A6" s="71" t="str">
        <f>'Input 1'!D6</f>
        <v>PK104</v>
      </c>
      <c r="B6" s="71" t="str">
        <f>'Input 1'!C6</f>
        <v>Haveli</v>
      </c>
      <c r="C6" s="71" t="str">
        <f>'Input 1'!B6</f>
        <v>PK1</v>
      </c>
      <c r="D6" s="72">
        <f>'Input 1'!E6/1000</f>
        <v>166.64400000000001</v>
      </c>
      <c r="E6" s="73">
        <f>'Input 1'!G6</f>
        <v>0</v>
      </c>
      <c r="F6" s="74">
        <f>IF($C6='Input 2'!$B$3, 'Input 2'!$C$3, IF($C6='Input 2'!$B$4,'Input 2'!$C$4, IF($C6='Input 2'!$B$5,'Input 2'!$C$5, IF($C6='Input 2'!$B$6,'Input 2'!$C$6, IF($C6='Input 2'!$B$7,'Input 2'!$C$7, IF($C6='Input 2'!$B$8,'Input 2'!$C$8, IF($C6='Input 2'!$B$9,'Input 2'!$C$9, FALSE)))))))</f>
        <v>1</v>
      </c>
      <c r="G6" s="74">
        <f t="shared" si="6"/>
        <v>1</v>
      </c>
      <c r="H6" s="90">
        <f>'Input 1'!H6</f>
        <v>0</v>
      </c>
      <c r="I6" s="89">
        <f>IF($C6='Input 2'!$B$11, 'Input 2'!$C$11, IF($C6='Input 2'!$B$12,'Input 2'!$C$12, IF($C6='Input 2'!$B$13,'Input 2'!$C$13, IF($C6='Input 2'!$B$14,'Input 2'!$C$14, IF($C6='Input 2'!$B$15,'Input 2'!$C$15, IF($C6='Input 2'!$B$16,'Input 2'!$C$16, IF($C6='Input 2'!$B$17,'Input 2'!$C$17, FALSE)))))))</f>
        <v>1</v>
      </c>
      <c r="J6" s="89">
        <f t="shared" si="7"/>
        <v>1</v>
      </c>
      <c r="K6" s="105">
        <f>'Input 1'!I6</f>
        <v>0</v>
      </c>
      <c r="L6" s="91">
        <f>IF($C6='Input 2'!$B$19, 'Input 2'!$C$19, IF($C6='Input 2'!$B$20,'Input 2'!$C$20, IF($C6='Input 2'!$B$21,'Input 2'!$C$21, IF($C6='Input 2'!$B$22,'Input 2'!$C$22, IF($C6='Input 2'!$B$23,'Input 2'!$C$23, IF($C6='Input 2'!$B$24,'Input 2'!$C$24, IF($C6='Input 2'!$B$25,'Input 2'!$C$25, FALSE)))))))</f>
        <v>1</v>
      </c>
      <c r="M6" s="91">
        <f t="shared" si="8"/>
        <v>1</v>
      </c>
      <c r="N6" s="92">
        <f t="shared" si="9"/>
        <v>166.64400000000001</v>
      </c>
      <c r="P6" s="87">
        <f>'Input 1'!F6</f>
        <v>167</v>
      </c>
      <c r="R6" s="98">
        <f t="shared" si="0"/>
        <v>405.57844738076562</v>
      </c>
      <c r="S6" s="98">
        <f t="shared" si="1"/>
        <v>295.38855823967384</v>
      </c>
      <c r="T6" s="98">
        <f t="shared" si="2"/>
        <v>533.02699385720916</v>
      </c>
      <c r="U6" s="98">
        <f t="shared" si="10"/>
        <v>243.38016813132523</v>
      </c>
      <c r="V6" s="99">
        <f t="shared" si="11"/>
        <v>0.41175758001562857</v>
      </c>
      <c r="W6" s="168"/>
      <c r="X6" s="101" t="str">
        <f t="shared" si="12"/>
        <v>Haveli</v>
      </c>
      <c r="Y6" s="102">
        <f>R6*'Input 2'!$I$25</f>
        <v>283.90491316653589</v>
      </c>
      <c r="Z6" s="102">
        <f t="shared" si="13"/>
        <v>170.36611769192763</v>
      </c>
      <c r="AB6" s="94" t="s">
        <v>147</v>
      </c>
      <c r="AC6" s="95">
        <f t="shared" si="3"/>
        <v>2549.9940000000001</v>
      </c>
      <c r="AD6" s="95">
        <f>'Input 2'!H17</f>
        <v>5875.1834346966434</v>
      </c>
      <c r="AE6" s="95">
        <f t="shared" si="4"/>
        <v>5875.1834346966443</v>
      </c>
      <c r="AF6" s="95">
        <f>'Input 2'!I17</f>
        <v>4278.9797519476369</v>
      </c>
      <c r="AG6" s="95">
        <f>'Input 2'!J17</f>
        <v>7721.3949231774213</v>
      </c>
      <c r="AH6" s="94">
        <f t="shared" si="5"/>
        <v>1550</v>
      </c>
      <c r="AI6" s="96">
        <f t="shared" si="14"/>
        <v>2.3039989249765465</v>
      </c>
      <c r="AJ6" s="96">
        <f t="shared" si="15"/>
        <v>1.6780352235917562</v>
      </c>
      <c r="AK6" s="96">
        <f t="shared" si="16"/>
        <v>3.0280051338071465</v>
      </c>
      <c r="AM6" s="64" t="s">
        <v>147</v>
      </c>
      <c r="AN6" s="113">
        <f t="shared" si="17"/>
        <v>5875.1834346966443</v>
      </c>
      <c r="AO6" s="113">
        <f t="shared" si="18"/>
        <v>4278.9797519476369</v>
      </c>
      <c r="AP6" s="113">
        <f t="shared" si="19"/>
        <v>7721.3949231774213</v>
      </c>
      <c r="AQ6" s="113">
        <f t="shared" si="20"/>
        <v>2549994</v>
      </c>
      <c r="AR6" s="113">
        <f t="shared" si="21"/>
        <v>230.39989249765466</v>
      </c>
      <c r="AS6" s="113">
        <f t="shared" si="22"/>
        <v>167.80352235917562</v>
      </c>
      <c r="AT6" s="113">
        <f t="shared" si="23"/>
        <v>302.80051338071468</v>
      </c>
      <c r="AU6" s="113">
        <f t="shared" si="24"/>
        <v>1550</v>
      </c>
      <c r="AV6" s="114">
        <f t="shared" si="25"/>
        <v>0.26382154995302404</v>
      </c>
      <c r="AW6" s="114">
        <f t="shared" si="26"/>
        <v>0.20074093028804199</v>
      </c>
      <c r="AX6" s="114">
        <f t="shared" si="27"/>
        <v>0.36223588094673642</v>
      </c>
    </row>
    <row r="7" spans="1:50" x14ac:dyDescent="0.15">
      <c r="A7" s="71" t="str">
        <f>'Input 1'!D7</f>
        <v>PK105</v>
      </c>
      <c r="B7" s="71" t="str">
        <f>'Input 1'!C7</f>
        <v>Kotli</v>
      </c>
      <c r="C7" s="71" t="str">
        <f>'Input 1'!B7</f>
        <v>PK1</v>
      </c>
      <c r="D7" s="72">
        <f>'Input 1'!E7/1000</f>
        <v>847.25699999999995</v>
      </c>
      <c r="E7" s="73">
        <f>'Input 1'!G7</f>
        <v>0</v>
      </c>
      <c r="F7" s="74">
        <f>IF($C7='Input 2'!$B$3, 'Input 2'!$C$3, IF($C7='Input 2'!$B$4,'Input 2'!$C$4, IF($C7='Input 2'!$B$5,'Input 2'!$C$5, IF($C7='Input 2'!$B$6,'Input 2'!$C$6, IF($C7='Input 2'!$B$7,'Input 2'!$C$7, IF($C7='Input 2'!$B$8,'Input 2'!$C$8, IF($C7='Input 2'!$B$9,'Input 2'!$C$9, FALSE)))))))</f>
        <v>1</v>
      </c>
      <c r="G7" s="74">
        <f t="shared" si="6"/>
        <v>1</v>
      </c>
      <c r="H7" s="90">
        <f>'Input 1'!H7</f>
        <v>0</v>
      </c>
      <c r="I7" s="89">
        <f>IF($C7='Input 2'!$B$11, 'Input 2'!$C$11, IF($C7='Input 2'!$B$12,'Input 2'!$C$12, IF($C7='Input 2'!$B$13,'Input 2'!$C$13, IF($C7='Input 2'!$B$14,'Input 2'!$C$14, IF($C7='Input 2'!$B$15,'Input 2'!$C$15, IF($C7='Input 2'!$B$16,'Input 2'!$C$16, IF($C7='Input 2'!$B$17,'Input 2'!$C$17, FALSE)))))))</f>
        <v>1</v>
      </c>
      <c r="J7" s="89">
        <f t="shared" si="7"/>
        <v>1</v>
      </c>
      <c r="K7" s="105">
        <f>'Input 1'!I7</f>
        <v>0</v>
      </c>
      <c r="L7" s="91">
        <f>IF($C7='Input 2'!$B$19, 'Input 2'!$C$19, IF($C7='Input 2'!$B$20,'Input 2'!$C$20, IF($C7='Input 2'!$B$21,'Input 2'!$C$21, IF($C7='Input 2'!$B$22,'Input 2'!$C$22, IF($C7='Input 2'!$B$23,'Input 2'!$C$23, IF($C7='Input 2'!$B$24,'Input 2'!$C$24, IF($C7='Input 2'!$B$25,'Input 2'!$C$25, FALSE)))))))</f>
        <v>1</v>
      </c>
      <c r="M7" s="91">
        <f t="shared" si="8"/>
        <v>1</v>
      </c>
      <c r="N7" s="92">
        <f t="shared" si="9"/>
        <v>847.25699999999995</v>
      </c>
      <c r="P7" s="87">
        <f>'Input 1'!F7</f>
        <v>655</v>
      </c>
      <c r="R7" s="98">
        <f t="shared" si="0"/>
        <v>2062.0555111044223</v>
      </c>
      <c r="S7" s="98">
        <f t="shared" si="1"/>
        <v>1501.8243902479016</v>
      </c>
      <c r="T7" s="98">
        <f t="shared" si="2"/>
        <v>2710.0336749866628</v>
      </c>
      <c r="U7" s="98">
        <f t="shared" si="10"/>
        <v>243.38016813132523</v>
      </c>
      <c r="V7" s="99">
        <f t="shared" si="11"/>
        <v>0.31764421300626705</v>
      </c>
      <c r="W7" s="168"/>
      <c r="X7" s="101" t="str">
        <f t="shared" si="12"/>
        <v>Kotli</v>
      </c>
      <c r="Y7" s="102">
        <f>R7*'Input 2'!$I$25</f>
        <v>1443.4388577730956</v>
      </c>
      <c r="Z7" s="102">
        <f t="shared" si="13"/>
        <v>170.36611769192768</v>
      </c>
      <c r="AB7" s="94" t="s">
        <v>148</v>
      </c>
      <c r="AC7" s="95">
        <f t="shared" si="3"/>
        <v>40358.593000000008</v>
      </c>
      <c r="AD7" s="95">
        <f>'Input 2'!H18</f>
        <v>108702.12472537994</v>
      </c>
      <c r="AE7" s="95">
        <f t="shared" si="4"/>
        <v>108702.12472537994</v>
      </c>
      <c r="AF7" s="95">
        <f>'Input 2'!I18</f>
        <v>79169.305241888826</v>
      </c>
      <c r="AG7" s="95">
        <f>'Input 2'!J18</f>
        <v>142860.56653761063</v>
      </c>
      <c r="AH7" s="94">
        <f t="shared" si="5"/>
        <v>34821</v>
      </c>
      <c r="AI7" s="96">
        <f t="shared" si="14"/>
        <v>2.6934071939866664</v>
      </c>
      <c r="AJ7" s="96">
        <f t="shared" si="15"/>
        <v>1.9616468106776868</v>
      </c>
      <c r="AK7" s="96">
        <f t="shared" si="16"/>
        <v>3.5397806493801856</v>
      </c>
      <c r="AM7" s="64" t="s">
        <v>148</v>
      </c>
      <c r="AN7" s="113">
        <f t="shared" si="17"/>
        <v>108702.12472537994</v>
      </c>
      <c r="AO7" s="113">
        <f t="shared" si="18"/>
        <v>79169.305241888855</v>
      </c>
      <c r="AP7" s="113">
        <f t="shared" si="19"/>
        <v>142860.56653761063</v>
      </c>
      <c r="AQ7" s="113">
        <f t="shared" si="20"/>
        <v>40358593.000000007</v>
      </c>
      <c r="AR7" s="113">
        <f t="shared" si="21"/>
        <v>269.34071939866664</v>
      </c>
      <c r="AS7" s="113">
        <f t="shared" si="22"/>
        <v>196.16468106776873</v>
      </c>
      <c r="AT7" s="113">
        <f t="shared" si="23"/>
        <v>353.97806493801858</v>
      </c>
      <c r="AU7" s="113">
        <f t="shared" si="24"/>
        <v>34821</v>
      </c>
      <c r="AV7" s="114">
        <f t="shared" si="25"/>
        <v>0.3203341249121871</v>
      </c>
      <c r="AW7" s="114">
        <f t="shared" si="26"/>
        <v>0.24374115855709377</v>
      </c>
      <c r="AX7" s="114">
        <f t="shared" si="27"/>
        <v>0.43982955128392415</v>
      </c>
    </row>
    <row r="8" spans="1:50" x14ac:dyDescent="0.15">
      <c r="A8" s="71" t="str">
        <f>'Input 1'!D8</f>
        <v>PK106</v>
      </c>
      <c r="B8" s="71" t="str">
        <f>'Input 1'!C8</f>
        <v>Mirpur</v>
      </c>
      <c r="C8" s="71" t="str">
        <f>'Input 1'!B8</f>
        <v>PK1</v>
      </c>
      <c r="D8" s="72">
        <f>'Input 1'!E8/1000</f>
        <v>495.34300000000002</v>
      </c>
      <c r="E8" s="73">
        <f>'Input 1'!G8</f>
        <v>0</v>
      </c>
      <c r="F8" s="74">
        <f>IF($C8='Input 2'!$B$3, 'Input 2'!$C$3, IF($C8='Input 2'!$B$4,'Input 2'!$C$4, IF($C8='Input 2'!$B$5,'Input 2'!$C$5, IF($C8='Input 2'!$B$6,'Input 2'!$C$6, IF($C8='Input 2'!$B$7,'Input 2'!$C$7, IF($C8='Input 2'!$B$8,'Input 2'!$C$8, IF($C8='Input 2'!$B$9,'Input 2'!$C$9, FALSE)))))))</f>
        <v>1</v>
      </c>
      <c r="G8" s="74">
        <f t="shared" si="6"/>
        <v>1</v>
      </c>
      <c r="H8" s="90">
        <f>'Input 1'!H8</f>
        <v>0</v>
      </c>
      <c r="I8" s="89">
        <f>IF($C8='Input 2'!$B$11, 'Input 2'!$C$11, IF($C8='Input 2'!$B$12,'Input 2'!$C$12, IF($C8='Input 2'!$B$13,'Input 2'!$C$13, IF($C8='Input 2'!$B$14,'Input 2'!$C$14, IF($C8='Input 2'!$B$15,'Input 2'!$C$15, IF($C8='Input 2'!$B$16,'Input 2'!$C$16, IF($C8='Input 2'!$B$17,'Input 2'!$C$17, FALSE)))))))</f>
        <v>1</v>
      </c>
      <c r="J8" s="89">
        <f t="shared" si="7"/>
        <v>1</v>
      </c>
      <c r="K8" s="105">
        <f>'Input 1'!I8</f>
        <v>0</v>
      </c>
      <c r="L8" s="91">
        <f>IF($C8='Input 2'!$B$19, 'Input 2'!$C$19, IF($C8='Input 2'!$B$20,'Input 2'!$C$20, IF($C8='Input 2'!$B$21,'Input 2'!$C$21, IF($C8='Input 2'!$B$22,'Input 2'!$C$22, IF($C8='Input 2'!$B$23,'Input 2'!$C$23, IF($C8='Input 2'!$B$24,'Input 2'!$C$24, IF($C8='Input 2'!$B$25,'Input 2'!$C$25, FALSE)))))))</f>
        <v>1</v>
      </c>
      <c r="M8" s="91">
        <f t="shared" si="8"/>
        <v>1</v>
      </c>
      <c r="N8" s="92">
        <f t="shared" si="9"/>
        <v>495.34300000000002</v>
      </c>
      <c r="P8" s="87">
        <f>'Input 1'!F8</f>
        <v>503</v>
      </c>
      <c r="R8" s="98">
        <f t="shared" si="0"/>
        <v>1205.5666262267505</v>
      </c>
      <c r="S8" s="98">
        <f t="shared" si="1"/>
        <v>878.0313398869132</v>
      </c>
      <c r="T8" s="98">
        <f t="shared" si="2"/>
        <v>1584.4026200655983</v>
      </c>
      <c r="U8" s="98">
        <f t="shared" si="10"/>
        <v>243.38016813132523</v>
      </c>
      <c r="V8" s="99">
        <f t="shared" si="11"/>
        <v>0.41723119158857058</v>
      </c>
      <c r="W8" s="168"/>
      <c r="X8" s="101" t="str">
        <f t="shared" si="12"/>
        <v>Mirpur</v>
      </c>
      <c r="Y8" s="102">
        <f>R8*'Input 2'!$I$25</f>
        <v>843.89663835872534</v>
      </c>
      <c r="Z8" s="102">
        <f t="shared" si="13"/>
        <v>170.36611769192766</v>
      </c>
      <c r="AB8" s="94" t="s">
        <v>149</v>
      </c>
      <c r="AC8" s="95">
        <f t="shared" si="3"/>
        <v>122535.91100000001</v>
      </c>
      <c r="AD8" s="95">
        <f>'Input 2'!H19</f>
        <v>298228.10621305119</v>
      </c>
      <c r="AE8" s="95">
        <f t="shared" si="4"/>
        <v>298228.10621305119</v>
      </c>
      <c r="AF8" s="95">
        <f>'Input 2'!I19</f>
        <v>217203.77621081469</v>
      </c>
      <c r="AG8" s="95">
        <f>'Input 2'!J19</f>
        <v>391942.99392648134</v>
      </c>
      <c r="AH8" s="94">
        <f t="shared" si="5"/>
        <v>222308</v>
      </c>
      <c r="AI8" s="96">
        <f t="shared" si="14"/>
        <v>2.4338016813132533</v>
      </c>
      <c r="AJ8" s="96">
        <f t="shared" si="15"/>
        <v>1.7725724192870667</v>
      </c>
      <c r="AK8" s="96">
        <f t="shared" si="16"/>
        <v>3.1985969723314933</v>
      </c>
      <c r="AM8" s="64" t="s">
        <v>149</v>
      </c>
      <c r="AN8" s="113">
        <f t="shared" si="17"/>
        <v>298228.10621305119</v>
      </c>
      <c r="AO8" s="113">
        <f t="shared" si="18"/>
        <v>217203.77621081471</v>
      </c>
      <c r="AP8" s="113">
        <f t="shared" si="19"/>
        <v>391942.9939264814</v>
      </c>
      <c r="AQ8" s="113">
        <f t="shared" si="20"/>
        <v>122535911</v>
      </c>
      <c r="AR8" s="113">
        <f t="shared" si="21"/>
        <v>243.38016813132535</v>
      </c>
      <c r="AS8" s="113">
        <f t="shared" si="22"/>
        <v>177.25724192870669</v>
      </c>
      <c r="AT8" s="113">
        <f t="shared" si="23"/>
        <v>319.8596972331494</v>
      </c>
      <c r="AU8" s="113">
        <f t="shared" si="24"/>
        <v>222308</v>
      </c>
      <c r="AV8" s="114">
        <f t="shared" si="25"/>
        <v>0.74542940577567618</v>
      </c>
      <c r="AW8" s="114">
        <f t="shared" si="26"/>
        <v>0.56719472842956176</v>
      </c>
      <c r="AX8" s="114">
        <f t="shared" si="27"/>
        <v>1.023499700963906</v>
      </c>
    </row>
    <row r="9" spans="1:50" x14ac:dyDescent="0.15">
      <c r="A9" s="71" t="str">
        <f>'Input 1'!D9</f>
        <v>PK107</v>
      </c>
      <c r="B9" s="71" t="str">
        <f>'Input 1'!C9</f>
        <v>Muzaffarabad</v>
      </c>
      <c r="C9" s="71" t="str">
        <f>'Input 1'!B9</f>
        <v>PK1</v>
      </c>
      <c r="D9" s="72">
        <f>'Input 1'!E9/1000</f>
        <v>714.9</v>
      </c>
      <c r="E9" s="73">
        <f>'Input 1'!G9</f>
        <v>0</v>
      </c>
      <c r="F9" s="74">
        <f>IF($C9='Input 2'!$B$3, 'Input 2'!$C$3, IF($C9='Input 2'!$B$4,'Input 2'!$C$4, IF($C9='Input 2'!$B$5,'Input 2'!$C$5, IF($C9='Input 2'!$B$6,'Input 2'!$C$6, IF($C9='Input 2'!$B$7,'Input 2'!$C$7, IF($C9='Input 2'!$B$8,'Input 2'!$C$8, IF($C9='Input 2'!$B$9,'Input 2'!$C$9, FALSE)))))))</f>
        <v>1</v>
      </c>
      <c r="G9" s="74">
        <f t="shared" si="6"/>
        <v>1</v>
      </c>
      <c r="H9" s="90">
        <f>'Input 1'!H9</f>
        <v>0</v>
      </c>
      <c r="I9" s="89">
        <f>IF($C9='Input 2'!$B$11, 'Input 2'!$C$11, IF($C9='Input 2'!$B$12,'Input 2'!$C$12, IF($C9='Input 2'!$B$13,'Input 2'!$C$13, IF($C9='Input 2'!$B$14,'Input 2'!$C$14, IF($C9='Input 2'!$B$15,'Input 2'!$C$15, IF($C9='Input 2'!$B$16,'Input 2'!$C$16, IF($C9='Input 2'!$B$17,'Input 2'!$C$17, FALSE)))))))</f>
        <v>1</v>
      </c>
      <c r="J9" s="89">
        <f t="shared" si="7"/>
        <v>1</v>
      </c>
      <c r="K9" s="105">
        <f>'Input 1'!I9</f>
        <v>0</v>
      </c>
      <c r="L9" s="91">
        <f>IF($C9='Input 2'!$B$19, 'Input 2'!$C$19, IF($C9='Input 2'!$B$20,'Input 2'!$C$20, IF($C9='Input 2'!$B$21,'Input 2'!$C$21, IF($C9='Input 2'!$B$22,'Input 2'!$C$22, IF($C9='Input 2'!$B$23,'Input 2'!$C$23, IF($C9='Input 2'!$B$24,'Input 2'!$C$24, IF($C9='Input 2'!$B$25,'Input 2'!$C$25, FALSE)))))))</f>
        <v>1</v>
      </c>
      <c r="M9" s="91">
        <f t="shared" si="8"/>
        <v>1</v>
      </c>
      <c r="N9" s="92">
        <f t="shared" si="9"/>
        <v>714.9</v>
      </c>
      <c r="P9" s="87">
        <f>'Input 1'!F9</f>
        <v>853</v>
      </c>
      <c r="R9" s="98">
        <f t="shared" si="0"/>
        <v>1739.9248219708441</v>
      </c>
      <c r="S9" s="98">
        <f t="shared" si="1"/>
        <v>1267.2120225483234</v>
      </c>
      <c r="T9" s="98">
        <f t="shared" si="2"/>
        <v>2286.6769755197834</v>
      </c>
      <c r="U9" s="98">
        <f t="shared" si="10"/>
        <v>243.38016813132523</v>
      </c>
      <c r="V9" s="99">
        <f t="shared" si="11"/>
        <v>0.49025106672930363</v>
      </c>
      <c r="W9" s="168"/>
      <c r="X9" s="101" t="str">
        <f t="shared" si="12"/>
        <v>Muzaffarabad</v>
      </c>
      <c r="Y9" s="102">
        <f>R9*'Input 2'!$I$25</f>
        <v>1217.9473753795908</v>
      </c>
      <c r="Z9" s="102">
        <f t="shared" si="13"/>
        <v>170.36611769192766</v>
      </c>
      <c r="AB9" s="94" t="s">
        <v>150</v>
      </c>
      <c r="AC9" s="95">
        <f t="shared" si="3"/>
        <v>54084.04</v>
      </c>
      <c r="AD9" s="95">
        <f>'Input 2'!H20</f>
        <v>157955.79298105589</v>
      </c>
      <c r="AE9" s="95">
        <f t="shared" si="4"/>
        <v>157955.79298105586</v>
      </c>
      <c r="AF9" s="95">
        <f>'Input 2'!I20</f>
        <v>115041.45315314218</v>
      </c>
      <c r="AG9" s="95">
        <f>'Input 2'!J20</f>
        <v>207591.65591454646</v>
      </c>
      <c r="AH9" s="94">
        <f t="shared" si="5"/>
        <v>72630</v>
      </c>
      <c r="AI9" s="96">
        <f t="shared" si="14"/>
        <v>2.9205620175759037</v>
      </c>
      <c r="AJ9" s="96">
        <f t="shared" si="15"/>
        <v>2.1270869031444799</v>
      </c>
      <c r="AK9" s="96">
        <f t="shared" si="16"/>
        <v>3.838316366797792</v>
      </c>
      <c r="AM9" s="64" t="s">
        <v>150</v>
      </c>
      <c r="AN9" s="113">
        <f t="shared" si="17"/>
        <v>157955.79298105586</v>
      </c>
      <c r="AO9" s="113">
        <f t="shared" si="18"/>
        <v>115041.45315314215</v>
      </c>
      <c r="AP9" s="113">
        <f t="shared" si="19"/>
        <v>207591.65591454646</v>
      </c>
      <c r="AQ9" s="113">
        <f t="shared" si="20"/>
        <v>54084040</v>
      </c>
      <c r="AR9" s="113">
        <f t="shared" si="21"/>
        <v>292.05620175759032</v>
      </c>
      <c r="AS9" s="113">
        <f t="shared" si="22"/>
        <v>212.70869031444795</v>
      </c>
      <c r="AT9" s="113">
        <f t="shared" si="23"/>
        <v>383.83163667977919</v>
      </c>
      <c r="AU9" s="113">
        <f t="shared" si="24"/>
        <v>72630</v>
      </c>
      <c r="AV9" s="114">
        <f t="shared" si="25"/>
        <v>0.45981219573701071</v>
      </c>
      <c r="AW9" s="114">
        <f t="shared" si="26"/>
        <v>0.3498695536678873</v>
      </c>
      <c r="AX9" s="114">
        <f t="shared" si="27"/>
        <v>0.6313376440344125</v>
      </c>
    </row>
    <row r="10" spans="1:50" x14ac:dyDescent="0.15">
      <c r="A10" s="71" t="str">
        <f>'Input 1'!D10</f>
        <v>PK108</v>
      </c>
      <c r="B10" s="71" t="str">
        <f>'Input 1'!C10</f>
        <v>Neelum</v>
      </c>
      <c r="C10" s="71" t="str">
        <f>'Input 1'!B10</f>
        <v>PK1</v>
      </c>
      <c r="D10" s="72">
        <f>'Input 1'!E10/1000</f>
        <v>213.548</v>
      </c>
      <c r="E10" s="73">
        <f>'Input 1'!G10</f>
        <v>0</v>
      </c>
      <c r="F10" s="74">
        <f>IF($C10='Input 2'!$B$3, 'Input 2'!$C$3, IF($C10='Input 2'!$B$4,'Input 2'!$C$4, IF($C10='Input 2'!$B$5,'Input 2'!$C$5, IF($C10='Input 2'!$B$6,'Input 2'!$C$6, IF($C10='Input 2'!$B$7,'Input 2'!$C$7, IF($C10='Input 2'!$B$8,'Input 2'!$C$8, IF($C10='Input 2'!$B$9,'Input 2'!$C$9, FALSE)))))))</f>
        <v>1</v>
      </c>
      <c r="G10" s="74">
        <f t="shared" si="6"/>
        <v>1</v>
      </c>
      <c r="H10" s="90">
        <f>'Input 1'!H10</f>
        <v>0</v>
      </c>
      <c r="I10" s="89">
        <f>IF($C10='Input 2'!$B$11, 'Input 2'!$C$11, IF($C10='Input 2'!$B$12,'Input 2'!$C$12, IF($C10='Input 2'!$B$13,'Input 2'!$C$13, IF($C10='Input 2'!$B$14,'Input 2'!$C$14, IF($C10='Input 2'!$B$15,'Input 2'!$C$15, IF($C10='Input 2'!$B$16,'Input 2'!$C$16, IF($C10='Input 2'!$B$17,'Input 2'!$C$17, FALSE)))))))</f>
        <v>1</v>
      </c>
      <c r="J10" s="89">
        <f t="shared" si="7"/>
        <v>1</v>
      </c>
      <c r="K10" s="105">
        <f>'Input 1'!I10</f>
        <v>0</v>
      </c>
      <c r="L10" s="91">
        <f>IF($C10='Input 2'!$B$19, 'Input 2'!$C$19, IF($C10='Input 2'!$B$20,'Input 2'!$C$20, IF($C10='Input 2'!$B$21,'Input 2'!$C$21, IF($C10='Input 2'!$B$22,'Input 2'!$C$22, IF($C10='Input 2'!$B$23,'Input 2'!$C$23, IF($C10='Input 2'!$B$24,'Input 2'!$C$24, IF($C10='Input 2'!$B$25,'Input 2'!$C$25, FALSE)))))))</f>
        <v>1</v>
      </c>
      <c r="M10" s="91">
        <f t="shared" si="8"/>
        <v>1</v>
      </c>
      <c r="N10" s="92">
        <f t="shared" si="9"/>
        <v>213.548</v>
      </c>
      <c r="P10" s="87">
        <f>'Input 1'!F10</f>
        <v>168</v>
      </c>
      <c r="R10" s="98">
        <f t="shared" si="0"/>
        <v>519.7334814410824</v>
      </c>
      <c r="S10" s="98">
        <f t="shared" si="1"/>
        <v>378.52929499391439</v>
      </c>
      <c r="T10" s="98">
        <f t="shared" si="2"/>
        <v>683.05398624744544</v>
      </c>
      <c r="U10" s="98">
        <f t="shared" si="10"/>
        <v>243.38016813132523</v>
      </c>
      <c r="V10" s="99">
        <f t="shared" si="11"/>
        <v>0.32324259644420211</v>
      </c>
      <c r="W10" s="168"/>
      <c r="X10" s="101" t="str">
        <f t="shared" si="12"/>
        <v>Neelum</v>
      </c>
      <c r="Y10" s="102">
        <f>R10*'Input 2'!$I$25</f>
        <v>363.81343700875766</v>
      </c>
      <c r="Z10" s="102">
        <f t="shared" si="13"/>
        <v>170.36611769192766</v>
      </c>
      <c r="AB10" s="94" t="s">
        <v>379</v>
      </c>
      <c r="AC10" s="95"/>
      <c r="AD10" s="95">
        <f>SUM(AD3:AD9)</f>
        <v>611000.00000000012</v>
      </c>
      <c r="AE10" s="94"/>
      <c r="AF10" s="95">
        <f>SUM(AF3:AF9)</f>
        <v>445000.00000000006</v>
      </c>
      <c r="AG10" s="95">
        <f>SUM(AG3:AG9)</f>
        <v>803000.00000000012</v>
      </c>
      <c r="AH10" s="94">
        <f>SUM(AH3:AH9)</f>
        <v>348707</v>
      </c>
      <c r="AI10" s="94"/>
      <c r="AJ10" s="94"/>
      <c r="AK10" s="94"/>
      <c r="AM10" s="64" t="s">
        <v>379</v>
      </c>
      <c r="AN10" s="113">
        <f>SUM(AN3:AN9)</f>
        <v>611000</v>
      </c>
      <c r="AO10" s="113">
        <f t="shared" ref="AO10:AP10" si="28">SUM(AO3:AO9)</f>
        <v>445000</v>
      </c>
      <c r="AP10" s="113">
        <f t="shared" si="28"/>
        <v>803000.00000000012</v>
      </c>
      <c r="AQ10" s="113">
        <f>SUM(AQ3:AQ9)</f>
        <v>240620845</v>
      </c>
      <c r="AR10" s="113">
        <f t="shared" si="21"/>
        <v>253.92646260551533</v>
      </c>
      <c r="AS10" s="113">
        <f t="shared" si="22"/>
        <v>184.93825836244571</v>
      </c>
      <c r="AT10" s="113">
        <f>AP10/AQ10*100000</f>
        <v>333.72004823605374</v>
      </c>
      <c r="AU10" s="113">
        <f>SUM(AU3:AU9)</f>
        <v>348707</v>
      </c>
      <c r="AV10" s="114">
        <f t="shared" si="25"/>
        <v>0.57071522094926352</v>
      </c>
      <c r="AW10" s="114">
        <f t="shared" si="26"/>
        <v>0.43425529265255286</v>
      </c>
      <c r="AX10" s="114">
        <f t="shared" si="27"/>
        <v>0.78361123595505622</v>
      </c>
    </row>
    <row r="11" spans="1:50" x14ac:dyDescent="0.15">
      <c r="A11" s="71" t="str">
        <f>'Input 1'!D11</f>
        <v>PK109</v>
      </c>
      <c r="B11" s="71" t="str">
        <f>'Input 1'!C11</f>
        <v>Poonch</v>
      </c>
      <c r="C11" s="71" t="str">
        <f>'Input 1'!B11</f>
        <v>PK1</v>
      </c>
      <c r="D11" s="72">
        <f>'Input 1'!E11/1000</f>
        <v>548.35</v>
      </c>
      <c r="E11" s="73">
        <f>'Input 1'!G11</f>
        <v>0</v>
      </c>
      <c r="F11" s="74">
        <f>IF($C11='Input 2'!$B$3, 'Input 2'!$C$3, IF($C11='Input 2'!$B$4,'Input 2'!$C$4, IF($C11='Input 2'!$B$5,'Input 2'!$C$5, IF($C11='Input 2'!$B$6,'Input 2'!$C$6, IF($C11='Input 2'!$B$7,'Input 2'!$C$7, IF($C11='Input 2'!$B$8,'Input 2'!$C$8, IF($C11='Input 2'!$B$9,'Input 2'!$C$9, FALSE)))))))</f>
        <v>1</v>
      </c>
      <c r="G11" s="74">
        <f t="shared" si="6"/>
        <v>1</v>
      </c>
      <c r="H11" s="90">
        <f>'Input 1'!H11</f>
        <v>0</v>
      </c>
      <c r="I11" s="89">
        <f>IF($C11='Input 2'!$B$11, 'Input 2'!$C$11, IF($C11='Input 2'!$B$12,'Input 2'!$C$12, IF($C11='Input 2'!$B$13,'Input 2'!$C$13, IF($C11='Input 2'!$B$14,'Input 2'!$C$14, IF($C11='Input 2'!$B$15,'Input 2'!$C$15, IF($C11='Input 2'!$B$16,'Input 2'!$C$16, IF($C11='Input 2'!$B$17,'Input 2'!$C$17, FALSE)))))))</f>
        <v>1</v>
      </c>
      <c r="J11" s="89">
        <f t="shared" si="7"/>
        <v>1</v>
      </c>
      <c r="K11" s="105">
        <f>'Input 1'!I11</f>
        <v>0</v>
      </c>
      <c r="L11" s="91">
        <f>IF($C11='Input 2'!$B$19, 'Input 2'!$C$19, IF($C11='Input 2'!$B$20,'Input 2'!$C$20, IF($C11='Input 2'!$B$21,'Input 2'!$C$21, IF($C11='Input 2'!$B$22,'Input 2'!$C$22, IF($C11='Input 2'!$B$23,'Input 2'!$C$23, IF($C11='Input 2'!$B$24,'Input 2'!$C$24, IF($C11='Input 2'!$B$25,'Input 2'!$C$25, FALSE)))))))</f>
        <v>1</v>
      </c>
      <c r="M11" s="91">
        <f t="shared" si="8"/>
        <v>1</v>
      </c>
      <c r="N11" s="92">
        <f t="shared" si="9"/>
        <v>548.35</v>
      </c>
      <c r="P11" s="87">
        <f>'Input 1'!F11</f>
        <v>382</v>
      </c>
      <c r="R11" s="98">
        <f t="shared" si="0"/>
        <v>1334.5751519481221</v>
      </c>
      <c r="S11" s="98">
        <f t="shared" si="1"/>
        <v>971.99008611606268</v>
      </c>
      <c r="T11" s="98">
        <f t="shared" si="2"/>
        <v>1753.9506497779737</v>
      </c>
      <c r="U11" s="98">
        <f t="shared" si="10"/>
        <v>243.38016813132523</v>
      </c>
      <c r="V11" s="99">
        <f t="shared" si="11"/>
        <v>0.28623341251512319</v>
      </c>
      <c r="W11" s="168"/>
      <c r="X11" s="101" t="str">
        <f t="shared" si="12"/>
        <v>Poonch</v>
      </c>
      <c r="Y11" s="102">
        <f>R11*'Input 2'!$I$25</f>
        <v>934.20260636368539</v>
      </c>
      <c r="Z11" s="102">
        <f t="shared" si="13"/>
        <v>170.36611769192766</v>
      </c>
    </row>
    <row r="12" spans="1:50" x14ac:dyDescent="0.15">
      <c r="A12" s="71" t="str">
        <f>'Input 1'!D12</f>
        <v>PK110</v>
      </c>
      <c r="B12" s="71" t="str">
        <f>'Input 1'!C12</f>
        <v>Sudhnoti</v>
      </c>
      <c r="C12" s="71" t="str">
        <f>'Input 1'!B12</f>
        <v>PK1</v>
      </c>
      <c r="D12" s="72">
        <f>'Input 1'!E12/1000</f>
        <v>320.58199999999999</v>
      </c>
      <c r="E12" s="73">
        <f>'Input 1'!G12</f>
        <v>0</v>
      </c>
      <c r="F12" s="74">
        <f>IF($C12='Input 2'!$B$3, 'Input 2'!$C$3, IF($C12='Input 2'!$B$4,'Input 2'!$C$4, IF($C12='Input 2'!$B$5,'Input 2'!$C$5, IF($C12='Input 2'!$B$6,'Input 2'!$C$6, IF($C12='Input 2'!$B$7,'Input 2'!$C$7, IF($C12='Input 2'!$B$8,'Input 2'!$C$8, IF($C12='Input 2'!$B$9,'Input 2'!$C$9, FALSE)))))))</f>
        <v>1</v>
      </c>
      <c r="G12" s="74">
        <f t="shared" si="6"/>
        <v>1</v>
      </c>
      <c r="H12" s="90">
        <f>'Input 1'!H12</f>
        <v>0</v>
      </c>
      <c r="I12" s="89">
        <f>IF($C12='Input 2'!$B$11, 'Input 2'!$C$11, IF($C12='Input 2'!$B$12,'Input 2'!$C$12, IF($C12='Input 2'!$B$13,'Input 2'!$C$13, IF($C12='Input 2'!$B$14,'Input 2'!$C$14, IF($C12='Input 2'!$B$15,'Input 2'!$C$15, IF($C12='Input 2'!$B$16,'Input 2'!$C$16, IF($C12='Input 2'!$B$17,'Input 2'!$C$17, FALSE)))))))</f>
        <v>1</v>
      </c>
      <c r="J12" s="89">
        <f t="shared" si="7"/>
        <v>1</v>
      </c>
      <c r="K12" s="105">
        <f>'Input 1'!I12</f>
        <v>0</v>
      </c>
      <c r="L12" s="91">
        <f>IF($C12='Input 2'!$B$19, 'Input 2'!$C$19, IF($C12='Input 2'!$B$20,'Input 2'!$C$20, IF($C12='Input 2'!$B$21,'Input 2'!$C$21, IF($C12='Input 2'!$B$22,'Input 2'!$C$22, IF($C12='Input 2'!$B$23,'Input 2'!$C$23, IF($C12='Input 2'!$B$24,'Input 2'!$C$24, IF($C12='Input 2'!$B$25,'Input 2'!$C$25, FALSE)))))))</f>
        <v>1</v>
      </c>
      <c r="M12" s="91">
        <f t="shared" si="8"/>
        <v>1</v>
      </c>
      <c r="N12" s="92">
        <f t="shared" si="9"/>
        <v>320.58199999999999</v>
      </c>
      <c r="P12" s="87">
        <f>'Input 1'!F12</f>
        <v>284</v>
      </c>
      <c r="R12" s="98">
        <f t="shared" si="0"/>
        <v>780.23301059876508</v>
      </c>
      <c r="S12" s="98">
        <f t="shared" si="1"/>
        <v>568.25481131988613</v>
      </c>
      <c r="T12" s="98">
        <f t="shared" si="2"/>
        <v>1025.4126145839743</v>
      </c>
      <c r="U12" s="98">
        <f t="shared" si="10"/>
        <v>243.38016813132523</v>
      </c>
      <c r="V12" s="99">
        <f t="shared" si="11"/>
        <v>0.36399382766701094</v>
      </c>
      <c r="W12" s="168"/>
      <c r="X12" s="101" t="str">
        <f t="shared" si="12"/>
        <v>Sudhnoti</v>
      </c>
      <c r="Y12" s="102">
        <f>R12*'Input 2'!$I$25</f>
        <v>546.16310741913549</v>
      </c>
      <c r="Z12" s="102">
        <f t="shared" si="13"/>
        <v>170.36611769192766</v>
      </c>
    </row>
    <row r="13" spans="1:50" x14ac:dyDescent="0.15">
      <c r="A13" s="71" t="str">
        <f>'Input 1'!D13</f>
        <v>PK201</v>
      </c>
      <c r="B13" s="71" t="str">
        <f>'Input 1'!C13</f>
        <v>Awaran</v>
      </c>
      <c r="C13" s="71" t="str">
        <f>'Input 1'!B13</f>
        <v>PK2</v>
      </c>
      <c r="D13" s="72">
        <f>'Input 1'!E13/1000</f>
        <v>122.595</v>
      </c>
      <c r="E13" s="73">
        <f>'Input 1'!G13</f>
        <v>0</v>
      </c>
      <c r="F13" s="74">
        <f>IF($C13='Input 2'!$B$3, 'Input 2'!$C$3, IF($C13='Input 2'!$B$4,'Input 2'!$C$4, IF($C13='Input 2'!$B$5,'Input 2'!$C$5, IF($C13='Input 2'!$B$6,'Input 2'!$C$6, IF($C13='Input 2'!$B$7,'Input 2'!$C$7, IF($C13='Input 2'!$B$8,'Input 2'!$C$8, IF($C13='Input 2'!$B$9,'Input 2'!$C$9, FALSE)))))))</f>
        <v>1</v>
      </c>
      <c r="G13" s="74">
        <f t="shared" si="6"/>
        <v>1</v>
      </c>
      <c r="H13" s="90">
        <f>'Input 1'!H13</f>
        <v>0</v>
      </c>
      <c r="I13" s="89">
        <f>IF($C13='Input 2'!$B$11, 'Input 2'!$C$11, IF($C13='Input 2'!$B$12,'Input 2'!$C$12, IF($C13='Input 2'!$B$13,'Input 2'!$C$13, IF($C13='Input 2'!$B$14,'Input 2'!$C$14, IF($C13='Input 2'!$B$15,'Input 2'!$C$15, IF($C13='Input 2'!$B$16,'Input 2'!$C$16, IF($C13='Input 2'!$B$17,'Input 2'!$C$17, FALSE)))))))</f>
        <v>1</v>
      </c>
      <c r="J13" s="89">
        <f t="shared" si="7"/>
        <v>1</v>
      </c>
      <c r="K13" s="105">
        <f>'Input 1'!I13</f>
        <v>0</v>
      </c>
      <c r="L13" s="91">
        <f>IF($C13='Input 2'!$B$19, 'Input 2'!$C$19, IF($C13='Input 2'!$B$20,'Input 2'!$C$20, IF($C13='Input 2'!$B$21,'Input 2'!$C$21, IF($C13='Input 2'!$B$22,'Input 2'!$C$22, IF($C13='Input 2'!$B$23,'Input 2'!$C$23, IF($C13='Input 2'!$B$24,'Input 2'!$C$24, IF($C13='Input 2'!$B$25,'Input 2'!$C$25, FALSE)))))))</f>
        <v>1</v>
      </c>
      <c r="M13" s="91">
        <f t="shared" si="8"/>
        <v>1</v>
      </c>
      <c r="N13" s="92">
        <f t="shared" si="9"/>
        <v>122.595</v>
      </c>
      <c r="P13" s="87">
        <f>'Input 1'!F13</f>
        <v>52</v>
      </c>
      <c r="R13" s="98">
        <f t="shared" si="0"/>
        <v>218.80607255510532</v>
      </c>
      <c r="S13" s="98">
        <f t="shared" si="1"/>
        <v>159.35957821116506</v>
      </c>
      <c r="T13" s="98">
        <f t="shared" si="2"/>
        <v>287.56346360351813</v>
      </c>
      <c r="U13" s="98">
        <f t="shared" si="10"/>
        <v>178.47878996297183</v>
      </c>
      <c r="V13" s="99">
        <f t="shared" si="11"/>
        <v>0.23765336762718975</v>
      </c>
      <c r="W13" s="168"/>
      <c r="X13" s="101" t="str">
        <f t="shared" si="12"/>
        <v>Awaran</v>
      </c>
      <c r="Y13" s="102">
        <f>R13*'Input 2'!$I$25</f>
        <v>153.16425078857372</v>
      </c>
      <c r="Z13" s="102">
        <f t="shared" si="13"/>
        <v>124.93515297408028</v>
      </c>
    </row>
    <row r="14" spans="1:50" x14ac:dyDescent="0.15">
      <c r="A14" s="71" t="str">
        <f>'Input 1'!D14</f>
        <v>PK202</v>
      </c>
      <c r="B14" s="71" t="str">
        <f>'Input 1'!C14</f>
        <v>Barkhan</v>
      </c>
      <c r="C14" s="71" t="str">
        <f>'Input 1'!B14</f>
        <v>PK2</v>
      </c>
      <c r="D14" s="72">
        <f>'Input 1'!E14/1000</f>
        <v>195.90600000000001</v>
      </c>
      <c r="E14" s="73">
        <f>'Input 1'!G14</f>
        <v>0</v>
      </c>
      <c r="F14" s="74">
        <f>IF($C14='Input 2'!$B$3, 'Input 2'!$C$3, IF($C14='Input 2'!$B$4,'Input 2'!$C$4, IF($C14='Input 2'!$B$5,'Input 2'!$C$5, IF($C14='Input 2'!$B$6,'Input 2'!$C$6, IF($C14='Input 2'!$B$7,'Input 2'!$C$7, IF($C14='Input 2'!$B$8,'Input 2'!$C$8, IF($C14='Input 2'!$B$9,'Input 2'!$C$9, FALSE)))))))</f>
        <v>1</v>
      </c>
      <c r="G14" s="74">
        <f t="shared" si="6"/>
        <v>1</v>
      </c>
      <c r="H14" s="90">
        <f>'Input 1'!H14</f>
        <v>0</v>
      </c>
      <c r="I14" s="89">
        <f>IF($C14='Input 2'!$B$11, 'Input 2'!$C$11, IF($C14='Input 2'!$B$12,'Input 2'!$C$12, IF($C14='Input 2'!$B$13,'Input 2'!$C$13, IF($C14='Input 2'!$B$14,'Input 2'!$C$14, IF($C14='Input 2'!$B$15,'Input 2'!$C$15, IF($C14='Input 2'!$B$16,'Input 2'!$C$16, IF($C14='Input 2'!$B$17,'Input 2'!$C$17, FALSE)))))))</f>
        <v>1</v>
      </c>
      <c r="J14" s="89">
        <f t="shared" si="7"/>
        <v>1</v>
      </c>
      <c r="K14" s="105">
        <f>'Input 1'!I14</f>
        <v>0</v>
      </c>
      <c r="L14" s="91">
        <f>IF($C14='Input 2'!$B$19, 'Input 2'!$C$19, IF($C14='Input 2'!$B$20,'Input 2'!$C$20, IF($C14='Input 2'!$B$21,'Input 2'!$C$21, IF($C14='Input 2'!$B$22,'Input 2'!$C$22, IF($C14='Input 2'!$B$23,'Input 2'!$C$23, IF($C14='Input 2'!$B$24,'Input 2'!$C$24, IF($C14='Input 2'!$B$25,'Input 2'!$C$25, FALSE)))))))</f>
        <v>1</v>
      </c>
      <c r="M14" s="91">
        <f t="shared" si="8"/>
        <v>1</v>
      </c>
      <c r="N14" s="92">
        <f t="shared" si="9"/>
        <v>195.90600000000001</v>
      </c>
      <c r="P14" s="87">
        <f>'Input 1'!F14</f>
        <v>64</v>
      </c>
      <c r="R14" s="98">
        <f t="shared" si="0"/>
        <v>349.6506582648596</v>
      </c>
      <c r="S14" s="98">
        <f t="shared" si="1"/>
        <v>254.65555307342473</v>
      </c>
      <c r="T14" s="98">
        <f t="shared" si="2"/>
        <v>459.52451487182037</v>
      </c>
      <c r="U14" s="98">
        <f t="shared" si="10"/>
        <v>178.47878996297183</v>
      </c>
      <c r="V14" s="99">
        <f t="shared" si="11"/>
        <v>0.18303983844217489</v>
      </c>
      <c r="W14" s="168"/>
      <c r="X14" s="101" t="str">
        <f t="shared" si="12"/>
        <v>Barkhan</v>
      </c>
      <c r="Y14" s="102">
        <f>R14*'Input 2'!$I$25</f>
        <v>244.75546078540171</v>
      </c>
      <c r="Z14" s="102">
        <f t="shared" si="13"/>
        <v>124.93515297408027</v>
      </c>
    </row>
    <row r="15" spans="1:50" x14ac:dyDescent="0.15">
      <c r="A15" s="71" t="str">
        <f>'Input 1'!D15</f>
        <v>PK203</v>
      </c>
      <c r="B15" s="71" t="str">
        <f>'Input 1'!C15</f>
        <v>Chagai</v>
      </c>
      <c r="C15" s="71" t="str">
        <f>'Input 1'!B15</f>
        <v>PK2</v>
      </c>
      <c r="D15" s="72">
        <f>'Input 1'!E15/1000</f>
        <v>276.69600000000003</v>
      </c>
      <c r="E15" s="73">
        <f>'Input 1'!G15</f>
        <v>0</v>
      </c>
      <c r="F15" s="74">
        <f>IF($C15='Input 2'!$B$3, 'Input 2'!$C$3, IF($C15='Input 2'!$B$4,'Input 2'!$C$4, IF($C15='Input 2'!$B$5,'Input 2'!$C$5, IF($C15='Input 2'!$B$6,'Input 2'!$C$6, IF($C15='Input 2'!$B$7,'Input 2'!$C$7, IF($C15='Input 2'!$B$8,'Input 2'!$C$8, IF($C15='Input 2'!$B$9,'Input 2'!$C$9, FALSE)))))))</f>
        <v>1</v>
      </c>
      <c r="G15" s="74">
        <f t="shared" si="6"/>
        <v>1</v>
      </c>
      <c r="H15" s="90">
        <f>'Input 1'!H15</f>
        <v>0</v>
      </c>
      <c r="I15" s="89">
        <f>IF($C15='Input 2'!$B$11, 'Input 2'!$C$11, IF($C15='Input 2'!$B$12,'Input 2'!$C$12, IF($C15='Input 2'!$B$13,'Input 2'!$C$13, IF($C15='Input 2'!$B$14,'Input 2'!$C$14, IF($C15='Input 2'!$B$15,'Input 2'!$C$15, IF($C15='Input 2'!$B$16,'Input 2'!$C$16, IF($C15='Input 2'!$B$17,'Input 2'!$C$17, FALSE)))))))</f>
        <v>1</v>
      </c>
      <c r="J15" s="89">
        <f t="shared" si="7"/>
        <v>1</v>
      </c>
      <c r="K15" s="105">
        <f>'Input 1'!I15</f>
        <v>0</v>
      </c>
      <c r="L15" s="91">
        <f>IF($C15='Input 2'!$B$19, 'Input 2'!$C$19, IF($C15='Input 2'!$B$20,'Input 2'!$C$20, IF($C15='Input 2'!$B$21,'Input 2'!$C$21, IF($C15='Input 2'!$B$22,'Input 2'!$C$22, IF($C15='Input 2'!$B$23,'Input 2'!$C$23, IF($C15='Input 2'!$B$24,'Input 2'!$C$24, IF($C15='Input 2'!$B$25,'Input 2'!$C$25, FALSE)))))))</f>
        <v>1</v>
      </c>
      <c r="M15" s="91">
        <f t="shared" si="8"/>
        <v>1</v>
      </c>
      <c r="N15" s="92">
        <f t="shared" si="9"/>
        <v>276.69600000000003</v>
      </c>
      <c r="P15" s="87">
        <f>'Input 1'!F15</f>
        <v>135</v>
      </c>
      <c r="R15" s="98">
        <f t="shared" si="0"/>
        <v>493.84367267594462</v>
      </c>
      <c r="S15" s="98">
        <f t="shared" si="1"/>
        <v>359.67337862650623</v>
      </c>
      <c r="T15" s="98">
        <f t="shared" si="2"/>
        <v>649.02859109457199</v>
      </c>
      <c r="U15" s="98">
        <f t="shared" si="10"/>
        <v>178.47878996297183</v>
      </c>
      <c r="V15" s="99">
        <f t="shared" si="11"/>
        <v>0.27336585941961777</v>
      </c>
      <c r="W15" s="168"/>
      <c r="X15" s="101" t="str">
        <f t="shared" si="12"/>
        <v>Chagai</v>
      </c>
      <c r="Y15" s="102">
        <f>R15*'Input 2'!$I$25</f>
        <v>345.69057087316122</v>
      </c>
      <c r="Z15" s="102">
        <f t="shared" si="13"/>
        <v>124.93515297408028</v>
      </c>
    </row>
    <row r="16" spans="1:50" x14ac:dyDescent="0.15">
      <c r="A16" s="71" t="str">
        <f>'Input 1'!D16</f>
        <v>PK204</v>
      </c>
      <c r="B16" s="71" t="str">
        <f>'Input 1'!C16</f>
        <v>Dera Bugti</v>
      </c>
      <c r="C16" s="71" t="str">
        <f>'Input 1'!B16</f>
        <v>PK2</v>
      </c>
      <c r="D16" s="72">
        <f>'Input 1'!E16/1000</f>
        <v>360.637</v>
      </c>
      <c r="E16" s="73">
        <f>'Input 1'!G16</f>
        <v>0</v>
      </c>
      <c r="F16" s="74">
        <f>IF($C16='Input 2'!$B$3, 'Input 2'!$C$3, IF($C16='Input 2'!$B$4,'Input 2'!$C$4, IF($C16='Input 2'!$B$5,'Input 2'!$C$5, IF($C16='Input 2'!$B$6,'Input 2'!$C$6, IF($C16='Input 2'!$B$7,'Input 2'!$C$7, IF($C16='Input 2'!$B$8,'Input 2'!$C$8, IF($C16='Input 2'!$B$9,'Input 2'!$C$9, FALSE)))))))</f>
        <v>1</v>
      </c>
      <c r="G16" s="74">
        <f t="shared" si="6"/>
        <v>1</v>
      </c>
      <c r="H16" s="90">
        <f>'Input 1'!H16</f>
        <v>0</v>
      </c>
      <c r="I16" s="89">
        <f>IF($C16='Input 2'!$B$11, 'Input 2'!$C$11, IF($C16='Input 2'!$B$12,'Input 2'!$C$12, IF($C16='Input 2'!$B$13,'Input 2'!$C$13, IF($C16='Input 2'!$B$14,'Input 2'!$C$14, IF($C16='Input 2'!$B$15,'Input 2'!$C$15, IF($C16='Input 2'!$B$16,'Input 2'!$C$16, IF($C16='Input 2'!$B$17,'Input 2'!$C$17, FALSE)))))))</f>
        <v>1</v>
      </c>
      <c r="J16" s="89">
        <f t="shared" si="7"/>
        <v>1</v>
      </c>
      <c r="K16" s="105">
        <f>'Input 1'!I16</f>
        <v>0</v>
      </c>
      <c r="L16" s="91">
        <f>IF($C16='Input 2'!$B$19, 'Input 2'!$C$19, IF($C16='Input 2'!$B$20,'Input 2'!$C$20, IF($C16='Input 2'!$B$21,'Input 2'!$C$21, IF($C16='Input 2'!$B$22,'Input 2'!$C$22, IF($C16='Input 2'!$B$23,'Input 2'!$C$23, IF($C16='Input 2'!$B$24,'Input 2'!$C$24, IF($C16='Input 2'!$B$25,'Input 2'!$C$25, FALSE)))))))</f>
        <v>1</v>
      </c>
      <c r="M16" s="91">
        <f t="shared" si="8"/>
        <v>1</v>
      </c>
      <c r="N16" s="92">
        <f t="shared" si="9"/>
        <v>360.637</v>
      </c>
      <c r="P16" s="87">
        <f>'Input 1'!F16</f>
        <v>69</v>
      </c>
      <c r="R16" s="98">
        <f t="shared" si="0"/>
        <v>643.66055375876272</v>
      </c>
      <c r="S16" s="98">
        <f t="shared" si="1"/>
        <v>468.78714635458164</v>
      </c>
      <c r="T16" s="98">
        <f t="shared" si="2"/>
        <v>845.923771961189</v>
      </c>
      <c r="U16" s="98">
        <f t="shared" si="10"/>
        <v>178.47878996297183</v>
      </c>
      <c r="V16" s="99">
        <f t="shared" si="11"/>
        <v>0.10719936090080873</v>
      </c>
      <c r="W16" s="168"/>
      <c r="X16" s="101" t="str">
        <f t="shared" si="12"/>
        <v>Dera Bugti</v>
      </c>
      <c r="Y16" s="102">
        <f>R16*'Input 2'!$I$25</f>
        <v>450.56238763113384</v>
      </c>
      <c r="Z16" s="102">
        <f t="shared" si="13"/>
        <v>124.93515297408027</v>
      </c>
    </row>
    <row r="17" spans="1:26" x14ac:dyDescent="0.15">
      <c r="A17" s="71" t="str">
        <f>'Input 1'!D17</f>
        <v>PK205</v>
      </c>
      <c r="B17" s="71" t="str">
        <f>'Input 1'!C17</f>
        <v>Gwadar</v>
      </c>
      <c r="C17" s="71" t="str">
        <f>'Input 1'!B17</f>
        <v>PK2</v>
      </c>
      <c r="D17" s="72">
        <f>'Input 1'!E17/1000</f>
        <v>288.95</v>
      </c>
      <c r="E17" s="73">
        <f>'Input 1'!G17</f>
        <v>0</v>
      </c>
      <c r="F17" s="74">
        <f>IF($C17='Input 2'!$B$3, 'Input 2'!$C$3, IF($C17='Input 2'!$B$4,'Input 2'!$C$4, IF($C17='Input 2'!$B$5,'Input 2'!$C$5, IF($C17='Input 2'!$B$6,'Input 2'!$C$6, IF($C17='Input 2'!$B$7,'Input 2'!$C$7, IF($C17='Input 2'!$B$8,'Input 2'!$C$8, IF($C17='Input 2'!$B$9,'Input 2'!$C$9, FALSE)))))))</f>
        <v>1</v>
      </c>
      <c r="G17" s="74">
        <f t="shared" si="6"/>
        <v>1</v>
      </c>
      <c r="H17" s="90">
        <f>'Input 1'!H17</f>
        <v>0</v>
      </c>
      <c r="I17" s="89">
        <f>IF($C17='Input 2'!$B$11, 'Input 2'!$C$11, IF($C17='Input 2'!$B$12,'Input 2'!$C$12, IF($C17='Input 2'!$B$13,'Input 2'!$C$13, IF($C17='Input 2'!$B$14,'Input 2'!$C$14, IF($C17='Input 2'!$B$15,'Input 2'!$C$15, IF($C17='Input 2'!$B$16,'Input 2'!$C$16, IF($C17='Input 2'!$B$17,'Input 2'!$C$17, FALSE)))))))</f>
        <v>1</v>
      </c>
      <c r="J17" s="89">
        <f t="shared" si="7"/>
        <v>1</v>
      </c>
      <c r="K17" s="105">
        <f>'Input 1'!I17</f>
        <v>0</v>
      </c>
      <c r="L17" s="91">
        <f>IF($C17='Input 2'!$B$19, 'Input 2'!$C$19, IF($C17='Input 2'!$B$20,'Input 2'!$C$20, IF($C17='Input 2'!$B$21,'Input 2'!$C$21, IF($C17='Input 2'!$B$22,'Input 2'!$C$22, IF($C17='Input 2'!$B$23,'Input 2'!$C$23, IF($C17='Input 2'!$B$24,'Input 2'!$C$24, IF($C17='Input 2'!$B$25,'Input 2'!$C$25, FALSE)))))))</f>
        <v>1</v>
      </c>
      <c r="M17" s="91">
        <f t="shared" si="8"/>
        <v>1</v>
      </c>
      <c r="N17" s="92">
        <f t="shared" si="9"/>
        <v>288.95</v>
      </c>
      <c r="P17" s="87">
        <f>'Input 1'!F17</f>
        <v>54</v>
      </c>
      <c r="R17" s="98">
        <f t="shared" si="0"/>
        <v>515.71446359800711</v>
      </c>
      <c r="S17" s="98">
        <f t="shared" si="1"/>
        <v>375.60218707219826</v>
      </c>
      <c r="T17" s="98">
        <f t="shared" si="2"/>
        <v>677.77203644713529</v>
      </c>
      <c r="U17" s="98">
        <f t="shared" si="10"/>
        <v>178.47878996297183</v>
      </c>
      <c r="V17" s="99">
        <f t="shared" si="11"/>
        <v>0.1047091051572529</v>
      </c>
      <c r="W17" s="168"/>
      <c r="X17" s="101" t="str">
        <f t="shared" si="12"/>
        <v>Gwadar</v>
      </c>
      <c r="Y17" s="102">
        <f>R17*'Input 2'!$I$25</f>
        <v>361.00012451860493</v>
      </c>
      <c r="Z17" s="102">
        <f t="shared" si="13"/>
        <v>124.93515297408027</v>
      </c>
    </row>
    <row r="18" spans="1:26" x14ac:dyDescent="0.15">
      <c r="A18" s="71" t="str">
        <f>'Input 1'!D18</f>
        <v>PK206</v>
      </c>
      <c r="B18" s="71" t="str">
        <f>'Input 1'!C18</f>
        <v>Harnai</v>
      </c>
      <c r="C18" s="71" t="str">
        <f>'Input 1'!B18</f>
        <v>PK2</v>
      </c>
      <c r="D18" s="72">
        <f>'Input 1'!E18/1000</f>
        <v>103.18300000000001</v>
      </c>
      <c r="E18" s="73">
        <f>'Input 1'!G18</f>
        <v>0</v>
      </c>
      <c r="F18" s="74">
        <f>IF($C18='Input 2'!$B$3, 'Input 2'!$C$3, IF($C18='Input 2'!$B$4,'Input 2'!$C$4, IF($C18='Input 2'!$B$5,'Input 2'!$C$5, IF($C18='Input 2'!$B$6,'Input 2'!$C$6, IF($C18='Input 2'!$B$7,'Input 2'!$C$7, IF($C18='Input 2'!$B$8,'Input 2'!$C$8, IF($C18='Input 2'!$B$9,'Input 2'!$C$9, FALSE)))))))</f>
        <v>1</v>
      </c>
      <c r="G18" s="74">
        <f t="shared" si="6"/>
        <v>1</v>
      </c>
      <c r="H18" s="90">
        <f>'Input 1'!H18</f>
        <v>0</v>
      </c>
      <c r="I18" s="89">
        <f>IF($C18='Input 2'!$B$11, 'Input 2'!$C$11, IF($C18='Input 2'!$B$12,'Input 2'!$C$12, IF($C18='Input 2'!$B$13,'Input 2'!$C$13, IF($C18='Input 2'!$B$14,'Input 2'!$C$14, IF($C18='Input 2'!$B$15,'Input 2'!$C$15, IF($C18='Input 2'!$B$16,'Input 2'!$C$16, IF($C18='Input 2'!$B$17,'Input 2'!$C$17, FALSE)))))))</f>
        <v>1</v>
      </c>
      <c r="J18" s="89">
        <f t="shared" si="7"/>
        <v>1</v>
      </c>
      <c r="K18" s="105">
        <f>'Input 1'!I18</f>
        <v>0</v>
      </c>
      <c r="L18" s="91">
        <f>IF($C18='Input 2'!$B$19, 'Input 2'!$C$19, IF($C18='Input 2'!$B$20,'Input 2'!$C$20, IF($C18='Input 2'!$B$21,'Input 2'!$C$21, IF($C18='Input 2'!$B$22,'Input 2'!$C$22, IF($C18='Input 2'!$B$23,'Input 2'!$C$23, IF($C18='Input 2'!$B$24,'Input 2'!$C$24, IF($C18='Input 2'!$B$25,'Input 2'!$C$25, FALSE)))))))</f>
        <v>1</v>
      </c>
      <c r="M18" s="91">
        <f t="shared" si="8"/>
        <v>1</v>
      </c>
      <c r="N18" s="92">
        <f t="shared" si="9"/>
        <v>103.18300000000001</v>
      </c>
      <c r="P18" s="87">
        <f>'Input 1'!F18</f>
        <v>17</v>
      </c>
      <c r="R18" s="98">
        <f t="shared" si="0"/>
        <v>184.15976984749324</v>
      </c>
      <c r="S18" s="98">
        <f t="shared" si="1"/>
        <v>134.12618262215136</v>
      </c>
      <c r="T18" s="98">
        <f t="shared" si="2"/>
        <v>242.02994302379227</v>
      </c>
      <c r="U18" s="98">
        <f t="shared" si="10"/>
        <v>178.47878996297183</v>
      </c>
      <c r="V18" s="99">
        <f t="shared" si="11"/>
        <v>9.2311149248709826E-2</v>
      </c>
      <c r="W18" s="168"/>
      <c r="X18" s="101" t="str">
        <f t="shared" si="12"/>
        <v>Harnai</v>
      </c>
      <c r="Y18" s="102">
        <f>R18*'Input 2'!$I$25</f>
        <v>128.91183889324526</v>
      </c>
      <c r="Z18" s="102">
        <f t="shared" si="13"/>
        <v>124.93515297408027</v>
      </c>
    </row>
    <row r="19" spans="1:26" x14ac:dyDescent="0.15">
      <c r="A19" s="71" t="str">
        <f>'Input 1'!D19</f>
        <v>PK207</v>
      </c>
      <c r="B19" s="71" t="str">
        <f>'Input 1'!C19</f>
        <v>Jaffarabad</v>
      </c>
      <c r="C19" s="71" t="str">
        <f>'Input 1'!B19</f>
        <v>PK2</v>
      </c>
      <c r="D19" s="72">
        <f>'Input 1'!E19/1000</f>
        <v>596.22900000000004</v>
      </c>
      <c r="E19" s="73">
        <f>'Input 1'!G19</f>
        <v>0</v>
      </c>
      <c r="F19" s="74">
        <f>IF($C19='Input 2'!$B$3, 'Input 2'!$C$3, IF($C19='Input 2'!$B$4,'Input 2'!$C$4, IF($C19='Input 2'!$B$5,'Input 2'!$C$5, IF($C19='Input 2'!$B$6,'Input 2'!$C$6, IF($C19='Input 2'!$B$7,'Input 2'!$C$7, IF($C19='Input 2'!$B$8,'Input 2'!$C$8, IF($C19='Input 2'!$B$9,'Input 2'!$C$9, FALSE)))))))</f>
        <v>1</v>
      </c>
      <c r="G19" s="74">
        <f t="shared" si="6"/>
        <v>1</v>
      </c>
      <c r="H19" s="90">
        <f>'Input 1'!H19</f>
        <v>0</v>
      </c>
      <c r="I19" s="89">
        <f>IF($C19='Input 2'!$B$11, 'Input 2'!$C$11, IF($C19='Input 2'!$B$12,'Input 2'!$C$12, IF($C19='Input 2'!$B$13,'Input 2'!$C$13, IF($C19='Input 2'!$B$14,'Input 2'!$C$14, IF($C19='Input 2'!$B$15,'Input 2'!$C$15, IF($C19='Input 2'!$B$16,'Input 2'!$C$16, IF($C19='Input 2'!$B$17,'Input 2'!$C$17, FALSE)))))))</f>
        <v>1</v>
      </c>
      <c r="J19" s="89">
        <f t="shared" si="7"/>
        <v>1</v>
      </c>
      <c r="K19" s="105">
        <f>'Input 1'!I19</f>
        <v>0</v>
      </c>
      <c r="L19" s="91">
        <f>IF($C19='Input 2'!$B$19, 'Input 2'!$C$19, IF($C19='Input 2'!$B$20,'Input 2'!$C$20, IF($C19='Input 2'!$B$21,'Input 2'!$C$21, IF($C19='Input 2'!$B$22,'Input 2'!$C$22, IF($C19='Input 2'!$B$23,'Input 2'!$C$23, IF($C19='Input 2'!$B$24,'Input 2'!$C$24, IF($C19='Input 2'!$B$25,'Input 2'!$C$25, FALSE)))))))</f>
        <v>1</v>
      </c>
      <c r="M19" s="91">
        <f t="shared" si="8"/>
        <v>1</v>
      </c>
      <c r="N19" s="92">
        <f t="shared" si="9"/>
        <v>596.22900000000004</v>
      </c>
      <c r="P19" s="87">
        <f>'Input 1'!F19</f>
        <v>804</v>
      </c>
      <c r="R19" s="98">
        <f t="shared" si="0"/>
        <v>1064.1423046083275</v>
      </c>
      <c r="S19" s="98">
        <f t="shared" si="1"/>
        <v>775.02999271801252</v>
      </c>
      <c r="T19" s="98">
        <f t="shared" si="2"/>
        <v>1398.537267758571</v>
      </c>
      <c r="U19" s="98">
        <f t="shared" si="10"/>
        <v>178.47878996297186</v>
      </c>
      <c r="V19" s="99">
        <f t="shared" si="11"/>
        <v>0.7555380483589772</v>
      </c>
      <c r="W19" s="168"/>
      <c r="X19" s="101" t="str">
        <f t="shared" si="12"/>
        <v>Jaffarabad</v>
      </c>
      <c r="Y19" s="102">
        <f>R19*'Input 2'!$I$25</f>
        <v>744.89961322582928</v>
      </c>
      <c r="Z19" s="102">
        <f t="shared" si="13"/>
        <v>124.93515297408031</v>
      </c>
    </row>
    <row r="20" spans="1:26" x14ac:dyDescent="0.15">
      <c r="A20" s="71" t="str">
        <f>'Input 1'!D20</f>
        <v>PK208</v>
      </c>
      <c r="B20" s="71" t="str">
        <f>'Input 1'!C20</f>
        <v>Jhal Magsi</v>
      </c>
      <c r="C20" s="71" t="str">
        <f>'Input 1'!B20</f>
        <v>PK2</v>
      </c>
      <c r="D20" s="72">
        <f>'Input 1'!E20/1000</f>
        <v>161.71</v>
      </c>
      <c r="E20" s="73">
        <f>'Input 1'!G20</f>
        <v>0</v>
      </c>
      <c r="F20" s="74">
        <f>IF($C20='Input 2'!$B$3, 'Input 2'!$C$3, IF($C20='Input 2'!$B$4,'Input 2'!$C$4, IF($C20='Input 2'!$B$5,'Input 2'!$C$5, IF($C20='Input 2'!$B$6,'Input 2'!$C$6, IF($C20='Input 2'!$B$7,'Input 2'!$C$7, IF($C20='Input 2'!$B$8,'Input 2'!$C$8, IF($C20='Input 2'!$B$9,'Input 2'!$C$9, FALSE)))))))</f>
        <v>1</v>
      </c>
      <c r="G20" s="74">
        <f t="shared" si="6"/>
        <v>1</v>
      </c>
      <c r="H20" s="90">
        <f>'Input 1'!H20</f>
        <v>0</v>
      </c>
      <c r="I20" s="89">
        <f>IF($C20='Input 2'!$B$11, 'Input 2'!$C$11, IF($C20='Input 2'!$B$12,'Input 2'!$C$12, IF($C20='Input 2'!$B$13,'Input 2'!$C$13, IF($C20='Input 2'!$B$14,'Input 2'!$C$14, IF($C20='Input 2'!$B$15,'Input 2'!$C$15, IF($C20='Input 2'!$B$16,'Input 2'!$C$16, IF($C20='Input 2'!$B$17,'Input 2'!$C$17, FALSE)))))))</f>
        <v>1</v>
      </c>
      <c r="J20" s="89">
        <f t="shared" si="7"/>
        <v>1</v>
      </c>
      <c r="K20" s="105">
        <f>'Input 1'!I20</f>
        <v>0</v>
      </c>
      <c r="L20" s="91">
        <f>IF($C20='Input 2'!$B$19, 'Input 2'!$C$19, IF($C20='Input 2'!$B$20,'Input 2'!$C$20, IF($C20='Input 2'!$B$21,'Input 2'!$C$21, IF($C20='Input 2'!$B$22,'Input 2'!$C$22, IF($C20='Input 2'!$B$23,'Input 2'!$C$23, IF($C20='Input 2'!$B$24,'Input 2'!$C$24, IF($C20='Input 2'!$B$25,'Input 2'!$C$25, FALSE)))))))</f>
        <v>1</v>
      </c>
      <c r="M20" s="91">
        <f t="shared" si="8"/>
        <v>1</v>
      </c>
      <c r="N20" s="92">
        <f t="shared" si="9"/>
        <v>161.71</v>
      </c>
      <c r="P20" s="87">
        <f>'Input 1'!F20</f>
        <v>578</v>
      </c>
      <c r="R20" s="98">
        <f t="shared" si="0"/>
        <v>288.61805124912178</v>
      </c>
      <c r="S20" s="98">
        <f t="shared" si="1"/>
        <v>210.20463634346837</v>
      </c>
      <c r="T20" s="98">
        <f t="shared" si="2"/>
        <v>379.31308535686543</v>
      </c>
      <c r="U20" s="98">
        <f t="shared" si="10"/>
        <v>178.47878996297183</v>
      </c>
      <c r="V20" s="99">
        <f t="shared" si="11"/>
        <v>2.0026467419430292</v>
      </c>
      <c r="W20" s="168"/>
      <c r="X20" s="101" t="str">
        <f t="shared" si="12"/>
        <v>Jhal Magsi</v>
      </c>
      <c r="Y20" s="102">
        <f>R20*'Input 2'!$I$25</f>
        <v>202.03263587438522</v>
      </c>
      <c r="Z20" s="102">
        <f t="shared" si="13"/>
        <v>124.93515297408027</v>
      </c>
    </row>
    <row r="21" spans="1:26" x14ac:dyDescent="0.15">
      <c r="A21" s="71" t="str">
        <f>'Input 1'!D21</f>
        <v>PK209</v>
      </c>
      <c r="B21" s="71" t="str">
        <f>'Input 1'!C21</f>
        <v>Kachhi</v>
      </c>
      <c r="C21" s="71" t="str">
        <f>'Input 1'!B21</f>
        <v>PK2</v>
      </c>
      <c r="D21" s="72">
        <f>'Input 1'!E21/1000</f>
        <v>248.01300000000001</v>
      </c>
      <c r="E21" s="73">
        <f>'Input 1'!G21</f>
        <v>0</v>
      </c>
      <c r="F21" s="74">
        <f>IF($C21='Input 2'!$B$3, 'Input 2'!$C$3, IF($C21='Input 2'!$B$4,'Input 2'!$C$4, IF($C21='Input 2'!$B$5,'Input 2'!$C$5, IF($C21='Input 2'!$B$6,'Input 2'!$C$6, IF($C21='Input 2'!$B$7,'Input 2'!$C$7, IF($C21='Input 2'!$B$8,'Input 2'!$C$8, IF($C21='Input 2'!$B$9,'Input 2'!$C$9, FALSE)))))))</f>
        <v>1</v>
      </c>
      <c r="G21" s="74">
        <f t="shared" si="6"/>
        <v>1</v>
      </c>
      <c r="H21" s="90">
        <f>'Input 1'!H21</f>
        <v>0</v>
      </c>
      <c r="I21" s="89">
        <f>IF($C21='Input 2'!$B$11, 'Input 2'!$C$11, IF($C21='Input 2'!$B$12,'Input 2'!$C$12, IF($C21='Input 2'!$B$13,'Input 2'!$C$13, IF($C21='Input 2'!$B$14,'Input 2'!$C$14, IF($C21='Input 2'!$B$15,'Input 2'!$C$15, IF($C21='Input 2'!$B$16,'Input 2'!$C$16, IF($C21='Input 2'!$B$17,'Input 2'!$C$17, FALSE)))))))</f>
        <v>1</v>
      </c>
      <c r="J21" s="89">
        <f t="shared" si="7"/>
        <v>1</v>
      </c>
      <c r="K21" s="105">
        <f>'Input 1'!I21</f>
        <v>0</v>
      </c>
      <c r="L21" s="91">
        <f>IF($C21='Input 2'!$B$19, 'Input 2'!$C$19, IF($C21='Input 2'!$B$20,'Input 2'!$C$20, IF($C21='Input 2'!$B$21,'Input 2'!$C$21, IF($C21='Input 2'!$B$22,'Input 2'!$C$22, IF($C21='Input 2'!$B$23,'Input 2'!$C$23, IF($C21='Input 2'!$B$24,'Input 2'!$C$24, IF($C21='Input 2'!$B$25,'Input 2'!$C$25, FALSE)))))))</f>
        <v>1</v>
      </c>
      <c r="M21" s="91">
        <f t="shared" si="8"/>
        <v>1</v>
      </c>
      <c r="N21" s="92">
        <f t="shared" si="9"/>
        <v>248.01300000000001</v>
      </c>
      <c r="P21" s="87">
        <f>'Input 1'!F21</f>
        <v>67</v>
      </c>
      <c r="R21" s="98">
        <f t="shared" si="0"/>
        <v>442.65060135086537</v>
      </c>
      <c r="S21" s="98">
        <f t="shared" si="1"/>
        <v>322.38873584473822</v>
      </c>
      <c r="T21" s="98">
        <f t="shared" si="2"/>
        <v>581.74866265915693</v>
      </c>
      <c r="U21" s="98">
        <f t="shared" si="10"/>
        <v>178.47878996297183</v>
      </c>
      <c r="V21" s="99">
        <f t="shared" si="11"/>
        <v>0.15136091489660644</v>
      </c>
      <c r="W21" s="168"/>
      <c r="X21" s="101" t="str">
        <f t="shared" si="12"/>
        <v>Kachhi</v>
      </c>
      <c r="Y21" s="102">
        <f>R21*'Input 2'!$I$25</f>
        <v>309.85542094560572</v>
      </c>
      <c r="Z21" s="102">
        <f t="shared" si="13"/>
        <v>124.93515297408027</v>
      </c>
    </row>
    <row r="22" spans="1:26" x14ac:dyDescent="0.15">
      <c r="A22" s="71" t="str">
        <f>'Input 1'!D22</f>
        <v>PK210</v>
      </c>
      <c r="B22" s="71" t="str">
        <f>'Input 1'!C22</f>
        <v>Kalat</v>
      </c>
      <c r="C22" s="71" t="str">
        <f>'Input 1'!B22</f>
        <v>PK2</v>
      </c>
      <c r="D22" s="72">
        <f>'Input 1'!E22/1000</f>
        <v>476.26799999999997</v>
      </c>
      <c r="E22" s="73">
        <f>'Input 1'!G22</f>
        <v>0</v>
      </c>
      <c r="F22" s="74">
        <f>IF($C22='Input 2'!$B$3, 'Input 2'!$C$3, IF($C22='Input 2'!$B$4,'Input 2'!$C$4, IF($C22='Input 2'!$B$5,'Input 2'!$C$5, IF($C22='Input 2'!$B$6,'Input 2'!$C$6, IF($C22='Input 2'!$B$7,'Input 2'!$C$7, IF($C22='Input 2'!$B$8,'Input 2'!$C$8, IF($C22='Input 2'!$B$9,'Input 2'!$C$9, FALSE)))))))</f>
        <v>1</v>
      </c>
      <c r="G22" s="74">
        <f t="shared" si="6"/>
        <v>1</v>
      </c>
      <c r="H22" s="90">
        <f>'Input 1'!H22</f>
        <v>0</v>
      </c>
      <c r="I22" s="89">
        <f>IF($C22='Input 2'!$B$11, 'Input 2'!$C$11, IF($C22='Input 2'!$B$12,'Input 2'!$C$12, IF($C22='Input 2'!$B$13,'Input 2'!$C$13, IF($C22='Input 2'!$B$14,'Input 2'!$C$14, IF($C22='Input 2'!$B$15,'Input 2'!$C$15, IF($C22='Input 2'!$B$16,'Input 2'!$C$16, IF($C22='Input 2'!$B$17,'Input 2'!$C$17, FALSE)))))))</f>
        <v>1</v>
      </c>
      <c r="J22" s="89">
        <f t="shared" si="7"/>
        <v>1</v>
      </c>
      <c r="K22" s="105">
        <f>'Input 1'!I22</f>
        <v>0</v>
      </c>
      <c r="L22" s="91">
        <f>IF($C22='Input 2'!$B$19, 'Input 2'!$C$19, IF($C22='Input 2'!$B$20,'Input 2'!$C$20, IF($C22='Input 2'!$B$21,'Input 2'!$C$21, IF($C22='Input 2'!$B$22,'Input 2'!$C$22, IF($C22='Input 2'!$B$23,'Input 2'!$C$23, IF($C22='Input 2'!$B$24,'Input 2'!$C$24, IF($C22='Input 2'!$B$25,'Input 2'!$C$25, FALSE)))))))</f>
        <v>1</v>
      </c>
      <c r="M22" s="91">
        <f t="shared" si="8"/>
        <v>1</v>
      </c>
      <c r="N22" s="92">
        <f t="shared" si="9"/>
        <v>476.26799999999997</v>
      </c>
      <c r="P22" s="87">
        <f>'Input 1'!F22</f>
        <v>59</v>
      </c>
      <c r="R22" s="98">
        <f t="shared" si="0"/>
        <v>850.03736338084673</v>
      </c>
      <c r="S22" s="98">
        <f t="shared" si="1"/>
        <v>619.09431539194225</v>
      </c>
      <c r="T22" s="98">
        <f t="shared" si="2"/>
        <v>1117.1522140668083</v>
      </c>
      <c r="U22" s="98">
        <f t="shared" si="10"/>
        <v>178.47878996297186</v>
      </c>
      <c r="V22" s="99">
        <f t="shared" si="11"/>
        <v>6.9408713712700548E-2</v>
      </c>
      <c r="W22" s="168"/>
      <c r="X22" s="101" t="str">
        <f t="shared" si="12"/>
        <v>Kalat</v>
      </c>
      <c r="Y22" s="102">
        <f>R22*'Input 2'!$I$25</f>
        <v>595.02615436659266</v>
      </c>
      <c r="Z22" s="102">
        <f t="shared" si="13"/>
        <v>124.93515297408028</v>
      </c>
    </row>
    <row r="23" spans="1:26" x14ac:dyDescent="0.15">
      <c r="A23" s="71" t="str">
        <f>'Input 1'!D23</f>
        <v>PK211</v>
      </c>
      <c r="B23" s="71" t="str">
        <f>'Input 1'!C23</f>
        <v>Kech/Turbat</v>
      </c>
      <c r="C23" s="71" t="str">
        <f>'Input 1'!B23</f>
        <v>PK2</v>
      </c>
      <c r="D23" s="72">
        <f>'Input 1'!E23/1000</f>
        <v>1118.364</v>
      </c>
      <c r="E23" s="73">
        <f>'Input 1'!G23</f>
        <v>0</v>
      </c>
      <c r="F23" s="74">
        <f>IF($C23='Input 2'!$B$3, 'Input 2'!$C$3, IF($C23='Input 2'!$B$4,'Input 2'!$C$4, IF($C23='Input 2'!$B$5,'Input 2'!$C$5, IF($C23='Input 2'!$B$6,'Input 2'!$C$6, IF($C23='Input 2'!$B$7,'Input 2'!$C$7, IF($C23='Input 2'!$B$8,'Input 2'!$C$8, IF($C23='Input 2'!$B$9,'Input 2'!$C$9, FALSE)))))))</f>
        <v>1</v>
      </c>
      <c r="G23" s="74">
        <f t="shared" si="6"/>
        <v>1</v>
      </c>
      <c r="H23" s="90">
        <f>'Input 1'!H23</f>
        <v>0</v>
      </c>
      <c r="I23" s="89">
        <f>IF($C23='Input 2'!$B$11, 'Input 2'!$C$11, IF($C23='Input 2'!$B$12,'Input 2'!$C$12, IF($C23='Input 2'!$B$13,'Input 2'!$C$13, IF($C23='Input 2'!$B$14,'Input 2'!$C$14, IF($C23='Input 2'!$B$15,'Input 2'!$C$15, IF($C23='Input 2'!$B$16,'Input 2'!$C$16, IF($C23='Input 2'!$B$17,'Input 2'!$C$17, FALSE)))))))</f>
        <v>1</v>
      </c>
      <c r="J23" s="89">
        <f t="shared" si="7"/>
        <v>1</v>
      </c>
      <c r="K23" s="105">
        <f>'Input 1'!I23</f>
        <v>0</v>
      </c>
      <c r="L23" s="91">
        <f>IF($C23='Input 2'!$B$19, 'Input 2'!$C$19, IF($C23='Input 2'!$B$20,'Input 2'!$C$20, IF($C23='Input 2'!$B$21,'Input 2'!$C$21, IF($C23='Input 2'!$B$22,'Input 2'!$C$22, IF($C23='Input 2'!$B$23,'Input 2'!$C$23, IF($C23='Input 2'!$B$24,'Input 2'!$C$24, IF($C23='Input 2'!$B$25,'Input 2'!$C$25, FALSE)))))))</f>
        <v>1</v>
      </c>
      <c r="M23" s="91">
        <f t="shared" si="8"/>
        <v>1</v>
      </c>
      <c r="N23" s="92">
        <f t="shared" si="9"/>
        <v>1118.364</v>
      </c>
      <c r="P23" s="87">
        <f>'Input 1'!F23</f>
        <v>232</v>
      </c>
      <c r="R23" s="98">
        <f t="shared" si="0"/>
        <v>1996.0425345814904</v>
      </c>
      <c r="S23" s="98">
        <f t="shared" si="1"/>
        <v>1453.7461994906107</v>
      </c>
      <c r="T23" s="98">
        <f t="shared" si="2"/>
        <v>2623.2768498673267</v>
      </c>
      <c r="U23" s="98">
        <f t="shared" si="10"/>
        <v>178.47878996297183</v>
      </c>
      <c r="V23" s="99">
        <f t="shared" si="11"/>
        <v>0.11622998807920863</v>
      </c>
      <c r="W23" s="168"/>
      <c r="X23" s="101" t="str">
        <f t="shared" si="12"/>
        <v>Kech/Turbat</v>
      </c>
      <c r="Y23" s="102">
        <f>R23*'Input 2'!$I$25</f>
        <v>1397.2297742070432</v>
      </c>
      <c r="Z23" s="102">
        <f t="shared" si="13"/>
        <v>124.93515297408028</v>
      </c>
    </row>
    <row r="24" spans="1:26" x14ac:dyDescent="0.15">
      <c r="A24" s="71" t="str">
        <f>'Input 1'!D24</f>
        <v>PK212</v>
      </c>
      <c r="B24" s="71" t="str">
        <f>'Input 1'!C24</f>
        <v>Kharan</v>
      </c>
      <c r="C24" s="71" t="str">
        <f>'Input 1'!B24</f>
        <v>PK2</v>
      </c>
      <c r="D24" s="72">
        <f>'Input 1'!E24/1000</f>
        <v>177.017</v>
      </c>
      <c r="E24" s="73">
        <f>'Input 1'!G24</f>
        <v>0</v>
      </c>
      <c r="F24" s="74">
        <f>IF($C24='Input 2'!$B$3, 'Input 2'!$C$3, IF($C24='Input 2'!$B$4,'Input 2'!$C$4, IF($C24='Input 2'!$B$5,'Input 2'!$C$5, IF($C24='Input 2'!$B$6,'Input 2'!$C$6, IF($C24='Input 2'!$B$7,'Input 2'!$C$7, IF($C24='Input 2'!$B$8,'Input 2'!$C$8, IF($C24='Input 2'!$B$9,'Input 2'!$C$9, FALSE)))))))</f>
        <v>1</v>
      </c>
      <c r="G24" s="74">
        <f t="shared" si="6"/>
        <v>1</v>
      </c>
      <c r="H24" s="90">
        <f>'Input 1'!H24</f>
        <v>0</v>
      </c>
      <c r="I24" s="89">
        <f>IF($C24='Input 2'!$B$11, 'Input 2'!$C$11, IF($C24='Input 2'!$B$12,'Input 2'!$C$12, IF($C24='Input 2'!$B$13,'Input 2'!$C$13, IF($C24='Input 2'!$B$14,'Input 2'!$C$14, IF($C24='Input 2'!$B$15,'Input 2'!$C$15, IF($C24='Input 2'!$B$16,'Input 2'!$C$16, IF($C24='Input 2'!$B$17,'Input 2'!$C$17, FALSE)))))))</f>
        <v>1</v>
      </c>
      <c r="J24" s="89">
        <f t="shared" si="7"/>
        <v>1</v>
      </c>
      <c r="K24" s="105">
        <f>'Input 1'!I24</f>
        <v>0</v>
      </c>
      <c r="L24" s="91">
        <f>IF($C24='Input 2'!$B$19, 'Input 2'!$C$19, IF($C24='Input 2'!$B$20,'Input 2'!$C$20, IF($C24='Input 2'!$B$21,'Input 2'!$C$21, IF($C24='Input 2'!$B$22,'Input 2'!$C$22, IF($C24='Input 2'!$B$23,'Input 2'!$C$23, IF($C24='Input 2'!$B$24,'Input 2'!$C$24, IF($C24='Input 2'!$B$25,'Input 2'!$C$25, FALSE)))))))</f>
        <v>1</v>
      </c>
      <c r="M24" s="91">
        <f t="shared" si="8"/>
        <v>1</v>
      </c>
      <c r="N24" s="92">
        <f t="shared" si="9"/>
        <v>177.017</v>
      </c>
      <c r="P24" s="87">
        <f>'Input 1'!F24</f>
        <v>118</v>
      </c>
      <c r="R24" s="98">
        <f t="shared" si="0"/>
        <v>315.93779962875385</v>
      </c>
      <c r="S24" s="98">
        <f t="shared" si="1"/>
        <v>230.10199809295491</v>
      </c>
      <c r="T24" s="98">
        <f t="shared" si="2"/>
        <v>415.21776285088271</v>
      </c>
      <c r="U24" s="98">
        <f t="shared" si="10"/>
        <v>178.47878996297183</v>
      </c>
      <c r="V24" s="99">
        <f t="shared" si="11"/>
        <v>0.37349123827113179</v>
      </c>
      <c r="W24" s="168"/>
      <c r="X24" s="101" t="str">
        <f t="shared" si="12"/>
        <v>Kharan</v>
      </c>
      <c r="Y24" s="102">
        <f>R24*'Input 2'!$I$25</f>
        <v>221.15645974012767</v>
      </c>
      <c r="Z24" s="102">
        <f t="shared" si="13"/>
        <v>124.93515297408027</v>
      </c>
    </row>
    <row r="25" spans="1:26" x14ac:dyDescent="0.15">
      <c r="A25" s="71" t="str">
        <f>'Input 1'!D25</f>
        <v>PK213</v>
      </c>
      <c r="B25" s="71" t="str">
        <f>'Input 1'!C25</f>
        <v>Khuzdar</v>
      </c>
      <c r="C25" s="71" t="str">
        <f>'Input 1'!B25</f>
        <v>PK2</v>
      </c>
      <c r="D25" s="72">
        <f>'Input 1'!E25/1000</f>
        <v>952.31</v>
      </c>
      <c r="E25" s="73">
        <f>'Input 1'!G25</f>
        <v>0</v>
      </c>
      <c r="F25" s="74">
        <f>IF($C25='Input 2'!$B$3, 'Input 2'!$C$3, IF($C25='Input 2'!$B$4,'Input 2'!$C$4, IF($C25='Input 2'!$B$5,'Input 2'!$C$5, IF($C25='Input 2'!$B$6,'Input 2'!$C$6, IF($C25='Input 2'!$B$7,'Input 2'!$C$7, IF($C25='Input 2'!$B$8,'Input 2'!$C$8, IF($C25='Input 2'!$B$9,'Input 2'!$C$9, FALSE)))))))</f>
        <v>1</v>
      </c>
      <c r="G25" s="74">
        <f t="shared" si="6"/>
        <v>1</v>
      </c>
      <c r="H25" s="90">
        <f>'Input 1'!H25</f>
        <v>0</v>
      </c>
      <c r="I25" s="89">
        <f>IF($C25='Input 2'!$B$11, 'Input 2'!$C$11, IF($C25='Input 2'!$B$12,'Input 2'!$C$12, IF($C25='Input 2'!$B$13,'Input 2'!$C$13, IF($C25='Input 2'!$B$14,'Input 2'!$C$14, IF($C25='Input 2'!$B$15,'Input 2'!$C$15, IF($C25='Input 2'!$B$16,'Input 2'!$C$16, IF($C25='Input 2'!$B$17,'Input 2'!$C$17, FALSE)))))))</f>
        <v>1</v>
      </c>
      <c r="J25" s="89">
        <f t="shared" si="7"/>
        <v>1</v>
      </c>
      <c r="K25" s="105">
        <f>'Input 1'!I25</f>
        <v>0</v>
      </c>
      <c r="L25" s="91">
        <f>IF($C25='Input 2'!$B$19, 'Input 2'!$C$19, IF($C25='Input 2'!$B$20,'Input 2'!$C$20, IF($C25='Input 2'!$B$21,'Input 2'!$C$21, IF($C25='Input 2'!$B$22,'Input 2'!$C$22, IF($C25='Input 2'!$B$23,'Input 2'!$C$23, IF($C25='Input 2'!$B$24,'Input 2'!$C$24, IF($C25='Input 2'!$B$25,'Input 2'!$C$25, FALSE)))))))</f>
        <v>1</v>
      </c>
      <c r="M25" s="91">
        <f t="shared" si="8"/>
        <v>1</v>
      </c>
      <c r="N25" s="92">
        <f t="shared" si="9"/>
        <v>952.31</v>
      </c>
      <c r="P25" s="87">
        <f>'Input 1'!F25</f>
        <v>486</v>
      </c>
      <c r="R25" s="98">
        <f t="shared" si="0"/>
        <v>1699.6713646963769</v>
      </c>
      <c r="S25" s="98">
        <f t="shared" si="1"/>
        <v>1237.8948564482614</v>
      </c>
      <c r="T25" s="98">
        <f t="shared" si="2"/>
        <v>2233.7743139954023</v>
      </c>
      <c r="U25" s="98">
        <f t="shared" si="10"/>
        <v>178.47878996297183</v>
      </c>
      <c r="V25" s="99">
        <f t="shared" si="11"/>
        <v>0.28593762894088487</v>
      </c>
      <c r="W25" s="168"/>
      <c r="X25" s="101" t="str">
        <f t="shared" si="12"/>
        <v>Khuzdar</v>
      </c>
      <c r="Y25" s="102">
        <f>R25*'Input 2'!$I$25</f>
        <v>1189.7699552874637</v>
      </c>
      <c r="Z25" s="102">
        <f t="shared" si="13"/>
        <v>124.93515297408027</v>
      </c>
    </row>
    <row r="26" spans="1:26" x14ac:dyDescent="0.15">
      <c r="A26" s="71" t="str">
        <f>'Input 1'!D26</f>
        <v>PK214</v>
      </c>
      <c r="B26" s="71" t="str">
        <f>'Input 1'!C26</f>
        <v>Killa Abdullah</v>
      </c>
      <c r="C26" s="71" t="str">
        <f>'Input 1'!B26</f>
        <v>PK2</v>
      </c>
      <c r="D26" s="72">
        <f>'Input 1'!E26/1000</f>
        <v>920.38099999999997</v>
      </c>
      <c r="E26" s="73">
        <f>'Input 1'!G26</f>
        <v>0</v>
      </c>
      <c r="F26" s="74">
        <f>IF($C26='Input 2'!$B$3, 'Input 2'!$C$3, IF($C26='Input 2'!$B$4,'Input 2'!$C$4, IF($C26='Input 2'!$B$5,'Input 2'!$C$5, IF($C26='Input 2'!$B$6,'Input 2'!$C$6, IF($C26='Input 2'!$B$7,'Input 2'!$C$7, IF($C26='Input 2'!$B$8,'Input 2'!$C$8, IF($C26='Input 2'!$B$9,'Input 2'!$C$9, FALSE)))))))</f>
        <v>1</v>
      </c>
      <c r="G26" s="74">
        <f t="shared" si="6"/>
        <v>1</v>
      </c>
      <c r="H26" s="90">
        <f>'Input 1'!H26</f>
        <v>0</v>
      </c>
      <c r="I26" s="89">
        <f>IF($C26='Input 2'!$B$11, 'Input 2'!$C$11, IF($C26='Input 2'!$B$12,'Input 2'!$C$12, IF($C26='Input 2'!$B$13,'Input 2'!$C$13, IF($C26='Input 2'!$B$14,'Input 2'!$C$14, IF($C26='Input 2'!$B$15,'Input 2'!$C$15, IF($C26='Input 2'!$B$16,'Input 2'!$C$16, IF($C26='Input 2'!$B$17,'Input 2'!$C$17, FALSE)))))))</f>
        <v>1</v>
      </c>
      <c r="J26" s="89">
        <f t="shared" si="7"/>
        <v>1</v>
      </c>
      <c r="K26" s="105">
        <f>'Input 1'!I26</f>
        <v>0</v>
      </c>
      <c r="L26" s="91">
        <f>IF($C26='Input 2'!$B$19, 'Input 2'!$C$19, IF($C26='Input 2'!$B$20,'Input 2'!$C$20, IF($C26='Input 2'!$B$21,'Input 2'!$C$21, IF($C26='Input 2'!$B$22,'Input 2'!$C$22, IF($C26='Input 2'!$B$23,'Input 2'!$C$23, IF($C26='Input 2'!$B$24,'Input 2'!$C$24, IF($C26='Input 2'!$B$25,'Input 2'!$C$25, FALSE)))))))</f>
        <v>1</v>
      </c>
      <c r="M26" s="91">
        <f t="shared" si="8"/>
        <v>1</v>
      </c>
      <c r="N26" s="92">
        <f t="shared" si="9"/>
        <v>920.38099999999997</v>
      </c>
      <c r="P26" s="87">
        <f>'Input 1'!F26</f>
        <v>432</v>
      </c>
      <c r="R26" s="98">
        <f t="shared" si="0"/>
        <v>1642.6848718490999</v>
      </c>
      <c r="S26" s="98">
        <f t="shared" si="1"/>
        <v>1196.3907822796225</v>
      </c>
      <c r="T26" s="98">
        <f t="shared" si="2"/>
        <v>2158.8804453270491</v>
      </c>
      <c r="U26" s="98">
        <f t="shared" si="10"/>
        <v>178.47878996297183</v>
      </c>
      <c r="V26" s="99">
        <f t="shared" si="11"/>
        <v>0.26298409841305481</v>
      </c>
      <c r="W26" s="168"/>
      <c r="X26" s="101" t="str">
        <f t="shared" si="12"/>
        <v>Killa Abdullah</v>
      </c>
      <c r="Y26" s="102">
        <f>R26*'Input 2'!$I$25</f>
        <v>1149.8794102943698</v>
      </c>
      <c r="Z26" s="102">
        <f t="shared" si="13"/>
        <v>124.93515297408028</v>
      </c>
    </row>
    <row r="27" spans="1:26" x14ac:dyDescent="0.15">
      <c r="A27" s="71" t="str">
        <f>'Input 1'!D27</f>
        <v>PK215</v>
      </c>
      <c r="B27" s="71" t="str">
        <f>'Input 1'!C27</f>
        <v>Killa Saifullah</v>
      </c>
      <c r="C27" s="71" t="str">
        <f>'Input 1'!B27</f>
        <v>PK2</v>
      </c>
      <c r="D27" s="72">
        <f>'Input 1'!E27/1000</f>
        <v>398.38099999999997</v>
      </c>
      <c r="E27" s="73">
        <f>'Input 1'!G27</f>
        <v>0</v>
      </c>
      <c r="F27" s="74">
        <f>IF($C27='Input 2'!$B$3, 'Input 2'!$C$3, IF($C27='Input 2'!$B$4,'Input 2'!$C$4, IF($C27='Input 2'!$B$5,'Input 2'!$C$5, IF($C27='Input 2'!$B$6,'Input 2'!$C$6, IF($C27='Input 2'!$B$7,'Input 2'!$C$7, IF($C27='Input 2'!$B$8,'Input 2'!$C$8, IF($C27='Input 2'!$B$9,'Input 2'!$C$9, FALSE)))))))</f>
        <v>1</v>
      </c>
      <c r="G27" s="74">
        <f t="shared" si="6"/>
        <v>1</v>
      </c>
      <c r="H27" s="90">
        <f>'Input 1'!H27</f>
        <v>0</v>
      </c>
      <c r="I27" s="89">
        <f>IF($C27='Input 2'!$B$11, 'Input 2'!$C$11, IF($C27='Input 2'!$B$12,'Input 2'!$C$12, IF($C27='Input 2'!$B$13,'Input 2'!$C$13, IF($C27='Input 2'!$B$14,'Input 2'!$C$14, IF($C27='Input 2'!$B$15,'Input 2'!$C$15, IF($C27='Input 2'!$B$16,'Input 2'!$C$16, IF($C27='Input 2'!$B$17,'Input 2'!$C$17, FALSE)))))))</f>
        <v>1</v>
      </c>
      <c r="J27" s="89">
        <f t="shared" si="7"/>
        <v>1</v>
      </c>
      <c r="K27" s="105">
        <f>'Input 1'!I27</f>
        <v>0</v>
      </c>
      <c r="L27" s="91">
        <f>IF($C27='Input 2'!$B$19, 'Input 2'!$C$19, IF($C27='Input 2'!$B$20,'Input 2'!$C$20, IF($C27='Input 2'!$B$21,'Input 2'!$C$21, IF($C27='Input 2'!$B$22,'Input 2'!$C$22, IF($C27='Input 2'!$B$23,'Input 2'!$C$23, IF($C27='Input 2'!$B$24,'Input 2'!$C$24, IF($C27='Input 2'!$B$25,'Input 2'!$C$25, FALSE)))))))</f>
        <v>1</v>
      </c>
      <c r="M27" s="91">
        <f t="shared" si="8"/>
        <v>1</v>
      </c>
      <c r="N27" s="92">
        <f t="shared" si="9"/>
        <v>398.38099999999997</v>
      </c>
      <c r="P27" s="87">
        <f>'Input 1'!F27</f>
        <v>537</v>
      </c>
      <c r="R27" s="98">
        <f t="shared" si="0"/>
        <v>711.02558824238679</v>
      </c>
      <c r="S27" s="98">
        <f t="shared" si="1"/>
        <v>517.8500601765337</v>
      </c>
      <c r="T27" s="98">
        <f t="shared" si="2"/>
        <v>934.45752431855408</v>
      </c>
      <c r="U27" s="98">
        <f t="shared" si="10"/>
        <v>178.47878996297183</v>
      </c>
      <c r="V27" s="99">
        <f t="shared" si="11"/>
        <v>0.75524708094884774</v>
      </c>
      <c r="W27" s="168"/>
      <c r="X27" s="101" t="str">
        <f t="shared" si="12"/>
        <v>Killa Saifullah</v>
      </c>
      <c r="Y27" s="102">
        <f>R27*'Input 2'!$I$25</f>
        <v>497.71791176967071</v>
      </c>
      <c r="Z27" s="102">
        <f t="shared" si="13"/>
        <v>124.93515297408027</v>
      </c>
    </row>
    <row r="28" spans="1:26" x14ac:dyDescent="0.15">
      <c r="A28" s="71" t="str">
        <f>'Input 1'!D28</f>
        <v>PK216</v>
      </c>
      <c r="B28" s="71" t="str">
        <f>'Input 1'!C28</f>
        <v>Kohlu</v>
      </c>
      <c r="C28" s="71" t="str">
        <f>'Input 1'!B28</f>
        <v>PK2</v>
      </c>
      <c r="D28" s="72">
        <f>'Input 1'!E28/1000</f>
        <v>261.92</v>
      </c>
      <c r="E28" s="73">
        <f>'Input 1'!G28</f>
        <v>0</v>
      </c>
      <c r="F28" s="74">
        <f>IF($C28='Input 2'!$B$3, 'Input 2'!$C$3, IF($C28='Input 2'!$B$4,'Input 2'!$C$4, IF($C28='Input 2'!$B$5,'Input 2'!$C$5, IF($C28='Input 2'!$B$6,'Input 2'!$C$6, IF($C28='Input 2'!$B$7,'Input 2'!$C$7, IF($C28='Input 2'!$B$8,'Input 2'!$C$8, IF($C28='Input 2'!$B$9,'Input 2'!$C$9, FALSE)))))))</f>
        <v>1</v>
      </c>
      <c r="G28" s="74">
        <f t="shared" si="6"/>
        <v>1</v>
      </c>
      <c r="H28" s="90">
        <f>'Input 1'!H28</f>
        <v>0</v>
      </c>
      <c r="I28" s="89">
        <f>IF($C28='Input 2'!$B$11, 'Input 2'!$C$11, IF($C28='Input 2'!$B$12,'Input 2'!$C$12, IF($C28='Input 2'!$B$13,'Input 2'!$C$13, IF($C28='Input 2'!$B$14,'Input 2'!$C$14, IF($C28='Input 2'!$B$15,'Input 2'!$C$15, IF($C28='Input 2'!$B$16,'Input 2'!$C$16, IF($C28='Input 2'!$B$17,'Input 2'!$C$17, FALSE)))))))</f>
        <v>1</v>
      </c>
      <c r="J28" s="89">
        <f t="shared" si="7"/>
        <v>1</v>
      </c>
      <c r="K28" s="105">
        <f>'Input 1'!I28</f>
        <v>0</v>
      </c>
      <c r="L28" s="91">
        <f>IF($C28='Input 2'!$B$19, 'Input 2'!$C$19, IF($C28='Input 2'!$B$20,'Input 2'!$C$20, IF($C28='Input 2'!$B$21,'Input 2'!$C$21, IF($C28='Input 2'!$B$22,'Input 2'!$C$22, IF($C28='Input 2'!$B$23,'Input 2'!$C$23, IF($C28='Input 2'!$B$24,'Input 2'!$C$24, IF($C28='Input 2'!$B$25,'Input 2'!$C$25, FALSE)))))))</f>
        <v>1</v>
      </c>
      <c r="M28" s="91">
        <f t="shared" si="8"/>
        <v>1</v>
      </c>
      <c r="N28" s="92">
        <f t="shared" si="9"/>
        <v>261.92</v>
      </c>
      <c r="P28" s="87">
        <f>'Input 1'!F28</f>
        <v>68</v>
      </c>
      <c r="R28" s="98">
        <f t="shared" si="0"/>
        <v>467.47164667101589</v>
      </c>
      <c r="S28" s="98">
        <f t="shared" si="1"/>
        <v>340.46625657709006</v>
      </c>
      <c r="T28" s="98">
        <f t="shared" si="2"/>
        <v>614.3694472615806</v>
      </c>
      <c r="U28" s="98">
        <f t="shared" si="10"/>
        <v>178.47878996297183</v>
      </c>
      <c r="V28" s="99">
        <f t="shared" si="11"/>
        <v>0.14546336763789899</v>
      </c>
      <c r="W28" s="168"/>
      <c r="X28" s="101" t="str">
        <f t="shared" si="12"/>
        <v>Kohlu</v>
      </c>
      <c r="Y28" s="102">
        <f>R28*'Input 2'!$I$25</f>
        <v>327.23015266971112</v>
      </c>
      <c r="Z28" s="102">
        <f t="shared" si="13"/>
        <v>124.93515297408028</v>
      </c>
    </row>
    <row r="29" spans="1:26" x14ac:dyDescent="0.15">
      <c r="A29" s="71" t="str">
        <f>'Input 1'!D29</f>
        <v>PK217</v>
      </c>
      <c r="B29" s="71" t="str">
        <f>'Input 1'!C29</f>
        <v>Lasbela</v>
      </c>
      <c r="C29" s="71" t="str">
        <f>'Input 1'!B29</f>
        <v>PK2</v>
      </c>
      <c r="D29" s="72">
        <f>'Input 1'!E29/1000</f>
        <v>673.55499999999995</v>
      </c>
      <c r="E29" s="73">
        <f>'Input 1'!G29</f>
        <v>0</v>
      </c>
      <c r="F29" s="74">
        <f>IF($C29='Input 2'!$B$3, 'Input 2'!$C$3, IF($C29='Input 2'!$B$4,'Input 2'!$C$4, IF($C29='Input 2'!$B$5,'Input 2'!$C$5, IF($C29='Input 2'!$B$6,'Input 2'!$C$6, IF($C29='Input 2'!$B$7,'Input 2'!$C$7, IF($C29='Input 2'!$B$8,'Input 2'!$C$8, IF($C29='Input 2'!$B$9,'Input 2'!$C$9, FALSE)))))))</f>
        <v>1</v>
      </c>
      <c r="G29" s="74">
        <f t="shared" si="6"/>
        <v>1</v>
      </c>
      <c r="H29" s="90">
        <f>'Input 1'!H29</f>
        <v>0</v>
      </c>
      <c r="I29" s="89">
        <f>IF($C29='Input 2'!$B$11, 'Input 2'!$C$11, IF($C29='Input 2'!$B$12,'Input 2'!$C$12, IF($C29='Input 2'!$B$13,'Input 2'!$C$13, IF($C29='Input 2'!$B$14,'Input 2'!$C$14, IF($C29='Input 2'!$B$15,'Input 2'!$C$15, IF($C29='Input 2'!$B$16,'Input 2'!$C$16, IF($C29='Input 2'!$B$17,'Input 2'!$C$17, FALSE)))))))</f>
        <v>1</v>
      </c>
      <c r="J29" s="89">
        <f t="shared" si="7"/>
        <v>1</v>
      </c>
      <c r="K29" s="105">
        <f>'Input 1'!I29</f>
        <v>0</v>
      </c>
      <c r="L29" s="91">
        <f>IF($C29='Input 2'!$B$19, 'Input 2'!$C$19, IF($C29='Input 2'!$B$20,'Input 2'!$C$20, IF($C29='Input 2'!$B$21,'Input 2'!$C$21, IF($C29='Input 2'!$B$22,'Input 2'!$C$22, IF($C29='Input 2'!$B$23,'Input 2'!$C$23, IF($C29='Input 2'!$B$24,'Input 2'!$C$24, IF($C29='Input 2'!$B$25,'Input 2'!$C$25, FALSE)))))))</f>
        <v>1</v>
      </c>
      <c r="M29" s="91">
        <f t="shared" si="8"/>
        <v>1</v>
      </c>
      <c r="N29" s="92">
        <f t="shared" si="9"/>
        <v>673.55499999999995</v>
      </c>
      <c r="P29" s="87">
        <f>'Input 1'!F29</f>
        <v>587</v>
      </c>
      <c r="R29" s="98">
        <f t="shared" si="0"/>
        <v>1202.1528137350949</v>
      </c>
      <c r="S29" s="98">
        <f t="shared" si="1"/>
        <v>875.54501164012629</v>
      </c>
      <c r="T29" s="98">
        <f t="shared" si="2"/>
        <v>1579.9160547124077</v>
      </c>
      <c r="U29" s="98">
        <f t="shared" si="10"/>
        <v>178.47878996297183</v>
      </c>
      <c r="V29" s="99">
        <f t="shared" si="11"/>
        <v>0.4882906676200241</v>
      </c>
      <c r="W29" s="168"/>
      <c r="X29" s="101" t="str">
        <f t="shared" si="12"/>
        <v>Lasbela</v>
      </c>
      <c r="Y29" s="102">
        <f>R29*'Input 2'!$I$25</f>
        <v>841.5069696145664</v>
      </c>
      <c r="Z29" s="102">
        <f t="shared" si="13"/>
        <v>124.93515297408028</v>
      </c>
    </row>
    <row r="30" spans="1:26" x14ac:dyDescent="0.15">
      <c r="A30" s="71" t="str">
        <f>'Input 1'!D30</f>
        <v>PK219</v>
      </c>
      <c r="B30" s="71" t="str">
        <f>'Input 1'!C30</f>
        <v>Loralai</v>
      </c>
      <c r="C30" s="71" t="str">
        <f>'Input 1'!B30</f>
        <v>PK2</v>
      </c>
      <c r="D30" s="72">
        <f>'Input 1'!E30/1000</f>
        <v>448.745</v>
      </c>
      <c r="E30" s="73">
        <f>'Input 1'!G30</f>
        <v>0</v>
      </c>
      <c r="F30" s="74">
        <f>IF($C30='Input 2'!$B$3, 'Input 2'!$C$3, IF($C30='Input 2'!$B$4,'Input 2'!$C$4, IF($C30='Input 2'!$B$5,'Input 2'!$C$5, IF($C30='Input 2'!$B$6,'Input 2'!$C$6, IF($C30='Input 2'!$B$7,'Input 2'!$C$7, IF($C30='Input 2'!$B$8,'Input 2'!$C$8, IF($C30='Input 2'!$B$9,'Input 2'!$C$9, FALSE)))))))</f>
        <v>1</v>
      </c>
      <c r="G30" s="74">
        <f t="shared" si="6"/>
        <v>1</v>
      </c>
      <c r="H30" s="90">
        <f>'Input 1'!H30</f>
        <v>0</v>
      </c>
      <c r="I30" s="89">
        <f>IF($C30='Input 2'!$B$11, 'Input 2'!$C$11, IF($C30='Input 2'!$B$12,'Input 2'!$C$12, IF($C30='Input 2'!$B$13,'Input 2'!$C$13, IF($C30='Input 2'!$B$14,'Input 2'!$C$14, IF($C30='Input 2'!$B$15,'Input 2'!$C$15, IF($C30='Input 2'!$B$16,'Input 2'!$C$16, IF($C30='Input 2'!$B$17,'Input 2'!$C$17, FALSE)))))))</f>
        <v>1</v>
      </c>
      <c r="J30" s="89">
        <f t="shared" si="7"/>
        <v>1</v>
      </c>
      <c r="K30" s="105">
        <f>'Input 1'!I30</f>
        <v>0</v>
      </c>
      <c r="L30" s="91">
        <f>IF($C30='Input 2'!$B$19, 'Input 2'!$C$19, IF($C30='Input 2'!$B$20,'Input 2'!$C$20, IF($C30='Input 2'!$B$21,'Input 2'!$C$21, IF($C30='Input 2'!$B$22,'Input 2'!$C$22, IF($C30='Input 2'!$B$23,'Input 2'!$C$23, IF($C30='Input 2'!$B$24,'Input 2'!$C$24, IF($C30='Input 2'!$B$25,'Input 2'!$C$25, FALSE)))))))</f>
        <v>1</v>
      </c>
      <c r="M30" s="91">
        <f t="shared" si="8"/>
        <v>1</v>
      </c>
      <c r="N30" s="92">
        <f t="shared" si="9"/>
        <v>448.745</v>
      </c>
      <c r="P30" s="87">
        <f>'Input 1'!F30</f>
        <v>257</v>
      </c>
      <c r="R30" s="98">
        <f t="shared" si="0"/>
        <v>800.91464601933797</v>
      </c>
      <c r="S30" s="98">
        <f t="shared" si="1"/>
        <v>583.31754088151445</v>
      </c>
      <c r="T30" s="98">
        <f t="shared" si="2"/>
        <v>1052.5932254558566</v>
      </c>
      <c r="U30" s="98">
        <f t="shared" si="10"/>
        <v>178.47878996297183</v>
      </c>
      <c r="V30" s="99">
        <f t="shared" si="11"/>
        <v>0.32088313190091766</v>
      </c>
      <c r="W30" s="168"/>
      <c r="X30" s="101" t="str">
        <f t="shared" si="12"/>
        <v>Loralai</v>
      </c>
      <c r="Y30" s="102">
        <f>R30*'Input 2'!$I$25</f>
        <v>560.64025221353654</v>
      </c>
      <c r="Z30" s="102">
        <f t="shared" si="13"/>
        <v>124.93515297408027</v>
      </c>
    </row>
    <row r="31" spans="1:26" x14ac:dyDescent="0.15">
      <c r="A31" s="71" t="str">
        <f>'Input 1'!D31</f>
        <v>PK220</v>
      </c>
      <c r="B31" s="71" t="str">
        <f>'Input 1'!C31</f>
        <v>Mastung</v>
      </c>
      <c r="C31" s="71" t="str">
        <f>'Input 1'!B31</f>
        <v>PK2</v>
      </c>
      <c r="D31" s="72">
        <f>'Input 1'!E31/1000</f>
        <v>309.50200000000001</v>
      </c>
      <c r="E31" s="73">
        <f>'Input 1'!G31</f>
        <v>0</v>
      </c>
      <c r="F31" s="74">
        <f>IF($C31='Input 2'!$B$3, 'Input 2'!$C$3, IF($C31='Input 2'!$B$4,'Input 2'!$C$4, IF($C31='Input 2'!$B$5,'Input 2'!$C$5, IF($C31='Input 2'!$B$6,'Input 2'!$C$6, IF($C31='Input 2'!$B$7,'Input 2'!$C$7, IF($C31='Input 2'!$B$8,'Input 2'!$C$8, IF($C31='Input 2'!$B$9,'Input 2'!$C$9, FALSE)))))))</f>
        <v>1</v>
      </c>
      <c r="G31" s="74">
        <f t="shared" si="6"/>
        <v>1</v>
      </c>
      <c r="H31" s="90">
        <f>'Input 1'!H31</f>
        <v>0</v>
      </c>
      <c r="I31" s="89">
        <f>IF($C31='Input 2'!$B$11, 'Input 2'!$C$11, IF($C31='Input 2'!$B$12,'Input 2'!$C$12, IF($C31='Input 2'!$B$13,'Input 2'!$C$13, IF($C31='Input 2'!$B$14,'Input 2'!$C$14, IF($C31='Input 2'!$B$15,'Input 2'!$C$15, IF($C31='Input 2'!$B$16,'Input 2'!$C$16, IF($C31='Input 2'!$B$17,'Input 2'!$C$17, FALSE)))))))</f>
        <v>1</v>
      </c>
      <c r="J31" s="89">
        <f t="shared" si="7"/>
        <v>1</v>
      </c>
      <c r="K31" s="105">
        <f>'Input 1'!I31</f>
        <v>0</v>
      </c>
      <c r="L31" s="91">
        <f>IF($C31='Input 2'!$B$19, 'Input 2'!$C$19, IF($C31='Input 2'!$B$20,'Input 2'!$C$20, IF($C31='Input 2'!$B$21,'Input 2'!$C$21, IF($C31='Input 2'!$B$22,'Input 2'!$C$22, IF($C31='Input 2'!$B$23,'Input 2'!$C$23, IF($C31='Input 2'!$B$24,'Input 2'!$C$24, IF($C31='Input 2'!$B$25,'Input 2'!$C$25, FALSE)))))))</f>
        <v>1</v>
      </c>
      <c r="M31" s="91">
        <f t="shared" si="8"/>
        <v>1</v>
      </c>
      <c r="N31" s="92">
        <f t="shared" si="9"/>
        <v>309.50200000000001</v>
      </c>
      <c r="P31" s="87">
        <f>'Input 1'!F31</f>
        <v>129</v>
      </c>
      <c r="R31" s="98">
        <f t="shared" si="0"/>
        <v>552.39542451119712</v>
      </c>
      <c r="S31" s="98">
        <f t="shared" si="1"/>
        <v>402.31745320373597</v>
      </c>
      <c r="T31" s="98">
        <f t="shared" si="2"/>
        <v>725.97958409573039</v>
      </c>
      <c r="U31" s="98">
        <f t="shared" si="10"/>
        <v>178.47878996297183</v>
      </c>
      <c r="V31" s="99">
        <f t="shared" si="11"/>
        <v>0.23352836442146374</v>
      </c>
      <c r="W31" s="168"/>
      <c r="X31" s="101" t="str">
        <f t="shared" si="12"/>
        <v>Mastung</v>
      </c>
      <c r="Y31" s="102">
        <f>R31*'Input 2'!$I$25</f>
        <v>386.67679715783794</v>
      </c>
      <c r="Z31" s="102">
        <f t="shared" si="13"/>
        <v>124.93515297408027</v>
      </c>
    </row>
    <row r="32" spans="1:26" x14ac:dyDescent="0.15">
      <c r="A32" s="71" t="str">
        <f>'Input 1'!D32</f>
        <v>PK221</v>
      </c>
      <c r="B32" s="71" t="str">
        <f>'Input 1'!C32</f>
        <v>Musakhel</v>
      </c>
      <c r="C32" s="71" t="str">
        <f>'Input 1'!B32</f>
        <v>PK2</v>
      </c>
      <c r="D32" s="72">
        <f>'Input 1'!E32/1000</f>
        <v>176.93100000000001</v>
      </c>
      <c r="E32" s="73">
        <f>'Input 1'!G32</f>
        <v>0</v>
      </c>
      <c r="F32" s="74">
        <f>IF($C32='Input 2'!$B$3, 'Input 2'!$C$3, IF($C32='Input 2'!$B$4,'Input 2'!$C$4, IF($C32='Input 2'!$B$5,'Input 2'!$C$5, IF($C32='Input 2'!$B$6,'Input 2'!$C$6, IF($C32='Input 2'!$B$7,'Input 2'!$C$7, IF($C32='Input 2'!$B$8,'Input 2'!$C$8, IF($C32='Input 2'!$B$9,'Input 2'!$C$9, FALSE)))))))</f>
        <v>1</v>
      </c>
      <c r="G32" s="74">
        <f t="shared" si="6"/>
        <v>1</v>
      </c>
      <c r="H32" s="90">
        <f>'Input 1'!H32</f>
        <v>0</v>
      </c>
      <c r="I32" s="89">
        <f>IF($C32='Input 2'!$B$11, 'Input 2'!$C$11, IF($C32='Input 2'!$B$12,'Input 2'!$C$12, IF($C32='Input 2'!$B$13,'Input 2'!$C$13, IF($C32='Input 2'!$B$14,'Input 2'!$C$14, IF($C32='Input 2'!$B$15,'Input 2'!$C$15, IF($C32='Input 2'!$B$16,'Input 2'!$C$16, IF($C32='Input 2'!$B$17,'Input 2'!$C$17, FALSE)))))))</f>
        <v>1</v>
      </c>
      <c r="J32" s="89">
        <f t="shared" si="7"/>
        <v>1</v>
      </c>
      <c r="K32" s="105">
        <f>'Input 1'!I32</f>
        <v>0</v>
      </c>
      <c r="L32" s="91">
        <f>IF($C32='Input 2'!$B$19, 'Input 2'!$C$19, IF($C32='Input 2'!$B$20,'Input 2'!$C$20, IF($C32='Input 2'!$B$21,'Input 2'!$C$21, IF($C32='Input 2'!$B$22,'Input 2'!$C$22, IF($C32='Input 2'!$B$23,'Input 2'!$C$23, IF($C32='Input 2'!$B$24,'Input 2'!$C$24, IF($C32='Input 2'!$B$25,'Input 2'!$C$25, FALSE)))))))</f>
        <v>1</v>
      </c>
      <c r="M32" s="91">
        <f t="shared" si="8"/>
        <v>1</v>
      </c>
      <c r="N32" s="92">
        <f t="shared" si="9"/>
        <v>176.93100000000001</v>
      </c>
      <c r="P32" s="87">
        <f>'Input 1'!F32</f>
        <v>29</v>
      </c>
      <c r="R32" s="98">
        <f t="shared" si="0"/>
        <v>315.78430786938571</v>
      </c>
      <c r="S32" s="98">
        <f t="shared" si="1"/>
        <v>229.99020785904523</v>
      </c>
      <c r="T32" s="98">
        <f t="shared" si="2"/>
        <v>415.01603800182772</v>
      </c>
      <c r="U32" s="98">
        <f t="shared" si="10"/>
        <v>178.47878996297183</v>
      </c>
      <c r="V32" s="99">
        <f t="shared" si="11"/>
        <v>9.1834835605558149E-2</v>
      </c>
      <c r="W32" s="168"/>
      <c r="X32" s="101" t="str">
        <f t="shared" si="12"/>
        <v>Musakhel</v>
      </c>
      <c r="Y32" s="102">
        <f>R32*'Input 2'!$I$25</f>
        <v>221.04901550856999</v>
      </c>
      <c r="Z32" s="102">
        <f t="shared" si="13"/>
        <v>124.93515297408028</v>
      </c>
    </row>
    <row r="33" spans="1:26" x14ac:dyDescent="0.15">
      <c r="A33" s="71" t="str">
        <f>'Input 1'!D33</f>
        <v>PK222</v>
      </c>
      <c r="B33" s="71" t="str">
        <f>'Input 1'!C33</f>
        <v>Nasirabad</v>
      </c>
      <c r="C33" s="71" t="str">
        <f>'Input 1'!B33</f>
        <v>PK2</v>
      </c>
      <c r="D33" s="72">
        <f>'Input 1'!E33/1000</f>
        <v>587.97299999999996</v>
      </c>
      <c r="E33" s="73">
        <f>'Input 1'!G33</f>
        <v>0</v>
      </c>
      <c r="F33" s="74">
        <f>IF($C33='Input 2'!$B$3, 'Input 2'!$C$3, IF($C33='Input 2'!$B$4,'Input 2'!$C$4, IF($C33='Input 2'!$B$5,'Input 2'!$C$5, IF($C33='Input 2'!$B$6,'Input 2'!$C$6, IF($C33='Input 2'!$B$7,'Input 2'!$C$7, IF($C33='Input 2'!$B$8,'Input 2'!$C$8, IF($C33='Input 2'!$B$9,'Input 2'!$C$9, FALSE)))))))</f>
        <v>1</v>
      </c>
      <c r="G33" s="74">
        <f t="shared" si="6"/>
        <v>1</v>
      </c>
      <c r="H33" s="90">
        <f>'Input 1'!H33</f>
        <v>0</v>
      </c>
      <c r="I33" s="89">
        <f>IF($C33='Input 2'!$B$11, 'Input 2'!$C$11, IF($C33='Input 2'!$B$12,'Input 2'!$C$12, IF($C33='Input 2'!$B$13,'Input 2'!$C$13, IF($C33='Input 2'!$B$14,'Input 2'!$C$14, IF($C33='Input 2'!$B$15,'Input 2'!$C$15, IF($C33='Input 2'!$B$16,'Input 2'!$C$16, IF($C33='Input 2'!$B$17,'Input 2'!$C$17, FALSE)))))))</f>
        <v>1</v>
      </c>
      <c r="J33" s="89">
        <f t="shared" si="7"/>
        <v>1</v>
      </c>
      <c r="K33" s="105">
        <f>'Input 1'!I33</f>
        <v>0</v>
      </c>
      <c r="L33" s="91">
        <f>IF($C33='Input 2'!$B$19, 'Input 2'!$C$19, IF($C33='Input 2'!$B$20,'Input 2'!$C$20, IF($C33='Input 2'!$B$21,'Input 2'!$C$21, IF($C33='Input 2'!$B$22,'Input 2'!$C$22, IF($C33='Input 2'!$B$23,'Input 2'!$C$23, IF($C33='Input 2'!$B$24,'Input 2'!$C$24, IF($C33='Input 2'!$B$25,'Input 2'!$C$25, FALSE)))))))</f>
        <v>1</v>
      </c>
      <c r="M33" s="91">
        <f t="shared" si="8"/>
        <v>1</v>
      </c>
      <c r="N33" s="92">
        <f t="shared" si="9"/>
        <v>587.97299999999996</v>
      </c>
      <c r="P33" s="87">
        <f>'Input 1'!F33</f>
        <v>530</v>
      </c>
      <c r="R33" s="98">
        <f t="shared" si="0"/>
        <v>1049.4070957089843</v>
      </c>
      <c r="S33" s="98">
        <f t="shared" si="1"/>
        <v>764.29813026268084</v>
      </c>
      <c r="T33" s="98">
        <f t="shared" si="2"/>
        <v>1379.171682249287</v>
      </c>
      <c r="U33" s="98">
        <f t="shared" si="10"/>
        <v>178.47878996297183</v>
      </c>
      <c r="V33" s="99">
        <f t="shared" si="11"/>
        <v>0.50504709008273807</v>
      </c>
      <c r="W33" s="168"/>
      <c r="X33" s="101" t="str">
        <f t="shared" si="12"/>
        <v>Nasirabad</v>
      </c>
      <c r="Y33" s="102">
        <f>R33*'Input 2'!$I$25</f>
        <v>734.58496699628904</v>
      </c>
      <c r="Z33" s="102">
        <f t="shared" si="13"/>
        <v>124.93515297408028</v>
      </c>
    </row>
    <row r="34" spans="1:26" x14ac:dyDescent="0.15">
      <c r="A34" s="71" t="str">
        <f>'Input 1'!D34</f>
        <v>PK223</v>
      </c>
      <c r="B34" s="71" t="str">
        <f>'Input 1'!C34</f>
        <v>Nushki</v>
      </c>
      <c r="C34" s="71" t="str">
        <f>'Input 1'!B34</f>
        <v>PK2</v>
      </c>
      <c r="D34" s="72">
        <f>'Input 1'!E34/1000</f>
        <v>209.39500000000001</v>
      </c>
      <c r="E34" s="73">
        <f>'Input 1'!G34</f>
        <v>0</v>
      </c>
      <c r="F34" s="74">
        <f>IF($C34='Input 2'!$B$3, 'Input 2'!$C$3, IF($C34='Input 2'!$B$4,'Input 2'!$C$4, IF($C34='Input 2'!$B$5,'Input 2'!$C$5, IF($C34='Input 2'!$B$6,'Input 2'!$C$6, IF($C34='Input 2'!$B$7,'Input 2'!$C$7, IF($C34='Input 2'!$B$8,'Input 2'!$C$8, IF($C34='Input 2'!$B$9,'Input 2'!$C$9, FALSE)))))))</f>
        <v>1</v>
      </c>
      <c r="G34" s="74">
        <f t="shared" si="6"/>
        <v>1</v>
      </c>
      <c r="H34" s="90">
        <f>'Input 1'!H34</f>
        <v>0</v>
      </c>
      <c r="I34" s="89">
        <f>IF($C34='Input 2'!$B$11, 'Input 2'!$C$11, IF($C34='Input 2'!$B$12,'Input 2'!$C$12, IF($C34='Input 2'!$B$13,'Input 2'!$C$13, IF($C34='Input 2'!$B$14,'Input 2'!$C$14, IF($C34='Input 2'!$B$15,'Input 2'!$C$15, IF($C34='Input 2'!$B$16,'Input 2'!$C$16, IF($C34='Input 2'!$B$17,'Input 2'!$C$17, FALSE)))))))</f>
        <v>1</v>
      </c>
      <c r="J34" s="89">
        <f t="shared" si="7"/>
        <v>1</v>
      </c>
      <c r="K34" s="105">
        <f>'Input 1'!I34</f>
        <v>0</v>
      </c>
      <c r="L34" s="91">
        <f>IF($C34='Input 2'!$B$19, 'Input 2'!$C$19, IF($C34='Input 2'!$B$20,'Input 2'!$C$20, IF($C34='Input 2'!$B$21,'Input 2'!$C$21, IF($C34='Input 2'!$B$22,'Input 2'!$C$22, IF($C34='Input 2'!$B$23,'Input 2'!$C$23, IF($C34='Input 2'!$B$24,'Input 2'!$C$24, IF($C34='Input 2'!$B$25,'Input 2'!$C$25, FALSE)))))))</f>
        <v>1</v>
      </c>
      <c r="M34" s="91">
        <f t="shared" si="8"/>
        <v>1</v>
      </c>
      <c r="N34" s="92">
        <f t="shared" si="9"/>
        <v>209.39500000000001</v>
      </c>
      <c r="P34" s="87">
        <f>'Input 1'!F34</f>
        <v>208</v>
      </c>
      <c r="R34" s="98">
        <f t="shared" si="0"/>
        <v>373.72566224296492</v>
      </c>
      <c r="S34" s="98">
        <f t="shared" si="1"/>
        <v>272.18972127351776</v>
      </c>
      <c r="T34" s="98">
        <f t="shared" si="2"/>
        <v>491.16482288232538</v>
      </c>
      <c r="U34" s="98">
        <f t="shared" si="10"/>
        <v>178.47878996297183</v>
      </c>
      <c r="V34" s="99">
        <f t="shared" si="11"/>
        <v>0.55655798093087849</v>
      </c>
      <c r="W34" s="168"/>
      <c r="X34" s="101" t="str">
        <f t="shared" si="12"/>
        <v>Nushki</v>
      </c>
      <c r="Y34" s="102">
        <f>R34*'Input 2'!$I$25</f>
        <v>261.60796357007541</v>
      </c>
      <c r="Z34" s="102">
        <f t="shared" si="13"/>
        <v>124.93515297408028</v>
      </c>
    </row>
    <row r="35" spans="1:26" x14ac:dyDescent="0.15">
      <c r="A35" s="71" t="str">
        <f>'Input 1'!D35</f>
        <v>PK224</v>
      </c>
      <c r="B35" s="71" t="str">
        <f>'Input 1'!C35</f>
        <v>Panjgur</v>
      </c>
      <c r="C35" s="71" t="str">
        <f>'Input 1'!B35</f>
        <v>PK2</v>
      </c>
      <c r="D35" s="72">
        <f>'Input 1'!E35/1000</f>
        <v>342.51900000000001</v>
      </c>
      <c r="E35" s="73">
        <f>'Input 1'!G35</f>
        <v>0</v>
      </c>
      <c r="F35" s="74">
        <f>IF($C35='Input 2'!$B$3, 'Input 2'!$C$3, IF($C35='Input 2'!$B$4,'Input 2'!$C$4, IF($C35='Input 2'!$B$5,'Input 2'!$C$5, IF($C35='Input 2'!$B$6,'Input 2'!$C$6, IF($C35='Input 2'!$B$7,'Input 2'!$C$7, IF($C35='Input 2'!$B$8,'Input 2'!$C$8, IF($C35='Input 2'!$B$9,'Input 2'!$C$9, FALSE)))))))</f>
        <v>1</v>
      </c>
      <c r="G35" s="74">
        <f t="shared" si="6"/>
        <v>1</v>
      </c>
      <c r="H35" s="90">
        <f>'Input 1'!H35</f>
        <v>0</v>
      </c>
      <c r="I35" s="89">
        <f>IF($C35='Input 2'!$B$11, 'Input 2'!$C$11, IF($C35='Input 2'!$B$12,'Input 2'!$C$12, IF($C35='Input 2'!$B$13,'Input 2'!$C$13, IF($C35='Input 2'!$B$14,'Input 2'!$C$14, IF($C35='Input 2'!$B$15,'Input 2'!$C$15, IF($C35='Input 2'!$B$16,'Input 2'!$C$16, IF($C35='Input 2'!$B$17,'Input 2'!$C$17, FALSE)))))))</f>
        <v>1</v>
      </c>
      <c r="J35" s="89">
        <f t="shared" si="7"/>
        <v>1</v>
      </c>
      <c r="K35" s="105">
        <f>'Input 1'!I35</f>
        <v>0</v>
      </c>
      <c r="L35" s="91">
        <f>IF($C35='Input 2'!$B$19, 'Input 2'!$C$19, IF($C35='Input 2'!$B$20,'Input 2'!$C$20, IF($C35='Input 2'!$B$21,'Input 2'!$C$21, IF($C35='Input 2'!$B$22,'Input 2'!$C$22, IF($C35='Input 2'!$B$23,'Input 2'!$C$23, IF($C35='Input 2'!$B$24,'Input 2'!$C$24, IF($C35='Input 2'!$B$25,'Input 2'!$C$25, FALSE)))))))</f>
        <v>1</v>
      </c>
      <c r="M35" s="91">
        <f t="shared" si="8"/>
        <v>1</v>
      </c>
      <c r="N35" s="92">
        <f t="shared" si="9"/>
        <v>342.51900000000001</v>
      </c>
      <c r="P35" s="87">
        <f>'Input 1'!F35</f>
        <v>81</v>
      </c>
      <c r="R35" s="98">
        <f t="shared" si="0"/>
        <v>611.32376659327156</v>
      </c>
      <c r="S35" s="98">
        <f t="shared" si="1"/>
        <v>445.23580381997675</v>
      </c>
      <c r="T35" s="98">
        <f t="shared" si="2"/>
        <v>803.42550666840759</v>
      </c>
      <c r="U35" s="98">
        <f t="shared" si="10"/>
        <v>178.47878996297183</v>
      </c>
      <c r="V35" s="99">
        <f t="shared" si="11"/>
        <v>0.13249934719762213</v>
      </c>
      <c r="W35" s="168"/>
      <c r="X35" s="101" t="str">
        <f t="shared" si="12"/>
        <v>Panjgur</v>
      </c>
      <c r="Y35" s="102">
        <f>R35*'Input 2'!$I$25</f>
        <v>427.92663661529008</v>
      </c>
      <c r="Z35" s="102">
        <f t="shared" si="13"/>
        <v>124.93515297408028</v>
      </c>
    </row>
    <row r="36" spans="1:26" x14ac:dyDescent="0.15">
      <c r="A36" s="71" t="str">
        <f>'Input 1'!D36</f>
        <v>PK225</v>
      </c>
      <c r="B36" s="71" t="str">
        <f>'Input 1'!C36</f>
        <v>Pishin</v>
      </c>
      <c r="C36" s="71" t="str">
        <f>'Input 1'!B36</f>
        <v>PK2</v>
      </c>
      <c r="D36" s="72">
        <f>'Input 1'!E36/1000</f>
        <v>878.09400000000005</v>
      </c>
      <c r="E36" s="73">
        <f>'Input 1'!G36</f>
        <v>0</v>
      </c>
      <c r="F36" s="74">
        <f>IF($C36='Input 2'!$B$3, 'Input 2'!$C$3, IF($C36='Input 2'!$B$4,'Input 2'!$C$4, IF($C36='Input 2'!$B$5,'Input 2'!$C$5, IF($C36='Input 2'!$B$6,'Input 2'!$C$6, IF($C36='Input 2'!$B$7,'Input 2'!$C$7, IF($C36='Input 2'!$B$8,'Input 2'!$C$8, IF($C36='Input 2'!$B$9,'Input 2'!$C$9, FALSE)))))))</f>
        <v>1</v>
      </c>
      <c r="G36" s="74">
        <f t="shared" si="6"/>
        <v>1</v>
      </c>
      <c r="H36" s="90">
        <f>'Input 1'!H36</f>
        <v>0</v>
      </c>
      <c r="I36" s="89">
        <f>IF($C36='Input 2'!$B$11, 'Input 2'!$C$11, IF($C36='Input 2'!$B$12,'Input 2'!$C$12, IF($C36='Input 2'!$B$13,'Input 2'!$C$13, IF($C36='Input 2'!$B$14,'Input 2'!$C$14, IF($C36='Input 2'!$B$15,'Input 2'!$C$15, IF($C36='Input 2'!$B$16,'Input 2'!$C$16, IF($C36='Input 2'!$B$17,'Input 2'!$C$17, FALSE)))))))</f>
        <v>1</v>
      </c>
      <c r="J36" s="89">
        <f t="shared" si="7"/>
        <v>1</v>
      </c>
      <c r="K36" s="105">
        <f>'Input 1'!I36</f>
        <v>0</v>
      </c>
      <c r="L36" s="91">
        <f>IF($C36='Input 2'!$B$19, 'Input 2'!$C$19, IF($C36='Input 2'!$B$20,'Input 2'!$C$20, IF($C36='Input 2'!$B$21,'Input 2'!$C$21, IF($C36='Input 2'!$B$22,'Input 2'!$C$22, IF($C36='Input 2'!$B$23,'Input 2'!$C$23, IF($C36='Input 2'!$B$24,'Input 2'!$C$24, IF($C36='Input 2'!$B$25,'Input 2'!$C$25, FALSE)))))))</f>
        <v>1</v>
      </c>
      <c r="M36" s="91">
        <f t="shared" si="8"/>
        <v>1</v>
      </c>
      <c r="N36" s="92">
        <f t="shared" si="9"/>
        <v>878.09400000000005</v>
      </c>
      <c r="P36" s="87">
        <f>'Input 1'!F36</f>
        <v>598</v>
      </c>
      <c r="R36" s="98">
        <f t="shared" si="0"/>
        <v>1567.2115459374581</v>
      </c>
      <c r="S36" s="98">
        <f t="shared" si="1"/>
        <v>1141.4224843570682</v>
      </c>
      <c r="T36" s="98">
        <f t="shared" si="2"/>
        <v>2059.690460536463</v>
      </c>
      <c r="U36" s="98">
        <f t="shared" si="10"/>
        <v>178.47878996297186</v>
      </c>
      <c r="V36" s="99">
        <f t="shared" si="11"/>
        <v>0.3815694196167338</v>
      </c>
      <c r="W36" s="168"/>
      <c r="X36" s="101" t="str">
        <f t="shared" si="12"/>
        <v>Pishin</v>
      </c>
      <c r="Y36" s="102">
        <f>R36*'Input 2'!$I$25</f>
        <v>1097.0480821562205</v>
      </c>
      <c r="Z36" s="102">
        <f t="shared" si="13"/>
        <v>124.93515297408027</v>
      </c>
    </row>
    <row r="37" spans="1:26" x14ac:dyDescent="0.15">
      <c r="A37" s="71" t="str">
        <f>'Input 1'!D37</f>
        <v>PK226</v>
      </c>
      <c r="B37" s="71" t="str">
        <f>'Input 1'!C37</f>
        <v>Quetta</v>
      </c>
      <c r="C37" s="71" t="str">
        <f>'Input 1'!B37</f>
        <v>PK2</v>
      </c>
      <c r="D37" s="72">
        <f>'Input 1'!E37/1000</f>
        <v>3021.056</v>
      </c>
      <c r="E37" s="73">
        <f>'Input 1'!G37</f>
        <v>0</v>
      </c>
      <c r="F37" s="74">
        <f>IF($C37='Input 2'!$B$3, 'Input 2'!$C$3, IF($C37='Input 2'!$B$4,'Input 2'!$C$4, IF($C37='Input 2'!$B$5,'Input 2'!$C$5, IF($C37='Input 2'!$B$6,'Input 2'!$C$6, IF($C37='Input 2'!$B$7,'Input 2'!$C$7, IF($C37='Input 2'!$B$8,'Input 2'!$C$8, IF($C37='Input 2'!$B$9,'Input 2'!$C$9, FALSE)))))))</f>
        <v>1</v>
      </c>
      <c r="G37" s="74">
        <f t="shared" si="6"/>
        <v>1</v>
      </c>
      <c r="H37" s="90">
        <f>'Input 1'!H37</f>
        <v>0</v>
      </c>
      <c r="I37" s="89">
        <f>IF($C37='Input 2'!$B$11, 'Input 2'!$C$11, IF($C37='Input 2'!$B$12,'Input 2'!$C$12, IF($C37='Input 2'!$B$13,'Input 2'!$C$13, IF($C37='Input 2'!$B$14,'Input 2'!$C$14, IF($C37='Input 2'!$B$15,'Input 2'!$C$15, IF($C37='Input 2'!$B$16,'Input 2'!$C$16, IF($C37='Input 2'!$B$17,'Input 2'!$C$17, FALSE)))))))</f>
        <v>1</v>
      </c>
      <c r="J37" s="89">
        <f t="shared" si="7"/>
        <v>1</v>
      </c>
      <c r="K37" s="105">
        <f>'Input 1'!I37</f>
        <v>0</v>
      </c>
      <c r="L37" s="91">
        <f>IF($C37='Input 2'!$B$19, 'Input 2'!$C$19, IF($C37='Input 2'!$B$20,'Input 2'!$C$20, IF($C37='Input 2'!$B$21,'Input 2'!$C$21, IF($C37='Input 2'!$B$22,'Input 2'!$C$22, IF($C37='Input 2'!$B$23,'Input 2'!$C$23, IF($C37='Input 2'!$B$24,'Input 2'!$C$24, IF($C37='Input 2'!$B$25,'Input 2'!$C$25, FALSE)))))))</f>
        <v>1</v>
      </c>
      <c r="M37" s="91">
        <f t="shared" si="8"/>
        <v>1</v>
      </c>
      <c r="N37" s="92">
        <f t="shared" si="9"/>
        <v>3021.056</v>
      </c>
      <c r="P37" s="87">
        <f>'Input 1'!F37</f>
        <v>2962</v>
      </c>
      <c r="R37" s="98">
        <f t="shared" si="0"/>
        <v>5391.9441929037584</v>
      </c>
      <c r="S37" s="98">
        <f t="shared" si="1"/>
        <v>3927.0297313292508</v>
      </c>
      <c r="T37" s="98">
        <f t="shared" si="2"/>
        <v>7086.3030882188514</v>
      </c>
      <c r="U37" s="98">
        <f t="shared" si="10"/>
        <v>178.47878996297183</v>
      </c>
      <c r="V37" s="99">
        <f t="shared" si="11"/>
        <v>0.54933802985168789</v>
      </c>
      <c r="W37" s="168"/>
      <c r="X37" s="101" t="str">
        <f t="shared" si="12"/>
        <v>Quetta</v>
      </c>
      <c r="Y37" s="102">
        <f>R37*'Input 2'!$I$25</f>
        <v>3774.3609350326306</v>
      </c>
      <c r="Z37" s="102">
        <f t="shared" si="13"/>
        <v>124.93515297408027</v>
      </c>
    </row>
    <row r="38" spans="1:26" x14ac:dyDescent="0.15">
      <c r="A38" s="71" t="str">
        <f>'Input 1'!D38</f>
        <v>PK227</v>
      </c>
      <c r="B38" s="71" t="str">
        <f>'Input 1'!C38</f>
        <v>Sherani</v>
      </c>
      <c r="C38" s="71" t="str">
        <f>'Input 1'!B38</f>
        <v>PK2</v>
      </c>
      <c r="D38" s="72">
        <f>'Input 1'!E38/1000</f>
        <v>180.54</v>
      </c>
      <c r="E38" s="73">
        <f>'Input 1'!G38</f>
        <v>0</v>
      </c>
      <c r="F38" s="74">
        <f>IF($C38='Input 2'!$B$3, 'Input 2'!$C$3, IF($C38='Input 2'!$B$4,'Input 2'!$C$4, IF($C38='Input 2'!$B$5,'Input 2'!$C$5, IF($C38='Input 2'!$B$6,'Input 2'!$C$6, IF($C38='Input 2'!$B$7,'Input 2'!$C$7, IF($C38='Input 2'!$B$8,'Input 2'!$C$8, IF($C38='Input 2'!$B$9,'Input 2'!$C$9, FALSE)))))))</f>
        <v>1</v>
      </c>
      <c r="G38" s="74">
        <f t="shared" si="6"/>
        <v>1</v>
      </c>
      <c r="H38" s="90">
        <f>'Input 1'!H38</f>
        <v>0</v>
      </c>
      <c r="I38" s="89">
        <f>IF($C38='Input 2'!$B$11, 'Input 2'!$C$11, IF($C38='Input 2'!$B$12,'Input 2'!$C$12, IF($C38='Input 2'!$B$13,'Input 2'!$C$13, IF($C38='Input 2'!$B$14,'Input 2'!$C$14, IF($C38='Input 2'!$B$15,'Input 2'!$C$15, IF($C38='Input 2'!$B$16,'Input 2'!$C$16, IF($C38='Input 2'!$B$17,'Input 2'!$C$17, FALSE)))))))</f>
        <v>1</v>
      </c>
      <c r="J38" s="89">
        <f t="shared" si="7"/>
        <v>1</v>
      </c>
      <c r="K38" s="105">
        <f>'Input 1'!I38</f>
        <v>0</v>
      </c>
      <c r="L38" s="91">
        <f>IF($C38='Input 2'!$B$19, 'Input 2'!$C$19, IF($C38='Input 2'!$B$20,'Input 2'!$C$20, IF($C38='Input 2'!$B$21,'Input 2'!$C$21, IF($C38='Input 2'!$B$22,'Input 2'!$C$22, IF($C38='Input 2'!$B$23,'Input 2'!$C$23, IF($C38='Input 2'!$B$24,'Input 2'!$C$24, IF($C38='Input 2'!$B$25,'Input 2'!$C$25, FALSE)))))))</f>
        <v>1</v>
      </c>
      <c r="M38" s="91">
        <f t="shared" si="8"/>
        <v>1</v>
      </c>
      <c r="N38" s="92">
        <f t="shared" si="9"/>
        <v>180.54</v>
      </c>
      <c r="P38" s="87">
        <f>'Input 1'!F38</f>
        <v>112</v>
      </c>
      <c r="R38" s="98">
        <f t="shared" si="0"/>
        <v>322.22560739914934</v>
      </c>
      <c r="S38" s="98">
        <f t="shared" si="1"/>
        <v>234.68149802393035</v>
      </c>
      <c r="T38" s="98">
        <f t="shared" si="2"/>
        <v>423.48144474880019</v>
      </c>
      <c r="U38" s="98">
        <f t="shared" si="10"/>
        <v>178.47878996297183</v>
      </c>
      <c r="V38" s="99">
        <f t="shared" si="11"/>
        <v>0.34758255529102827</v>
      </c>
      <c r="W38" s="168"/>
      <c r="X38" s="101" t="str">
        <f t="shared" si="12"/>
        <v>Sherani</v>
      </c>
      <c r="Y38" s="102">
        <f>R38*'Input 2'!$I$25</f>
        <v>225.55792517940452</v>
      </c>
      <c r="Z38" s="102">
        <f t="shared" si="13"/>
        <v>124.93515297408027</v>
      </c>
    </row>
    <row r="39" spans="1:26" x14ac:dyDescent="0.15">
      <c r="A39" s="71" t="str">
        <f>'Input 1'!D39</f>
        <v>PK228</v>
      </c>
      <c r="B39" s="71" t="str">
        <f>'Input 1'!C39</f>
        <v>Sibi</v>
      </c>
      <c r="C39" s="71" t="str">
        <f>'Input 1'!B39</f>
        <v>PK2</v>
      </c>
      <c r="D39" s="72">
        <f>'Input 1'!E39/1000</f>
        <v>145.40299999999999</v>
      </c>
      <c r="E39" s="73">
        <f>'Input 1'!G39</f>
        <v>0</v>
      </c>
      <c r="F39" s="74">
        <f>IF($C39='Input 2'!$B$3, 'Input 2'!$C$3, IF($C39='Input 2'!$B$4,'Input 2'!$C$4, IF($C39='Input 2'!$B$5,'Input 2'!$C$5, IF($C39='Input 2'!$B$6,'Input 2'!$C$6, IF($C39='Input 2'!$B$7,'Input 2'!$C$7, IF($C39='Input 2'!$B$8,'Input 2'!$C$8, IF($C39='Input 2'!$B$9,'Input 2'!$C$9, FALSE)))))))</f>
        <v>1</v>
      </c>
      <c r="G39" s="74">
        <f t="shared" si="6"/>
        <v>1</v>
      </c>
      <c r="H39" s="90">
        <f>'Input 1'!H39</f>
        <v>0</v>
      </c>
      <c r="I39" s="89">
        <f>IF($C39='Input 2'!$B$11, 'Input 2'!$C$11, IF($C39='Input 2'!$B$12,'Input 2'!$C$12, IF($C39='Input 2'!$B$13,'Input 2'!$C$13, IF($C39='Input 2'!$B$14,'Input 2'!$C$14, IF($C39='Input 2'!$B$15,'Input 2'!$C$15, IF($C39='Input 2'!$B$16,'Input 2'!$C$16, IF($C39='Input 2'!$B$17,'Input 2'!$C$17, FALSE)))))))</f>
        <v>1</v>
      </c>
      <c r="J39" s="89">
        <f t="shared" si="7"/>
        <v>1</v>
      </c>
      <c r="K39" s="105">
        <f>'Input 1'!I39</f>
        <v>0</v>
      </c>
      <c r="L39" s="91">
        <f>IF($C39='Input 2'!$B$19, 'Input 2'!$C$19, IF($C39='Input 2'!$B$20,'Input 2'!$C$20, IF($C39='Input 2'!$B$21,'Input 2'!$C$21, IF($C39='Input 2'!$B$22,'Input 2'!$C$22, IF($C39='Input 2'!$B$23,'Input 2'!$C$23, IF($C39='Input 2'!$B$24,'Input 2'!$C$24, IF($C39='Input 2'!$B$25,'Input 2'!$C$25, FALSE)))))))</f>
        <v>1</v>
      </c>
      <c r="M39" s="91">
        <f t="shared" si="8"/>
        <v>1</v>
      </c>
      <c r="N39" s="92">
        <f t="shared" si="9"/>
        <v>145.40299999999999</v>
      </c>
      <c r="P39" s="87">
        <f>'Input 1'!F39</f>
        <v>233</v>
      </c>
      <c r="R39" s="98">
        <f t="shared" si="0"/>
        <v>259.51351496985995</v>
      </c>
      <c r="S39" s="98">
        <f t="shared" si="1"/>
        <v>189.00738815317129</v>
      </c>
      <c r="T39" s="98">
        <f t="shared" si="2"/>
        <v>341.06277008313833</v>
      </c>
      <c r="U39" s="98">
        <f t="shared" si="10"/>
        <v>178.47878996297186</v>
      </c>
      <c r="V39" s="99">
        <f t="shared" si="11"/>
        <v>0.89783377958970945</v>
      </c>
      <c r="W39" s="168"/>
      <c r="X39" s="101" t="str">
        <f t="shared" si="12"/>
        <v>Sibi</v>
      </c>
      <c r="Y39" s="102">
        <f>R39*'Input 2'!$I$25</f>
        <v>181.65946047890196</v>
      </c>
      <c r="Z39" s="102">
        <f t="shared" si="13"/>
        <v>124.93515297408028</v>
      </c>
    </row>
    <row r="40" spans="1:26" x14ac:dyDescent="0.15">
      <c r="A40" s="71" t="str">
        <f>'Input 1'!D40</f>
        <v>PK229</v>
      </c>
      <c r="B40" s="71" t="str">
        <f>'Input 1'!C40</f>
        <v>Sohbatpur</v>
      </c>
      <c r="C40" s="71" t="str">
        <f>'Input 1'!B40</f>
        <v>PK2</v>
      </c>
      <c r="D40" s="72">
        <f>'Input 1'!E40/1000</f>
        <v>219.78700000000001</v>
      </c>
      <c r="E40" s="73">
        <f>'Input 1'!G40</f>
        <v>0</v>
      </c>
      <c r="F40" s="74">
        <f>IF($C40='Input 2'!$B$3, 'Input 2'!$C$3, IF($C40='Input 2'!$B$4,'Input 2'!$C$4, IF($C40='Input 2'!$B$5,'Input 2'!$C$5, IF($C40='Input 2'!$B$6,'Input 2'!$C$6, IF($C40='Input 2'!$B$7,'Input 2'!$C$7, IF($C40='Input 2'!$B$8,'Input 2'!$C$8, IF($C40='Input 2'!$B$9,'Input 2'!$C$9, FALSE)))))))</f>
        <v>1</v>
      </c>
      <c r="G40" s="74">
        <f t="shared" si="6"/>
        <v>1</v>
      </c>
      <c r="H40" s="90">
        <f>'Input 1'!H40</f>
        <v>0</v>
      </c>
      <c r="I40" s="89">
        <f>IF($C40='Input 2'!$B$11, 'Input 2'!$C$11, IF($C40='Input 2'!$B$12,'Input 2'!$C$12, IF($C40='Input 2'!$B$13,'Input 2'!$C$13, IF($C40='Input 2'!$B$14,'Input 2'!$C$14, IF($C40='Input 2'!$B$15,'Input 2'!$C$15, IF($C40='Input 2'!$B$16,'Input 2'!$C$16, IF($C40='Input 2'!$B$17,'Input 2'!$C$17, FALSE)))))))</f>
        <v>1</v>
      </c>
      <c r="J40" s="89">
        <f t="shared" si="7"/>
        <v>1</v>
      </c>
      <c r="K40" s="105">
        <f>'Input 1'!I40</f>
        <v>0</v>
      </c>
      <c r="L40" s="91">
        <f>IF($C40='Input 2'!$B$19, 'Input 2'!$C$19, IF($C40='Input 2'!$B$20,'Input 2'!$C$20, IF($C40='Input 2'!$B$21,'Input 2'!$C$21, IF($C40='Input 2'!$B$22,'Input 2'!$C$22, IF($C40='Input 2'!$B$23,'Input 2'!$C$23, IF($C40='Input 2'!$B$24,'Input 2'!$C$24, IF($C40='Input 2'!$B$25,'Input 2'!$C$25, FALSE)))))))</f>
        <v>1</v>
      </c>
      <c r="M40" s="91">
        <f t="shared" si="8"/>
        <v>1</v>
      </c>
      <c r="N40" s="92">
        <f t="shared" si="9"/>
        <v>219.78700000000001</v>
      </c>
      <c r="P40" s="87">
        <f>'Input 1'!F40</f>
        <v>99</v>
      </c>
      <c r="R40" s="98">
        <f t="shared" si="0"/>
        <v>392.27317809591693</v>
      </c>
      <c r="S40" s="98">
        <f t="shared" si="1"/>
        <v>285.69814116642061</v>
      </c>
      <c r="T40" s="98">
        <f t="shared" si="2"/>
        <v>515.54069068906915</v>
      </c>
      <c r="U40" s="98">
        <f t="shared" si="10"/>
        <v>178.47878996297183</v>
      </c>
      <c r="V40" s="99">
        <f t="shared" si="11"/>
        <v>0.25237514448615439</v>
      </c>
      <c r="W40" s="168"/>
      <c r="X40" s="101" t="str">
        <f t="shared" si="12"/>
        <v>Sohbatpur</v>
      </c>
      <c r="Y40" s="102">
        <f>R40*'Input 2'!$I$25</f>
        <v>274.59122466714183</v>
      </c>
      <c r="Z40" s="102">
        <f t="shared" si="13"/>
        <v>124.93515297408028</v>
      </c>
    </row>
    <row r="41" spans="1:26" x14ac:dyDescent="0.15">
      <c r="A41" s="71" t="str">
        <f>'Input 1'!D41</f>
        <v>PK230</v>
      </c>
      <c r="B41" s="71" t="str">
        <f>'Input 1'!C41</f>
        <v>Washuk</v>
      </c>
      <c r="C41" s="71" t="str">
        <f>'Input 1'!B41</f>
        <v>PK2</v>
      </c>
      <c r="D41" s="72">
        <f>'Input 1'!E41/1000</f>
        <v>199.36099999999999</v>
      </c>
      <c r="E41" s="73">
        <f>'Input 1'!G41</f>
        <v>0</v>
      </c>
      <c r="F41" s="74">
        <f>IF($C41='Input 2'!$B$3, 'Input 2'!$C$3, IF($C41='Input 2'!$B$4,'Input 2'!$C$4, IF($C41='Input 2'!$B$5,'Input 2'!$C$5, IF($C41='Input 2'!$B$6,'Input 2'!$C$6, IF($C41='Input 2'!$B$7,'Input 2'!$C$7, IF($C41='Input 2'!$B$8,'Input 2'!$C$8, IF($C41='Input 2'!$B$9,'Input 2'!$C$9, FALSE)))))))</f>
        <v>1</v>
      </c>
      <c r="G41" s="74">
        <f t="shared" si="6"/>
        <v>1</v>
      </c>
      <c r="H41" s="90">
        <f>'Input 1'!H41</f>
        <v>0</v>
      </c>
      <c r="I41" s="89">
        <f>IF($C41='Input 2'!$B$11, 'Input 2'!$C$11, IF($C41='Input 2'!$B$12,'Input 2'!$C$12, IF($C41='Input 2'!$B$13,'Input 2'!$C$13, IF($C41='Input 2'!$B$14,'Input 2'!$C$14, IF($C41='Input 2'!$B$15,'Input 2'!$C$15, IF($C41='Input 2'!$B$16,'Input 2'!$C$16, IF($C41='Input 2'!$B$17,'Input 2'!$C$17, FALSE)))))))</f>
        <v>1</v>
      </c>
      <c r="J41" s="89">
        <f t="shared" si="7"/>
        <v>1</v>
      </c>
      <c r="K41" s="105">
        <f>'Input 1'!I41</f>
        <v>0</v>
      </c>
      <c r="L41" s="91">
        <f>IF($C41='Input 2'!$B$19, 'Input 2'!$C$19, IF($C41='Input 2'!$B$20,'Input 2'!$C$20, IF($C41='Input 2'!$B$21,'Input 2'!$C$21, IF($C41='Input 2'!$B$22,'Input 2'!$C$22, IF($C41='Input 2'!$B$23,'Input 2'!$C$23, IF($C41='Input 2'!$B$24,'Input 2'!$C$24, IF($C41='Input 2'!$B$25,'Input 2'!$C$25, FALSE)))))))</f>
        <v>1</v>
      </c>
      <c r="M41" s="91">
        <f t="shared" si="8"/>
        <v>1</v>
      </c>
      <c r="N41" s="92">
        <f t="shared" si="9"/>
        <v>199.36099999999999</v>
      </c>
      <c r="P41" s="87">
        <f>'Input 1'!F41</f>
        <v>42</v>
      </c>
      <c r="R41" s="98">
        <f t="shared" si="0"/>
        <v>355.81710045808029</v>
      </c>
      <c r="S41" s="98">
        <f t="shared" si="1"/>
        <v>259.14666072642501</v>
      </c>
      <c r="T41" s="98">
        <f t="shared" si="2"/>
        <v>467.62869340071757</v>
      </c>
      <c r="U41" s="98">
        <f t="shared" si="10"/>
        <v>178.47878996297183</v>
      </c>
      <c r="V41" s="99">
        <f t="shared" si="11"/>
        <v>0.11803817170655666</v>
      </c>
      <c r="W41" s="168"/>
      <c r="X41" s="101" t="str">
        <f t="shared" si="12"/>
        <v>Washuk</v>
      </c>
      <c r="Y41" s="102">
        <f>R41*'Input 2'!$I$25</f>
        <v>249.07197032065619</v>
      </c>
      <c r="Z41" s="102">
        <f t="shared" si="13"/>
        <v>124.93515297408028</v>
      </c>
    </row>
    <row r="42" spans="1:26" x14ac:dyDescent="0.15">
      <c r="A42" s="71" t="str">
        <f>'Input 1'!D42</f>
        <v>PK231</v>
      </c>
      <c r="B42" s="71" t="str">
        <f>'Input 1'!C42</f>
        <v>Zhob</v>
      </c>
      <c r="C42" s="71" t="str">
        <f>'Input 1'!B42</f>
        <v>PK2</v>
      </c>
      <c r="D42" s="72">
        <f>'Input 1'!E42/1000</f>
        <v>351.69499999999999</v>
      </c>
      <c r="E42" s="73">
        <f>'Input 1'!G42</f>
        <v>0</v>
      </c>
      <c r="F42" s="74">
        <f>IF($C42='Input 2'!$B$3, 'Input 2'!$C$3, IF($C42='Input 2'!$B$4,'Input 2'!$C$4, IF($C42='Input 2'!$B$5,'Input 2'!$C$5, IF($C42='Input 2'!$B$6,'Input 2'!$C$6, IF($C42='Input 2'!$B$7,'Input 2'!$C$7, IF($C42='Input 2'!$B$8,'Input 2'!$C$8, IF($C42='Input 2'!$B$9,'Input 2'!$C$9, FALSE)))))))</f>
        <v>1</v>
      </c>
      <c r="G42" s="74">
        <f t="shared" si="6"/>
        <v>1</v>
      </c>
      <c r="H42" s="90">
        <f>'Input 1'!H42</f>
        <v>0</v>
      </c>
      <c r="I42" s="89">
        <f>IF($C42='Input 2'!$B$11, 'Input 2'!$C$11, IF($C42='Input 2'!$B$12,'Input 2'!$C$12, IF($C42='Input 2'!$B$13,'Input 2'!$C$13, IF($C42='Input 2'!$B$14,'Input 2'!$C$14, IF($C42='Input 2'!$B$15,'Input 2'!$C$15, IF($C42='Input 2'!$B$16,'Input 2'!$C$16, IF($C42='Input 2'!$B$17,'Input 2'!$C$17, FALSE)))))))</f>
        <v>1</v>
      </c>
      <c r="J42" s="89">
        <f t="shared" si="7"/>
        <v>1</v>
      </c>
      <c r="K42" s="105">
        <f>'Input 1'!I42</f>
        <v>0</v>
      </c>
      <c r="L42" s="91">
        <f>IF($C42='Input 2'!$B$19, 'Input 2'!$C$19, IF($C42='Input 2'!$B$20,'Input 2'!$C$20, IF($C42='Input 2'!$B$21,'Input 2'!$C$21, IF($C42='Input 2'!$B$22,'Input 2'!$C$22, IF($C42='Input 2'!$B$23,'Input 2'!$C$23, IF($C42='Input 2'!$B$24,'Input 2'!$C$24, IF($C42='Input 2'!$B$25,'Input 2'!$C$25, FALSE)))))))</f>
        <v>1</v>
      </c>
      <c r="M42" s="91">
        <f t="shared" si="8"/>
        <v>1</v>
      </c>
      <c r="N42" s="92">
        <f t="shared" si="9"/>
        <v>351.69499999999999</v>
      </c>
      <c r="P42" s="87">
        <f>'Input 1'!F42</f>
        <v>410</v>
      </c>
      <c r="R42" s="98">
        <f t="shared" si="0"/>
        <v>627.70098036027377</v>
      </c>
      <c r="S42" s="98">
        <f t="shared" si="1"/>
        <v>457.16356180085404</v>
      </c>
      <c r="T42" s="98">
        <f t="shared" si="2"/>
        <v>824.94907893502432</v>
      </c>
      <c r="U42" s="98">
        <f t="shared" si="10"/>
        <v>178.47878996297183</v>
      </c>
      <c r="V42" s="99">
        <f t="shared" si="11"/>
        <v>0.65317724972275393</v>
      </c>
      <c r="W42" s="168"/>
      <c r="X42" s="101" t="str">
        <f t="shared" si="12"/>
        <v>Zhob</v>
      </c>
      <c r="Y42" s="102">
        <f>R42*'Input 2'!$I$25</f>
        <v>439.39068625219164</v>
      </c>
      <c r="Z42" s="102">
        <f t="shared" si="13"/>
        <v>124.93515297408028</v>
      </c>
    </row>
    <row r="43" spans="1:26" x14ac:dyDescent="0.15">
      <c r="A43" s="71" t="str">
        <f>'Input 1'!D43</f>
        <v>PK232</v>
      </c>
      <c r="B43" s="71" t="str">
        <f>'Input 1'!C43</f>
        <v>Ziarat</v>
      </c>
      <c r="C43" s="71" t="str">
        <f>'Input 1'!B43</f>
        <v>PK2</v>
      </c>
      <c r="D43" s="72">
        <f>'Input 1'!E43/1000</f>
        <v>192.101</v>
      </c>
      <c r="E43" s="73">
        <f>'Input 1'!G43</f>
        <v>0</v>
      </c>
      <c r="F43" s="74">
        <f>IF($C43='Input 2'!$B$3, 'Input 2'!$C$3, IF($C43='Input 2'!$B$4,'Input 2'!$C$4, IF($C43='Input 2'!$B$5,'Input 2'!$C$5, IF($C43='Input 2'!$B$6,'Input 2'!$C$6, IF($C43='Input 2'!$B$7,'Input 2'!$C$7, IF($C43='Input 2'!$B$8,'Input 2'!$C$8, IF($C43='Input 2'!$B$9,'Input 2'!$C$9, FALSE)))))))</f>
        <v>1</v>
      </c>
      <c r="G43" s="74">
        <f t="shared" si="6"/>
        <v>1</v>
      </c>
      <c r="H43" s="90">
        <f>'Input 1'!H43</f>
        <v>0</v>
      </c>
      <c r="I43" s="89">
        <f>IF($C43='Input 2'!$B$11, 'Input 2'!$C$11, IF($C43='Input 2'!$B$12,'Input 2'!$C$12, IF($C43='Input 2'!$B$13,'Input 2'!$C$13, IF($C43='Input 2'!$B$14,'Input 2'!$C$14, IF($C43='Input 2'!$B$15,'Input 2'!$C$15, IF($C43='Input 2'!$B$16,'Input 2'!$C$16, IF($C43='Input 2'!$B$17,'Input 2'!$C$17, FALSE)))))))</f>
        <v>1</v>
      </c>
      <c r="J43" s="89">
        <f t="shared" si="7"/>
        <v>1</v>
      </c>
      <c r="K43" s="105">
        <f>'Input 1'!I43</f>
        <v>0</v>
      </c>
      <c r="L43" s="91">
        <f>IF($C43='Input 2'!$B$19, 'Input 2'!$C$19, IF($C43='Input 2'!$B$20,'Input 2'!$C$20, IF($C43='Input 2'!$B$21,'Input 2'!$C$21, IF($C43='Input 2'!$B$22,'Input 2'!$C$22, IF($C43='Input 2'!$B$23,'Input 2'!$C$23, IF($C43='Input 2'!$B$24,'Input 2'!$C$24, IF($C43='Input 2'!$B$25,'Input 2'!$C$25, FALSE)))))))</f>
        <v>1</v>
      </c>
      <c r="M43" s="91">
        <f t="shared" si="8"/>
        <v>1</v>
      </c>
      <c r="N43" s="92">
        <f t="shared" si="9"/>
        <v>192.101</v>
      </c>
      <c r="P43" s="87">
        <f>'Input 1'!F43</f>
        <v>22</v>
      </c>
      <c r="R43" s="98">
        <f t="shared" si="0"/>
        <v>342.85954030676851</v>
      </c>
      <c r="S43" s="98">
        <f t="shared" si="1"/>
        <v>249.70948516614072</v>
      </c>
      <c r="T43" s="98">
        <f t="shared" si="2"/>
        <v>450.59936312002475</v>
      </c>
      <c r="U43" s="98">
        <f t="shared" si="10"/>
        <v>178.47878996297183</v>
      </c>
      <c r="V43" s="99">
        <f t="shared" si="11"/>
        <v>6.416621798044711E-2</v>
      </c>
      <c r="W43" s="168"/>
      <c r="X43" s="101" t="str">
        <f t="shared" si="12"/>
        <v>Ziarat</v>
      </c>
      <c r="Y43" s="102">
        <f>R43*'Input 2'!$I$25</f>
        <v>240.00167821473795</v>
      </c>
      <c r="Z43" s="102">
        <f t="shared" si="13"/>
        <v>124.93515297408027</v>
      </c>
    </row>
    <row r="44" spans="1:26" x14ac:dyDescent="0.15">
      <c r="A44" s="71" t="str">
        <f>'Input 1'!D44</f>
        <v>PK233</v>
      </c>
      <c r="B44" s="71" t="str">
        <f>'Input 1'!C44</f>
        <v>Shaheed Sikandar Abad</v>
      </c>
      <c r="C44" s="71" t="str">
        <f>'Input 1'!B44</f>
        <v>PK2</v>
      </c>
      <c r="D44" s="72">
        <f>'Input 1'!E44/1000</f>
        <v>223.78899999999999</v>
      </c>
      <c r="E44" s="73">
        <f>'Input 1'!G44</f>
        <v>0</v>
      </c>
      <c r="F44" s="74">
        <f>IF($C44='Input 2'!$B$3, 'Input 2'!$C$3, IF($C44='Input 2'!$B$4,'Input 2'!$C$4, IF($C44='Input 2'!$B$5,'Input 2'!$C$5, IF($C44='Input 2'!$B$6,'Input 2'!$C$6, IF($C44='Input 2'!$B$7,'Input 2'!$C$7, IF($C44='Input 2'!$B$8,'Input 2'!$C$8, IF($C44='Input 2'!$B$9,'Input 2'!$C$9, FALSE)))))))</f>
        <v>1</v>
      </c>
      <c r="G44" s="74">
        <f t="shared" si="6"/>
        <v>1</v>
      </c>
      <c r="H44" s="90">
        <f>'Input 1'!H44</f>
        <v>0</v>
      </c>
      <c r="I44" s="89">
        <f>IF($C44='Input 2'!$B$11, 'Input 2'!$C$11, IF($C44='Input 2'!$B$12,'Input 2'!$C$12, IF($C44='Input 2'!$B$13,'Input 2'!$C$13, IF($C44='Input 2'!$B$14,'Input 2'!$C$14, IF($C44='Input 2'!$B$15,'Input 2'!$C$15, IF($C44='Input 2'!$B$16,'Input 2'!$C$16, IF($C44='Input 2'!$B$17,'Input 2'!$C$17, FALSE)))))))</f>
        <v>1</v>
      </c>
      <c r="J44" s="89">
        <f t="shared" si="7"/>
        <v>1</v>
      </c>
      <c r="K44" s="105">
        <f>'Input 1'!I44</f>
        <v>0</v>
      </c>
      <c r="L44" s="91">
        <f>IF($C44='Input 2'!$B$19, 'Input 2'!$C$19, IF($C44='Input 2'!$B$20,'Input 2'!$C$20, IF($C44='Input 2'!$B$21,'Input 2'!$C$21, IF($C44='Input 2'!$B$22,'Input 2'!$C$22, IF($C44='Input 2'!$B$23,'Input 2'!$C$23, IF($C44='Input 2'!$B$24,'Input 2'!$C$24, IF($C44='Input 2'!$B$25,'Input 2'!$C$25, FALSE)))))))</f>
        <v>1</v>
      </c>
      <c r="M44" s="91">
        <f t="shared" si="8"/>
        <v>1</v>
      </c>
      <c r="N44" s="92">
        <f t="shared" si="9"/>
        <v>223.78899999999999</v>
      </c>
      <c r="P44" s="87">
        <f>'Input 1'!F44</f>
        <v>48</v>
      </c>
      <c r="R44" s="98">
        <f t="shared" si="0"/>
        <v>399.415899270235</v>
      </c>
      <c r="S44" s="98">
        <f t="shared" si="1"/>
        <v>290.90028670254429</v>
      </c>
      <c r="T44" s="98">
        <f t="shared" si="2"/>
        <v>524.92793308346756</v>
      </c>
      <c r="U44" s="98">
        <f t="shared" si="10"/>
        <v>178.47878996297183</v>
      </c>
      <c r="V44" s="99">
        <f t="shared" si="11"/>
        <v>0.12017548647337239</v>
      </c>
      <c r="W44" s="168"/>
      <c r="X44" s="101" t="str">
        <f t="shared" si="12"/>
        <v>Shaheed Sikandar Abad</v>
      </c>
      <c r="Y44" s="102">
        <f>R44*'Input 2'!$I$25</f>
        <v>279.59112948916447</v>
      </c>
      <c r="Z44" s="102">
        <f t="shared" si="13"/>
        <v>124.93515297408027</v>
      </c>
    </row>
    <row r="45" spans="1:26" x14ac:dyDescent="0.15">
      <c r="A45" s="71" t="str">
        <f>'Input 1'!D45</f>
        <v>PK234</v>
      </c>
      <c r="B45" s="71" t="str">
        <f>'Input 1'!C45</f>
        <v>Duki</v>
      </c>
      <c r="C45" s="71" t="str">
        <f>'Input 1'!B45</f>
        <v>PK2</v>
      </c>
      <c r="D45" s="72">
        <f>'Input 1'!E45/1000</f>
        <v>172.768</v>
      </c>
      <c r="E45" s="73">
        <f>'Input 1'!G45</f>
        <v>0</v>
      </c>
      <c r="F45" s="74">
        <f>IF($C45='Input 2'!$B$3, 'Input 2'!$C$3, IF($C45='Input 2'!$B$4,'Input 2'!$C$4, IF($C45='Input 2'!$B$5,'Input 2'!$C$5, IF($C45='Input 2'!$B$6,'Input 2'!$C$6, IF($C45='Input 2'!$B$7,'Input 2'!$C$7, IF($C45='Input 2'!$B$8,'Input 2'!$C$8, IF($C45='Input 2'!$B$9,'Input 2'!$C$9, FALSE)))))))</f>
        <v>1</v>
      </c>
      <c r="G45" s="74">
        <f t="shared" si="6"/>
        <v>1</v>
      </c>
      <c r="H45" s="90">
        <f>'Input 1'!H45</f>
        <v>0</v>
      </c>
      <c r="I45" s="89">
        <f>IF($C45='Input 2'!$B$11, 'Input 2'!$C$11, IF($C45='Input 2'!$B$12,'Input 2'!$C$12, IF($C45='Input 2'!$B$13,'Input 2'!$C$13, IF($C45='Input 2'!$B$14,'Input 2'!$C$14, IF($C45='Input 2'!$B$15,'Input 2'!$C$15, IF($C45='Input 2'!$B$16,'Input 2'!$C$16, IF($C45='Input 2'!$B$17,'Input 2'!$C$17, FALSE)))))))</f>
        <v>1</v>
      </c>
      <c r="J45" s="89">
        <f t="shared" si="7"/>
        <v>1</v>
      </c>
      <c r="K45" s="105">
        <f>'Input 1'!I45</f>
        <v>0</v>
      </c>
      <c r="L45" s="91">
        <f>IF($C45='Input 2'!$B$19, 'Input 2'!$C$19, IF($C45='Input 2'!$B$20,'Input 2'!$C$20, IF($C45='Input 2'!$B$21,'Input 2'!$C$21, IF($C45='Input 2'!$B$22,'Input 2'!$C$22, IF($C45='Input 2'!$B$23,'Input 2'!$C$23, IF($C45='Input 2'!$B$24,'Input 2'!$C$24, IF($C45='Input 2'!$B$25,'Input 2'!$C$25, FALSE)))))))</f>
        <v>1</v>
      </c>
      <c r="M45" s="91">
        <f t="shared" si="8"/>
        <v>1</v>
      </c>
      <c r="N45" s="92">
        <f t="shared" si="9"/>
        <v>172.768</v>
      </c>
      <c r="P45" s="87">
        <f>'Input 1'!F45</f>
        <v>42</v>
      </c>
      <c r="R45" s="98">
        <f t="shared" si="0"/>
        <v>308.35423584322717</v>
      </c>
      <c r="S45" s="98">
        <f t="shared" si="1"/>
        <v>224.57878060595104</v>
      </c>
      <c r="T45" s="98">
        <f t="shared" si="2"/>
        <v>405.25114792489592</v>
      </c>
      <c r="U45" s="98">
        <f t="shared" si="10"/>
        <v>178.47878996297183</v>
      </c>
      <c r="V45" s="99">
        <f t="shared" si="11"/>
        <v>0.13620698248281418</v>
      </c>
      <c r="W45" s="168"/>
      <c r="X45" s="101" t="str">
        <f t="shared" si="12"/>
        <v>Duki</v>
      </c>
      <c r="Y45" s="102">
        <f>R45*'Input 2'!$I$25</f>
        <v>215.84796509025901</v>
      </c>
      <c r="Z45" s="102">
        <f t="shared" si="13"/>
        <v>124.93515297408027</v>
      </c>
    </row>
    <row r="46" spans="1:26" x14ac:dyDescent="0.15">
      <c r="A46" s="71" t="str">
        <f>'Input 1'!D46</f>
        <v>PK301</v>
      </c>
      <c r="B46" s="71" t="str">
        <f>'Input 1'!C46</f>
        <v>Astore</v>
      </c>
      <c r="C46" s="71" t="str">
        <f>'Input 1'!B46</f>
        <v>PK3</v>
      </c>
      <c r="D46" s="72">
        <f>'Input 1'!E46/1000</f>
        <v>104.842</v>
      </c>
      <c r="E46" s="73">
        <f>'Input 1'!G46</f>
        <v>0</v>
      </c>
      <c r="F46" s="74">
        <f>IF($C46='Input 2'!$B$3, 'Input 2'!$C$3, IF($C46='Input 2'!$B$4,'Input 2'!$C$4, IF($C46='Input 2'!$B$5,'Input 2'!$C$5, IF($C46='Input 2'!$B$6,'Input 2'!$C$6, IF($C46='Input 2'!$B$7,'Input 2'!$C$7, IF($C46='Input 2'!$B$8,'Input 2'!$C$8, IF($C46='Input 2'!$B$9,'Input 2'!$C$9, FALSE)))))))</f>
        <v>1</v>
      </c>
      <c r="G46" s="74">
        <f t="shared" si="6"/>
        <v>1</v>
      </c>
      <c r="H46" s="90">
        <f>'Input 1'!H46</f>
        <v>0</v>
      </c>
      <c r="I46" s="89">
        <f>IF($C46='Input 2'!$B$11, 'Input 2'!$C$11, IF($C46='Input 2'!$B$12,'Input 2'!$C$12, IF($C46='Input 2'!$B$13,'Input 2'!$C$13, IF($C46='Input 2'!$B$14,'Input 2'!$C$14, IF($C46='Input 2'!$B$15,'Input 2'!$C$15, IF($C46='Input 2'!$B$16,'Input 2'!$C$16, IF($C46='Input 2'!$B$17,'Input 2'!$C$17, FALSE)))))))</f>
        <v>1</v>
      </c>
      <c r="J46" s="89">
        <f t="shared" si="7"/>
        <v>1</v>
      </c>
      <c r="K46" s="105">
        <f>'Input 1'!I46</f>
        <v>0</v>
      </c>
      <c r="L46" s="91">
        <f>IF($C46='Input 2'!$B$19, 'Input 2'!$C$19, IF($C46='Input 2'!$B$20,'Input 2'!$C$20, IF($C46='Input 2'!$B$21,'Input 2'!$C$21, IF($C46='Input 2'!$B$22,'Input 2'!$C$22, IF($C46='Input 2'!$B$23,'Input 2'!$C$23, IF($C46='Input 2'!$B$24,'Input 2'!$C$24, IF($C46='Input 2'!$B$25,'Input 2'!$C$25, FALSE)))))))</f>
        <v>1</v>
      </c>
      <c r="M46" s="91">
        <f t="shared" si="8"/>
        <v>1</v>
      </c>
      <c r="N46" s="92">
        <f t="shared" si="9"/>
        <v>104.842</v>
      </c>
      <c r="P46" s="87">
        <f>'Input 1'!F46</f>
        <v>85</v>
      </c>
      <c r="R46" s="98">
        <f t="shared" si="0"/>
        <v>170.10975724816271</v>
      </c>
      <c r="S46" s="98">
        <f t="shared" si="1"/>
        <v>123.89335838859641</v>
      </c>
      <c r="T46" s="98">
        <f t="shared" si="2"/>
        <v>223.56486918211891</v>
      </c>
      <c r="U46" s="98">
        <f t="shared" si="10"/>
        <v>162.25344542088354</v>
      </c>
      <c r="V46" s="99">
        <f t="shared" si="11"/>
        <v>0.49967739284936313</v>
      </c>
      <c r="W46" s="168"/>
      <c r="X46" s="101" t="str">
        <f t="shared" si="12"/>
        <v>Astore</v>
      </c>
      <c r="Y46" s="102">
        <f>R46*'Input 2'!$I$25</f>
        <v>119.07683007371389</v>
      </c>
      <c r="Z46" s="102">
        <f t="shared" si="13"/>
        <v>113.57741179461847</v>
      </c>
    </row>
    <row r="47" spans="1:26" x14ac:dyDescent="0.15">
      <c r="A47" s="71" t="str">
        <f>'Input 1'!D47</f>
        <v>PK302</v>
      </c>
      <c r="B47" s="71" t="str">
        <f>'Input 1'!C47</f>
        <v>Diamir</v>
      </c>
      <c r="C47" s="71" t="str">
        <f>'Input 1'!B47</f>
        <v>PK3</v>
      </c>
      <c r="D47" s="72">
        <f>'Input 1'!E47/1000</f>
        <v>291.65199999999999</v>
      </c>
      <c r="E47" s="73">
        <f>'Input 1'!G47</f>
        <v>0</v>
      </c>
      <c r="F47" s="74">
        <f>IF($C47='Input 2'!$B$3, 'Input 2'!$C$3, IF($C47='Input 2'!$B$4,'Input 2'!$C$4, IF($C47='Input 2'!$B$5,'Input 2'!$C$5, IF($C47='Input 2'!$B$6,'Input 2'!$C$6, IF($C47='Input 2'!$B$7,'Input 2'!$C$7, IF($C47='Input 2'!$B$8,'Input 2'!$C$8, IF($C47='Input 2'!$B$9,'Input 2'!$C$9, FALSE)))))))</f>
        <v>1</v>
      </c>
      <c r="G47" s="74">
        <f t="shared" si="6"/>
        <v>1</v>
      </c>
      <c r="H47" s="90">
        <f>'Input 1'!H47</f>
        <v>0</v>
      </c>
      <c r="I47" s="89">
        <f>IF($C47='Input 2'!$B$11, 'Input 2'!$C$11, IF($C47='Input 2'!$B$12,'Input 2'!$C$12, IF($C47='Input 2'!$B$13,'Input 2'!$C$13, IF($C47='Input 2'!$B$14,'Input 2'!$C$14, IF($C47='Input 2'!$B$15,'Input 2'!$C$15, IF($C47='Input 2'!$B$16,'Input 2'!$C$16, IF($C47='Input 2'!$B$17,'Input 2'!$C$17, FALSE)))))))</f>
        <v>1</v>
      </c>
      <c r="J47" s="89">
        <f t="shared" si="7"/>
        <v>1</v>
      </c>
      <c r="K47" s="105">
        <f>'Input 1'!I47</f>
        <v>0</v>
      </c>
      <c r="L47" s="91">
        <f>IF($C47='Input 2'!$B$19, 'Input 2'!$C$19, IF($C47='Input 2'!$B$20,'Input 2'!$C$20, IF($C47='Input 2'!$B$21,'Input 2'!$C$21, IF($C47='Input 2'!$B$22,'Input 2'!$C$22, IF($C47='Input 2'!$B$23,'Input 2'!$C$23, IF($C47='Input 2'!$B$24,'Input 2'!$C$24, IF($C47='Input 2'!$B$25,'Input 2'!$C$25, FALSE)))))))</f>
        <v>1</v>
      </c>
      <c r="M47" s="91">
        <f t="shared" si="8"/>
        <v>1</v>
      </c>
      <c r="N47" s="92">
        <f t="shared" si="9"/>
        <v>291.65199999999999</v>
      </c>
      <c r="P47" s="87">
        <f>'Input 1'!F47</f>
        <v>1362</v>
      </c>
      <c r="R47" s="98">
        <f t="shared" si="0"/>
        <v>473.21541863891525</v>
      </c>
      <c r="S47" s="98">
        <f t="shared" si="1"/>
        <v>344.64952748660767</v>
      </c>
      <c r="T47" s="98">
        <f t="shared" si="2"/>
        <v>621.91813611628299</v>
      </c>
      <c r="U47" s="98">
        <f t="shared" si="10"/>
        <v>162.25344542088354</v>
      </c>
      <c r="V47" s="99">
        <f t="shared" si="11"/>
        <v>2.8781817885762244</v>
      </c>
      <c r="W47" s="168"/>
      <c r="X47" s="101" t="str">
        <f t="shared" si="12"/>
        <v>Diamir</v>
      </c>
      <c r="Y47" s="102">
        <f>R47*'Input 2'!$I$25</f>
        <v>331.25079304724068</v>
      </c>
      <c r="Z47" s="102">
        <f t="shared" si="13"/>
        <v>113.57741179461848</v>
      </c>
    </row>
    <row r="48" spans="1:26" x14ac:dyDescent="0.15">
      <c r="A48" s="71" t="str">
        <f>'Input 1'!D48</f>
        <v>PK303</v>
      </c>
      <c r="B48" s="71" t="str">
        <f>'Input 1'!C48</f>
        <v>Ghanche</v>
      </c>
      <c r="C48" s="71" t="str">
        <f>'Input 1'!B48</f>
        <v>PK3</v>
      </c>
      <c r="D48" s="72">
        <f>'Input 1'!E48/1000</f>
        <v>169.66499999999999</v>
      </c>
      <c r="E48" s="73">
        <f>'Input 1'!G48</f>
        <v>0</v>
      </c>
      <c r="F48" s="74">
        <f>IF($C48='Input 2'!$B$3, 'Input 2'!$C$3, IF($C48='Input 2'!$B$4,'Input 2'!$C$4, IF($C48='Input 2'!$B$5,'Input 2'!$C$5, IF($C48='Input 2'!$B$6,'Input 2'!$C$6, IF($C48='Input 2'!$B$7,'Input 2'!$C$7, IF($C48='Input 2'!$B$8,'Input 2'!$C$8, IF($C48='Input 2'!$B$9,'Input 2'!$C$9, FALSE)))))))</f>
        <v>1</v>
      </c>
      <c r="G48" s="74">
        <f t="shared" si="6"/>
        <v>1</v>
      </c>
      <c r="H48" s="90">
        <f>'Input 1'!H48</f>
        <v>0</v>
      </c>
      <c r="I48" s="89">
        <f>IF($C48='Input 2'!$B$11, 'Input 2'!$C$11, IF($C48='Input 2'!$B$12,'Input 2'!$C$12, IF($C48='Input 2'!$B$13,'Input 2'!$C$13, IF($C48='Input 2'!$B$14,'Input 2'!$C$14, IF($C48='Input 2'!$B$15,'Input 2'!$C$15, IF($C48='Input 2'!$B$16,'Input 2'!$C$16, IF($C48='Input 2'!$B$17,'Input 2'!$C$17, FALSE)))))))</f>
        <v>1</v>
      </c>
      <c r="J48" s="89">
        <f t="shared" si="7"/>
        <v>1</v>
      </c>
      <c r="K48" s="105">
        <f>'Input 1'!I48</f>
        <v>0</v>
      </c>
      <c r="L48" s="91">
        <f>IF($C48='Input 2'!$B$19, 'Input 2'!$C$19, IF($C48='Input 2'!$B$20,'Input 2'!$C$20, IF($C48='Input 2'!$B$21,'Input 2'!$C$21, IF($C48='Input 2'!$B$22,'Input 2'!$C$22, IF($C48='Input 2'!$B$23,'Input 2'!$C$23, IF($C48='Input 2'!$B$24,'Input 2'!$C$24, IF($C48='Input 2'!$B$25,'Input 2'!$C$25, FALSE)))))))</f>
        <v>1</v>
      </c>
      <c r="M48" s="91">
        <f t="shared" si="8"/>
        <v>1</v>
      </c>
      <c r="N48" s="92">
        <f t="shared" si="9"/>
        <v>169.66499999999999</v>
      </c>
      <c r="P48" s="87">
        <f>'Input 1'!F48</f>
        <v>25</v>
      </c>
      <c r="R48" s="98">
        <f t="shared" si="0"/>
        <v>275.28730817334201</v>
      </c>
      <c r="S48" s="98">
        <f t="shared" si="1"/>
        <v>200.49566634556007</v>
      </c>
      <c r="T48" s="98">
        <f t="shared" si="2"/>
        <v>361.79330354041514</v>
      </c>
      <c r="U48" s="98">
        <f t="shared" si="10"/>
        <v>162.25344542088351</v>
      </c>
      <c r="V48" s="99">
        <f t="shared" si="11"/>
        <v>9.0814212125820498E-2</v>
      </c>
      <c r="W48" s="168"/>
      <c r="X48" s="101" t="str">
        <f t="shared" si="12"/>
        <v>Ghanche</v>
      </c>
      <c r="Y48" s="102">
        <f>R48*'Input 2'!$I$25</f>
        <v>192.70111572133939</v>
      </c>
      <c r="Z48" s="102">
        <f t="shared" si="13"/>
        <v>113.57741179461844</v>
      </c>
    </row>
    <row r="49" spans="1:26" x14ac:dyDescent="0.15">
      <c r="A49" s="71" t="str">
        <f>'Input 1'!D49</f>
        <v>PK304</v>
      </c>
      <c r="B49" s="71" t="str">
        <f>'Input 1'!C49</f>
        <v>Khizer</v>
      </c>
      <c r="C49" s="71" t="str">
        <f>'Input 1'!B49</f>
        <v>PK3</v>
      </c>
      <c r="D49" s="72">
        <f>'Input 1'!E49/1000</f>
        <v>197.84299999999999</v>
      </c>
      <c r="E49" s="73">
        <f>'Input 1'!G49</f>
        <v>0</v>
      </c>
      <c r="F49" s="74">
        <f>IF($C49='Input 2'!$B$3, 'Input 2'!$C$3, IF($C49='Input 2'!$B$4,'Input 2'!$C$4, IF($C49='Input 2'!$B$5,'Input 2'!$C$5, IF($C49='Input 2'!$B$6,'Input 2'!$C$6, IF($C49='Input 2'!$B$7,'Input 2'!$C$7, IF($C49='Input 2'!$B$8,'Input 2'!$C$8, IF($C49='Input 2'!$B$9,'Input 2'!$C$9, FALSE)))))))</f>
        <v>1</v>
      </c>
      <c r="G49" s="74">
        <f t="shared" si="6"/>
        <v>1</v>
      </c>
      <c r="H49" s="90">
        <f>'Input 1'!H49</f>
        <v>0</v>
      </c>
      <c r="I49" s="89">
        <f>IF($C49='Input 2'!$B$11, 'Input 2'!$C$11, IF($C49='Input 2'!$B$12,'Input 2'!$C$12, IF($C49='Input 2'!$B$13,'Input 2'!$C$13, IF($C49='Input 2'!$B$14,'Input 2'!$C$14, IF($C49='Input 2'!$B$15,'Input 2'!$C$15, IF($C49='Input 2'!$B$16,'Input 2'!$C$16, IF($C49='Input 2'!$B$17,'Input 2'!$C$17, FALSE)))))))</f>
        <v>1</v>
      </c>
      <c r="J49" s="89">
        <f t="shared" si="7"/>
        <v>1</v>
      </c>
      <c r="K49" s="105">
        <f>'Input 1'!I49</f>
        <v>0</v>
      </c>
      <c r="L49" s="91">
        <f>IF($C49='Input 2'!$B$19, 'Input 2'!$C$19, IF($C49='Input 2'!$B$20,'Input 2'!$C$20, IF($C49='Input 2'!$B$21,'Input 2'!$C$21, IF($C49='Input 2'!$B$22,'Input 2'!$C$22, IF($C49='Input 2'!$B$23,'Input 2'!$C$23, IF($C49='Input 2'!$B$24,'Input 2'!$C$24, IF($C49='Input 2'!$B$25,'Input 2'!$C$25, FALSE)))))))</f>
        <v>1</v>
      </c>
      <c r="M49" s="91">
        <f t="shared" si="8"/>
        <v>1</v>
      </c>
      <c r="N49" s="92">
        <f t="shared" si="9"/>
        <v>197.84299999999999</v>
      </c>
      <c r="P49" s="87">
        <f>'Input 1'!F49</f>
        <v>73</v>
      </c>
      <c r="R49" s="98">
        <f t="shared" si="0"/>
        <v>321.00708402403859</v>
      </c>
      <c r="S49" s="98">
        <f t="shared" si="1"/>
        <v>233.79403009934072</v>
      </c>
      <c r="T49" s="98">
        <f t="shared" si="2"/>
        <v>421.88001386465299</v>
      </c>
      <c r="U49" s="98">
        <f t="shared" si="10"/>
        <v>162.25344542088354</v>
      </c>
      <c r="V49" s="99">
        <f t="shared" si="11"/>
        <v>0.22740931161049829</v>
      </c>
      <c r="W49" s="168"/>
      <c r="X49" s="101" t="str">
        <f t="shared" si="12"/>
        <v>Khizer</v>
      </c>
      <c r="Y49" s="102">
        <f>R49*'Input 2'!$I$25</f>
        <v>224.704958816827</v>
      </c>
      <c r="Z49" s="102">
        <f t="shared" si="13"/>
        <v>113.57741179461847</v>
      </c>
    </row>
    <row r="50" spans="1:26" x14ac:dyDescent="0.15">
      <c r="A50" s="71" t="str">
        <f>'Input 1'!D50</f>
        <v>PK305</v>
      </c>
      <c r="B50" s="71" t="str">
        <f>'Input 1'!C50</f>
        <v>Gilgit</v>
      </c>
      <c r="C50" s="71" t="str">
        <f>'Input 1'!B50</f>
        <v>PK3</v>
      </c>
      <c r="D50" s="72">
        <f>'Input 1'!E50/1000</f>
        <v>377.75599999999997</v>
      </c>
      <c r="E50" s="73">
        <f>'Input 1'!G50</f>
        <v>0</v>
      </c>
      <c r="F50" s="74">
        <f>IF($C50='Input 2'!$B$3, 'Input 2'!$C$3, IF($C50='Input 2'!$B$4,'Input 2'!$C$4, IF($C50='Input 2'!$B$5,'Input 2'!$C$5, IF($C50='Input 2'!$B$6,'Input 2'!$C$6, IF($C50='Input 2'!$B$7,'Input 2'!$C$7, IF($C50='Input 2'!$B$8,'Input 2'!$C$8, IF($C50='Input 2'!$B$9,'Input 2'!$C$9, FALSE)))))))</f>
        <v>1</v>
      </c>
      <c r="G50" s="74">
        <f t="shared" si="6"/>
        <v>1</v>
      </c>
      <c r="H50" s="90">
        <f>'Input 1'!H50</f>
        <v>0</v>
      </c>
      <c r="I50" s="89">
        <f>IF($C50='Input 2'!$B$11, 'Input 2'!$C$11, IF($C50='Input 2'!$B$12,'Input 2'!$C$12, IF($C50='Input 2'!$B$13,'Input 2'!$C$13, IF($C50='Input 2'!$B$14,'Input 2'!$C$14, IF($C50='Input 2'!$B$15,'Input 2'!$C$15, IF($C50='Input 2'!$B$16,'Input 2'!$C$16, IF($C50='Input 2'!$B$17,'Input 2'!$C$17, FALSE)))))))</f>
        <v>1</v>
      </c>
      <c r="J50" s="89">
        <f t="shared" si="7"/>
        <v>1</v>
      </c>
      <c r="K50" s="105">
        <f>'Input 1'!I50</f>
        <v>0</v>
      </c>
      <c r="L50" s="91">
        <f>IF($C50='Input 2'!$B$19, 'Input 2'!$C$19, IF($C50='Input 2'!$B$20,'Input 2'!$C$20, IF($C50='Input 2'!$B$21,'Input 2'!$C$21, IF($C50='Input 2'!$B$22,'Input 2'!$C$22, IF($C50='Input 2'!$B$23,'Input 2'!$C$23, IF($C50='Input 2'!$B$24,'Input 2'!$C$24, IF($C50='Input 2'!$B$25,'Input 2'!$C$25, FALSE)))))))</f>
        <v>1</v>
      </c>
      <c r="M50" s="91">
        <f t="shared" si="8"/>
        <v>1</v>
      </c>
      <c r="N50" s="92">
        <f t="shared" si="9"/>
        <v>377.75599999999997</v>
      </c>
      <c r="P50" s="87">
        <f>'Input 1'!F50</f>
        <v>725</v>
      </c>
      <c r="R50" s="98">
        <f t="shared" si="0"/>
        <v>612.92212528411278</v>
      </c>
      <c r="S50" s="98">
        <f t="shared" si="1"/>
        <v>446.39991121347003</v>
      </c>
      <c r="T50" s="98">
        <f t="shared" si="2"/>
        <v>805.52613192003685</v>
      </c>
      <c r="U50" s="98">
        <f t="shared" si="10"/>
        <v>162.25344542088354</v>
      </c>
      <c r="V50" s="99">
        <f t="shared" si="11"/>
        <v>1.1828582622367154</v>
      </c>
      <c r="W50" s="168"/>
      <c r="X50" s="101" t="str">
        <f t="shared" si="12"/>
        <v>Gilgit</v>
      </c>
      <c r="Y50" s="102">
        <f>R50*'Input 2'!$I$25</f>
        <v>429.0454876988789</v>
      </c>
      <c r="Z50" s="102">
        <f t="shared" si="13"/>
        <v>113.57741179461847</v>
      </c>
    </row>
    <row r="51" spans="1:26" x14ac:dyDescent="0.15">
      <c r="A51" s="71" t="str">
        <f>'Input 1'!D51</f>
        <v>PK306</v>
      </c>
      <c r="B51" s="71" t="str">
        <f>'Input 1'!C51</f>
        <v xml:space="preserve">Hunza </v>
      </c>
      <c r="C51" s="71" t="str">
        <f>'Input 1'!B51</f>
        <v>PK3</v>
      </c>
      <c r="D51" s="72">
        <f>'Input 1'!E51/1000</f>
        <v>57.235999999999997</v>
      </c>
      <c r="E51" s="73">
        <f>'Input 1'!G51</f>
        <v>0</v>
      </c>
      <c r="F51" s="74">
        <f>IF($C51='Input 2'!$B$3, 'Input 2'!$C$3, IF($C51='Input 2'!$B$4,'Input 2'!$C$4, IF($C51='Input 2'!$B$5,'Input 2'!$C$5, IF($C51='Input 2'!$B$6,'Input 2'!$C$6, IF($C51='Input 2'!$B$7,'Input 2'!$C$7, IF($C51='Input 2'!$B$8,'Input 2'!$C$8, IF($C51='Input 2'!$B$9,'Input 2'!$C$9, FALSE)))))))</f>
        <v>1</v>
      </c>
      <c r="G51" s="74">
        <f t="shared" si="6"/>
        <v>1</v>
      </c>
      <c r="H51" s="90">
        <f>'Input 1'!H51</f>
        <v>0</v>
      </c>
      <c r="I51" s="89">
        <f>IF($C51='Input 2'!$B$11, 'Input 2'!$C$11, IF($C51='Input 2'!$B$12,'Input 2'!$C$12, IF($C51='Input 2'!$B$13,'Input 2'!$C$13, IF($C51='Input 2'!$B$14,'Input 2'!$C$14, IF($C51='Input 2'!$B$15,'Input 2'!$C$15, IF($C51='Input 2'!$B$16,'Input 2'!$C$16, IF($C51='Input 2'!$B$17,'Input 2'!$C$17, FALSE)))))))</f>
        <v>1</v>
      </c>
      <c r="J51" s="89">
        <f t="shared" si="7"/>
        <v>1</v>
      </c>
      <c r="K51" s="105">
        <f>'Input 1'!I51</f>
        <v>0</v>
      </c>
      <c r="L51" s="91">
        <f>IF($C51='Input 2'!$B$19, 'Input 2'!$C$19, IF($C51='Input 2'!$B$20,'Input 2'!$C$20, IF($C51='Input 2'!$B$21,'Input 2'!$C$21, IF($C51='Input 2'!$B$22,'Input 2'!$C$22, IF($C51='Input 2'!$B$23,'Input 2'!$C$23, IF($C51='Input 2'!$B$24,'Input 2'!$C$24, IF($C51='Input 2'!$B$25,'Input 2'!$C$25, FALSE)))))))</f>
        <v>1</v>
      </c>
      <c r="M51" s="91">
        <f t="shared" si="8"/>
        <v>1</v>
      </c>
      <c r="N51" s="92">
        <f t="shared" si="9"/>
        <v>57.235999999999997</v>
      </c>
      <c r="P51" s="87">
        <f>'Input 1'!F51</f>
        <v>11</v>
      </c>
      <c r="R51" s="98">
        <f t="shared" si="0"/>
        <v>92.867382021096901</v>
      </c>
      <c r="S51" s="98">
        <f t="shared" si="1"/>
        <v>67.636636660209689</v>
      </c>
      <c r="T51" s="98">
        <f t="shared" si="2"/>
        <v>122.04993087224355</v>
      </c>
      <c r="U51" s="98">
        <f t="shared" si="10"/>
        <v>162.25344542088354</v>
      </c>
      <c r="V51" s="99">
        <f t="shared" si="11"/>
        <v>0.11844847739436763</v>
      </c>
      <c r="W51" s="168"/>
      <c r="X51" s="101" t="str">
        <f t="shared" si="12"/>
        <v xml:space="preserve">Hunza </v>
      </c>
      <c r="Y51" s="102">
        <f>R51*'Input 2'!$I$25</f>
        <v>65.007167414767821</v>
      </c>
      <c r="Z51" s="102">
        <f t="shared" si="13"/>
        <v>113.57741179461847</v>
      </c>
    </row>
    <row r="52" spans="1:26" x14ac:dyDescent="0.15">
      <c r="A52" s="71" t="str">
        <f>'Input 1'!D52</f>
        <v>PK307</v>
      </c>
      <c r="B52" s="71" t="str">
        <f>'Input 1'!C52</f>
        <v>Skardu</v>
      </c>
      <c r="C52" s="71" t="str">
        <f>'Input 1'!B52</f>
        <v>PK3</v>
      </c>
      <c r="D52" s="72">
        <f>'Input 1'!E52/1000</f>
        <v>256.94</v>
      </c>
      <c r="E52" s="73">
        <f>'Input 1'!G52</f>
        <v>0</v>
      </c>
      <c r="F52" s="74">
        <f>IF($C52='Input 2'!$B$3, 'Input 2'!$C$3, IF($C52='Input 2'!$B$4,'Input 2'!$C$4, IF($C52='Input 2'!$B$5,'Input 2'!$C$5, IF($C52='Input 2'!$B$6,'Input 2'!$C$6, IF($C52='Input 2'!$B$7,'Input 2'!$C$7, IF($C52='Input 2'!$B$8,'Input 2'!$C$8, IF($C52='Input 2'!$B$9,'Input 2'!$C$9, FALSE)))))))</f>
        <v>1</v>
      </c>
      <c r="G52" s="74">
        <f t="shared" si="6"/>
        <v>1</v>
      </c>
      <c r="H52" s="90">
        <f>'Input 1'!H52</f>
        <v>0</v>
      </c>
      <c r="I52" s="89">
        <f>IF($C52='Input 2'!$B$11, 'Input 2'!$C$11, IF($C52='Input 2'!$B$12,'Input 2'!$C$12, IF($C52='Input 2'!$B$13,'Input 2'!$C$13, IF($C52='Input 2'!$B$14,'Input 2'!$C$14, IF($C52='Input 2'!$B$15,'Input 2'!$C$15, IF($C52='Input 2'!$B$16,'Input 2'!$C$16, IF($C52='Input 2'!$B$17,'Input 2'!$C$17, FALSE)))))))</f>
        <v>1</v>
      </c>
      <c r="J52" s="89">
        <f t="shared" si="7"/>
        <v>1</v>
      </c>
      <c r="K52" s="105">
        <f>'Input 1'!I52</f>
        <v>0</v>
      </c>
      <c r="L52" s="91">
        <f>IF($C52='Input 2'!$B$19, 'Input 2'!$C$19, IF($C52='Input 2'!$B$20,'Input 2'!$C$20, IF($C52='Input 2'!$B$21,'Input 2'!$C$21, IF($C52='Input 2'!$B$22,'Input 2'!$C$22, IF($C52='Input 2'!$B$23,'Input 2'!$C$23, IF($C52='Input 2'!$B$24,'Input 2'!$C$24, IF($C52='Input 2'!$B$25,'Input 2'!$C$25, FALSE)))))))</f>
        <v>1</v>
      </c>
      <c r="M52" s="91">
        <f t="shared" si="8"/>
        <v>1</v>
      </c>
      <c r="N52" s="92">
        <f t="shared" si="9"/>
        <v>256.94</v>
      </c>
      <c r="P52" s="87">
        <f>'Input 1'!F52</f>
        <v>297</v>
      </c>
      <c r="R52" s="98">
        <f t="shared" si="0"/>
        <v>416.89400266441817</v>
      </c>
      <c r="S52" s="98">
        <f t="shared" si="1"/>
        <v>303.62983827441258</v>
      </c>
      <c r="T52" s="98">
        <f t="shared" si="2"/>
        <v>547.89833738056916</v>
      </c>
      <c r="U52" s="98">
        <f t="shared" si="10"/>
        <v>162.25344542088354</v>
      </c>
      <c r="V52" s="99">
        <f t="shared" si="11"/>
        <v>0.71241130383703866</v>
      </c>
      <c r="W52" s="168"/>
      <c r="X52" s="101" t="str">
        <f t="shared" si="12"/>
        <v>Skardu</v>
      </c>
      <c r="Y52" s="102">
        <f>R52*'Input 2'!$I$25</f>
        <v>291.82580186509267</v>
      </c>
      <c r="Z52" s="102">
        <f t="shared" si="13"/>
        <v>113.57741179461847</v>
      </c>
    </row>
    <row r="53" spans="1:26" x14ac:dyDescent="0.15">
      <c r="A53" s="71" t="str">
        <f>'Input 1'!D53</f>
        <v>PK308</v>
      </c>
      <c r="B53" s="71" t="str">
        <f>'Input 1'!C53</f>
        <v>Nagar</v>
      </c>
      <c r="C53" s="71" t="str">
        <f>'Input 1'!B53</f>
        <v>PK3</v>
      </c>
      <c r="D53" s="72">
        <f>'Input 1'!E53/1000</f>
        <v>80.13</v>
      </c>
      <c r="E53" s="73">
        <f>'Input 1'!G53</f>
        <v>0</v>
      </c>
      <c r="F53" s="74">
        <f>IF($C53='Input 2'!$B$3, 'Input 2'!$C$3, IF($C53='Input 2'!$B$4,'Input 2'!$C$4, IF($C53='Input 2'!$B$5,'Input 2'!$C$5, IF($C53='Input 2'!$B$6,'Input 2'!$C$6, IF($C53='Input 2'!$B$7,'Input 2'!$C$7, IF($C53='Input 2'!$B$8,'Input 2'!$C$8, IF($C53='Input 2'!$B$9,'Input 2'!$C$9, FALSE)))))))</f>
        <v>1</v>
      </c>
      <c r="G53" s="74">
        <f t="shared" si="6"/>
        <v>1</v>
      </c>
      <c r="H53" s="90">
        <f>'Input 1'!H53</f>
        <v>0</v>
      </c>
      <c r="I53" s="89">
        <f>IF($C53='Input 2'!$B$11, 'Input 2'!$C$11, IF($C53='Input 2'!$B$12,'Input 2'!$C$12, IF($C53='Input 2'!$B$13,'Input 2'!$C$13, IF($C53='Input 2'!$B$14,'Input 2'!$C$14, IF($C53='Input 2'!$B$15,'Input 2'!$C$15, IF($C53='Input 2'!$B$16,'Input 2'!$C$16, IF($C53='Input 2'!$B$17,'Input 2'!$C$17, FALSE)))))))</f>
        <v>1</v>
      </c>
      <c r="J53" s="89">
        <f t="shared" si="7"/>
        <v>1</v>
      </c>
      <c r="K53" s="105">
        <f>'Input 1'!I53</f>
        <v>0</v>
      </c>
      <c r="L53" s="91">
        <f>IF($C53='Input 2'!$B$19, 'Input 2'!$C$19, IF($C53='Input 2'!$B$20,'Input 2'!$C$20, IF($C53='Input 2'!$B$21,'Input 2'!$C$21, IF($C53='Input 2'!$B$22,'Input 2'!$C$22, IF($C53='Input 2'!$B$23,'Input 2'!$C$23, IF($C53='Input 2'!$B$24,'Input 2'!$C$24, IF($C53='Input 2'!$B$25,'Input 2'!$C$25, FALSE)))))))</f>
        <v>1</v>
      </c>
      <c r="M53" s="91">
        <f t="shared" si="8"/>
        <v>1</v>
      </c>
      <c r="N53" s="92">
        <f t="shared" si="9"/>
        <v>80.13</v>
      </c>
      <c r="P53" s="87">
        <f>'Input 1'!F53</f>
        <v>14</v>
      </c>
      <c r="R53" s="98">
        <f t="shared" si="0"/>
        <v>130.01368581575397</v>
      </c>
      <c r="S53" s="98">
        <f t="shared" si="1"/>
        <v>94.690818638315079</v>
      </c>
      <c r="T53" s="98">
        <f t="shared" si="2"/>
        <v>170.86905026194833</v>
      </c>
      <c r="U53" s="98">
        <f t="shared" si="10"/>
        <v>162.25344542088354</v>
      </c>
      <c r="V53" s="99">
        <f t="shared" si="11"/>
        <v>0.10768097152356554</v>
      </c>
      <c r="W53" s="168"/>
      <c r="X53" s="101" t="str">
        <f t="shared" si="12"/>
        <v>Nagar</v>
      </c>
      <c r="Y53" s="102">
        <f>R53*'Input 2'!$I$25</f>
        <v>91.00958007102777</v>
      </c>
      <c r="Z53" s="102">
        <f t="shared" si="13"/>
        <v>113.57741179461847</v>
      </c>
    </row>
    <row r="54" spans="1:26" x14ac:dyDescent="0.15">
      <c r="A54" s="71" t="str">
        <f>'Input 1'!D54</f>
        <v>PK309</v>
      </c>
      <c r="B54" s="71" t="str">
        <f>'Input 1'!C54</f>
        <v>Kharmang</v>
      </c>
      <c r="C54" s="71" t="str">
        <f>'Input 1'!B54</f>
        <v>PK3</v>
      </c>
      <c r="D54" s="72">
        <f>'Input 1'!E54/1000</f>
        <v>62.41</v>
      </c>
      <c r="E54" s="73">
        <f>'Input 1'!G54</f>
        <v>0</v>
      </c>
      <c r="F54" s="74">
        <f>IF($C54='Input 2'!$B$3, 'Input 2'!$C$3, IF($C54='Input 2'!$B$4,'Input 2'!$C$4, IF($C54='Input 2'!$B$5,'Input 2'!$C$5, IF($C54='Input 2'!$B$6,'Input 2'!$C$6, IF($C54='Input 2'!$B$7,'Input 2'!$C$7, IF($C54='Input 2'!$B$8,'Input 2'!$C$8, IF($C54='Input 2'!$B$9,'Input 2'!$C$9, FALSE)))))))</f>
        <v>1</v>
      </c>
      <c r="G54" s="74">
        <f t="shared" si="6"/>
        <v>1</v>
      </c>
      <c r="H54" s="90">
        <f>'Input 1'!H54</f>
        <v>0</v>
      </c>
      <c r="I54" s="89">
        <f>IF($C54='Input 2'!$B$11, 'Input 2'!$C$11, IF($C54='Input 2'!$B$12,'Input 2'!$C$12, IF($C54='Input 2'!$B$13,'Input 2'!$C$13, IF($C54='Input 2'!$B$14,'Input 2'!$C$14, IF($C54='Input 2'!$B$15,'Input 2'!$C$15, IF($C54='Input 2'!$B$16,'Input 2'!$C$16, IF($C54='Input 2'!$B$17,'Input 2'!$C$17, FALSE)))))))</f>
        <v>1</v>
      </c>
      <c r="J54" s="89">
        <f t="shared" si="7"/>
        <v>1</v>
      </c>
      <c r="K54" s="105">
        <f>'Input 1'!I54</f>
        <v>0</v>
      </c>
      <c r="L54" s="91">
        <f>IF($C54='Input 2'!$B$19, 'Input 2'!$C$19, IF($C54='Input 2'!$B$20,'Input 2'!$C$20, IF($C54='Input 2'!$B$21,'Input 2'!$C$21, IF($C54='Input 2'!$B$22,'Input 2'!$C$22, IF($C54='Input 2'!$B$23,'Input 2'!$C$23, IF($C54='Input 2'!$B$24,'Input 2'!$C$24, IF($C54='Input 2'!$B$25,'Input 2'!$C$25, FALSE)))))))</f>
        <v>1</v>
      </c>
      <c r="M54" s="91">
        <f t="shared" si="8"/>
        <v>1</v>
      </c>
      <c r="N54" s="92">
        <f t="shared" si="9"/>
        <v>62.41</v>
      </c>
      <c r="P54" s="87">
        <f>'Input 1'!F54</f>
        <v>6</v>
      </c>
      <c r="R54" s="98">
        <f t="shared" si="0"/>
        <v>101.26237528717341</v>
      </c>
      <c r="S54" s="98">
        <f t="shared" si="1"/>
        <v>73.750829791803866</v>
      </c>
      <c r="T54" s="98">
        <f t="shared" si="2"/>
        <v>133.08295802880565</v>
      </c>
      <c r="U54" s="98">
        <f t="shared" si="10"/>
        <v>162.25344542088354</v>
      </c>
      <c r="V54" s="99">
        <f t="shared" si="11"/>
        <v>5.925201717799327E-2</v>
      </c>
      <c r="W54" s="168"/>
      <c r="X54" s="101" t="str">
        <f t="shared" si="12"/>
        <v>Kharmang</v>
      </c>
      <c r="Y54" s="102">
        <f>R54*'Input 2'!$I$25</f>
        <v>70.883662701021379</v>
      </c>
      <c r="Z54" s="102">
        <f t="shared" si="13"/>
        <v>113.57741179461847</v>
      </c>
    </row>
    <row r="55" spans="1:26" x14ac:dyDescent="0.15">
      <c r="A55" s="71" t="str">
        <f>'Input 1'!D55</f>
        <v>PK310</v>
      </c>
      <c r="B55" s="71" t="str">
        <f>'Input 1'!C55</f>
        <v>Shigar</v>
      </c>
      <c r="C55" s="71" t="str">
        <f>'Input 1'!B55</f>
        <v>PK3</v>
      </c>
      <c r="D55" s="72">
        <f>'Input 1'!E55/1000</f>
        <v>85.103999999999999</v>
      </c>
      <c r="E55" s="73">
        <f>'Input 1'!G55</f>
        <v>0</v>
      </c>
      <c r="F55" s="74">
        <f>IF($C55='Input 2'!$B$3, 'Input 2'!$C$3, IF($C55='Input 2'!$B$4,'Input 2'!$C$4, IF($C55='Input 2'!$B$5,'Input 2'!$C$5, IF($C55='Input 2'!$B$6,'Input 2'!$C$6, IF($C55='Input 2'!$B$7,'Input 2'!$C$7, IF($C55='Input 2'!$B$8,'Input 2'!$C$8, IF($C55='Input 2'!$B$9,'Input 2'!$C$9, FALSE)))))))</f>
        <v>1</v>
      </c>
      <c r="G55" s="74">
        <f t="shared" si="6"/>
        <v>1</v>
      </c>
      <c r="H55" s="90">
        <f>'Input 1'!H55</f>
        <v>0</v>
      </c>
      <c r="I55" s="89">
        <f>IF($C55='Input 2'!$B$11, 'Input 2'!$C$11, IF($C55='Input 2'!$B$12,'Input 2'!$C$12, IF($C55='Input 2'!$B$13,'Input 2'!$C$13, IF($C55='Input 2'!$B$14,'Input 2'!$C$14, IF($C55='Input 2'!$B$15,'Input 2'!$C$15, IF($C55='Input 2'!$B$16,'Input 2'!$C$16, IF($C55='Input 2'!$B$17,'Input 2'!$C$17, FALSE)))))))</f>
        <v>1</v>
      </c>
      <c r="J55" s="89">
        <f t="shared" si="7"/>
        <v>1</v>
      </c>
      <c r="K55" s="105">
        <f>'Input 1'!I55</f>
        <v>0</v>
      </c>
      <c r="L55" s="91">
        <f>IF($C55='Input 2'!$B$19, 'Input 2'!$C$19, IF($C55='Input 2'!$B$20,'Input 2'!$C$20, IF($C55='Input 2'!$B$21,'Input 2'!$C$21, IF($C55='Input 2'!$B$22,'Input 2'!$C$22, IF($C55='Input 2'!$B$23,'Input 2'!$C$23, IF($C55='Input 2'!$B$24,'Input 2'!$C$24, IF($C55='Input 2'!$B$25,'Input 2'!$C$25, FALSE)))))))</f>
        <v>1</v>
      </c>
      <c r="M55" s="91">
        <f t="shared" si="8"/>
        <v>1</v>
      </c>
      <c r="N55" s="92">
        <f t="shared" si="9"/>
        <v>85.103999999999999</v>
      </c>
      <c r="P55" s="87">
        <f>'Input 1'!F55</f>
        <v>22</v>
      </c>
      <c r="R55" s="98">
        <f t="shared" si="0"/>
        <v>138.08417219098871</v>
      </c>
      <c r="S55" s="98">
        <f t="shared" si="1"/>
        <v>100.568668780671</v>
      </c>
      <c r="T55" s="98">
        <f t="shared" si="2"/>
        <v>181.47559782219957</v>
      </c>
      <c r="U55" s="98">
        <f t="shared" si="10"/>
        <v>162.25344542088351</v>
      </c>
      <c r="V55" s="99">
        <f t="shared" si="11"/>
        <v>0.15932311177251426</v>
      </c>
      <c r="W55" s="168"/>
      <c r="X55" s="101" t="str">
        <f t="shared" si="12"/>
        <v>Shigar</v>
      </c>
      <c r="Y55" s="102">
        <f>R55*'Input 2'!$I$25</f>
        <v>96.658920533692097</v>
      </c>
      <c r="Z55" s="102">
        <f t="shared" si="13"/>
        <v>113.57741179461847</v>
      </c>
    </row>
    <row r="56" spans="1:26" x14ac:dyDescent="0.15">
      <c r="A56" s="71" t="str">
        <f>'Input 1'!D56</f>
        <v>PK401</v>
      </c>
      <c r="B56" s="71" t="str">
        <f>'Input 1'!C56</f>
        <v>Islamabad</v>
      </c>
      <c r="C56" s="71" t="str">
        <f>'Input 1'!B56</f>
        <v>PK4</v>
      </c>
      <c r="D56" s="72">
        <f>'Input 1'!E56/1000</f>
        <v>2549.9940000000001</v>
      </c>
      <c r="E56" s="73">
        <f>'Input 1'!G56</f>
        <v>0</v>
      </c>
      <c r="F56" s="74">
        <f>IF($C56='Input 2'!$B$3, 'Input 2'!$C$3, IF($C56='Input 2'!$B$4,'Input 2'!$C$4, IF($C56='Input 2'!$B$5,'Input 2'!$C$5, IF($C56='Input 2'!$B$6,'Input 2'!$C$6, IF($C56='Input 2'!$B$7,'Input 2'!$C$7, IF($C56='Input 2'!$B$8,'Input 2'!$C$8, IF($C56='Input 2'!$B$9,'Input 2'!$C$9, FALSE)))))))</f>
        <v>1</v>
      </c>
      <c r="G56" s="74">
        <f t="shared" si="6"/>
        <v>1</v>
      </c>
      <c r="H56" s="90">
        <f>'Input 1'!H56</f>
        <v>0</v>
      </c>
      <c r="I56" s="89">
        <f>IF($C56='Input 2'!$B$11, 'Input 2'!$C$11, IF($C56='Input 2'!$B$12,'Input 2'!$C$12, IF($C56='Input 2'!$B$13,'Input 2'!$C$13, IF($C56='Input 2'!$B$14,'Input 2'!$C$14, IF($C56='Input 2'!$B$15,'Input 2'!$C$15, IF($C56='Input 2'!$B$16,'Input 2'!$C$16, IF($C56='Input 2'!$B$17,'Input 2'!$C$17, FALSE)))))))</f>
        <v>1</v>
      </c>
      <c r="J56" s="89">
        <f t="shared" si="7"/>
        <v>1</v>
      </c>
      <c r="K56" s="105">
        <f>'Input 1'!I56</f>
        <v>0</v>
      </c>
      <c r="L56" s="91">
        <f>IF($C56='Input 2'!$B$19, 'Input 2'!$C$19, IF($C56='Input 2'!$B$20,'Input 2'!$C$20, IF($C56='Input 2'!$B$21,'Input 2'!$C$21, IF($C56='Input 2'!$B$22,'Input 2'!$C$22, IF($C56='Input 2'!$B$23,'Input 2'!$C$23, IF($C56='Input 2'!$B$24,'Input 2'!$C$24, IF($C56='Input 2'!$B$25,'Input 2'!$C$25, FALSE)))))))</f>
        <v>1</v>
      </c>
      <c r="M56" s="91">
        <f t="shared" si="8"/>
        <v>1</v>
      </c>
      <c r="N56" s="92">
        <f t="shared" si="9"/>
        <v>2549.9940000000001</v>
      </c>
      <c r="P56" s="87">
        <f>'Input 1'!F56</f>
        <v>1550</v>
      </c>
      <c r="R56" s="98">
        <f t="shared" si="0"/>
        <v>5875.1834346966443</v>
      </c>
      <c r="S56" s="98">
        <f t="shared" si="1"/>
        <v>4278.9797519476369</v>
      </c>
      <c r="T56" s="98">
        <f t="shared" si="2"/>
        <v>7721.3949231774213</v>
      </c>
      <c r="U56" s="98">
        <f t="shared" si="10"/>
        <v>230.39989249765463</v>
      </c>
      <c r="V56" s="99">
        <f t="shared" si="11"/>
        <v>0.26382154995302404</v>
      </c>
      <c r="W56" s="168"/>
      <c r="X56" s="101" t="str">
        <f t="shared" si="12"/>
        <v>Islamabad</v>
      </c>
      <c r="Y56" s="102">
        <f>R56*'Input 2'!$I$25</f>
        <v>4112.6284042876505</v>
      </c>
      <c r="Z56" s="102">
        <f t="shared" si="13"/>
        <v>161.27992474835824</v>
      </c>
    </row>
    <row r="57" spans="1:26" x14ac:dyDescent="0.15">
      <c r="A57" s="71" t="str">
        <f>'Input 1'!D57</f>
        <v>PK501</v>
      </c>
      <c r="B57" s="71" t="str">
        <f>'Input 1'!C57</f>
        <v>Abbottabad</v>
      </c>
      <c r="C57" s="71" t="str">
        <f>'Input 1'!B57</f>
        <v>PK5</v>
      </c>
      <c r="D57" s="72">
        <f>'Input 1'!E57/1000</f>
        <v>1486.127</v>
      </c>
      <c r="E57" s="73">
        <f>'Input 1'!G57</f>
        <v>0</v>
      </c>
      <c r="F57" s="74">
        <f>IF($C57='Input 2'!$B$3, 'Input 2'!$C$3, IF($C57='Input 2'!$B$4,'Input 2'!$C$4, IF($C57='Input 2'!$B$5,'Input 2'!$C$5, IF($C57='Input 2'!$B$6,'Input 2'!$C$6, IF($C57='Input 2'!$B$7,'Input 2'!$C$7, IF($C57='Input 2'!$B$8,'Input 2'!$C$8, IF($C57='Input 2'!$B$9,'Input 2'!$C$9, FALSE)))))))</f>
        <v>1</v>
      </c>
      <c r="G57" s="74">
        <f t="shared" si="6"/>
        <v>1</v>
      </c>
      <c r="H57" s="90">
        <f>'Input 1'!H57</f>
        <v>0</v>
      </c>
      <c r="I57" s="89">
        <f>IF($C57='Input 2'!$B$11, 'Input 2'!$C$11, IF($C57='Input 2'!$B$12,'Input 2'!$C$12, IF($C57='Input 2'!$B$13,'Input 2'!$C$13, IF($C57='Input 2'!$B$14,'Input 2'!$C$14, IF($C57='Input 2'!$B$15,'Input 2'!$C$15, IF($C57='Input 2'!$B$16,'Input 2'!$C$16, IF($C57='Input 2'!$B$17,'Input 2'!$C$17, FALSE)))))))</f>
        <v>1</v>
      </c>
      <c r="J57" s="89">
        <f t="shared" si="7"/>
        <v>1</v>
      </c>
      <c r="K57" s="105">
        <f>'Input 1'!I57</f>
        <v>0</v>
      </c>
      <c r="L57" s="91">
        <f>IF($C57='Input 2'!$B$19, 'Input 2'!$C$19, IF($C57='Input 2'!$B$20,'Input 2'!$C$20, IF($C57='Input 2'!$B$21,'Input 2'!$C$21, IF($C57='Input 2'!$B$22,'Input 2'!$C$22, IF($C57='Input 2'!$B$23,'Input 2'!$C$23, IF($C57='Input 2'!$B$24,'Input 2'!$C$24, IF($C57='Input 2'!$B$25,'Input 2'!$C$25, FALSE)))))))</f>
        <v>1</v>
      </c>
      <c r="M57" s="91">
        <f t="shared" si="8"/>
        <v>1</v>
      </c>
      <c r="N57" s="92">
        <f t="shared" si="9"/>
        <v>1486.127</v>
      </c>
      <c r="P57" s="87">
        <f>'Input 1'!F57</f>
        <v>1534</v>
      </c>
      <c r="R57" s="98">
        <f t="shared" si="0"/>
        <v>4002.7451529778223</v>
      </c>
      <c r="S57" s="98">
        <f t="shared" si="1"/>
        <v>2915.2562898119986</v>
      </c>
      <c r="T57" s="98">
        <f t="shared" si="2"/>
        <v>5260.5635971214269</v>
      </c>
      <c r="U57" s="98">
        <f t="shared" si="10"/>
        <v>269.34071939866664</v>
      </c>
      <c r="V57" s="99">
        <f t="shared" si="11"/>
        <v>0.38323698895963643</v>
      </c>
      <c r="W57" s="168"/>
      <c r="X57" s="101" t="str">
        <f t="shared" si="12"/>
        <v>Abbottabad</v>
      </c>
      <c r="Y57" s="102">
        <f>R57*'Input 2'!$I$25</f>
        <v>2801.9216070844755</v>
      </c>
      <c r="Z57" s="102">
        <f t="shared" si="13"/>
        <v>188.53850357906663</v>
      </c>
    </row>
    <row r="58" spans="1:26" x14ac:dyDescent="0.15">
      <c r="A58" s="71" t="str">
        <f>'Input 1'!D58</f>
        <v>PK502</v>
      </c>
      <c r="B58" s="71" t="str">
        <f>'Input 1'!C58</f>
        <v>Bajaur</v>
      </c>
      <c r="C58" s="71" t="str">
        <f>'Input 1'!B58</f>
        <v>PK5</v>
      </c>
      <c r="D58" s="72">
        <f>'Input 1'!E58/1000</f>
        <v>1283.3409999999999</v>
      </c>
      <c r="E58" s="73">
        <f>'Input 1'!G58</f>
        <v>0</v>
      </c>
      <c r="F58" s="74">
        <f>IF($C58='Input 2'!$B$3, 'Input 2'!$C$3, IF($C58='Input 2'!$B$4,'Input 2'!$C$4, IF($C58='Input 2'!$B$5,'Input 2'!$C$5, IF($C58='Input 2'!$B$6,'Input 2'!$C$6, IF($C58='Input 2'!$B$7,'Input 2'!$C$7, IF($C58='Input 2'!$B$8,'Input 2'!$C$8, IF($C58='Input 2'!$B$9,'Input 2'!$C$9, FALSE)))))))</f>
        <v>1</v>
      </c>
      <c r="G58" s="74">
        <f t="shared" si="6"/>
        <v>1</v>
      </c>
      <c r="H58" s="90">
        <f>'Input 1'!H58</f>
        <v>0</v>
      </c>
      <c r="I58" s="89">
        <f>IF($C58='Input 2'!$B$11, 'Input 2'!$C$11, IF($C58='Input 2'!$B$12,'Input 2'!$C$12, IF($C58='Input 2'!$B$13,'Input 2'!$C$13, IF($C58='Input 2'!$B$14,'Input 2'!$C$14, IF($C58='Input 2'!$B$15,'Input 2'!$C$15, IF($C58='Input 2'!$B$16,'Input 2'!$C$16, IF($C58='Input 2'!$B$17,'Input 2'!$C$17, FALSE)))))))</f>
        <v>1</v>
      </c>
      <c r="J58" s="89">
        <f t="shared" si="7"/>
        <v>1</v>
      </c>
      <c r="K58" s="105">
        <f>'Input 1'!I58</f>
        <v>0</v>
      </c>
      <c r="L58" s="91">
        <f>IF($C58='Input 2'!$B$19, 'Input 2'!$C$19, IF($C58='Input 2'!$B$20,'Input 2'!$C$20, IF($C58='Input 2'!$B$21,'Input 2'!$C$21, IF($C58='Input 2'!$B$22,'Input 2'!$C$22, IF($C58='Input 2'!$B$23,'Input 2'!$C$23, IF($C58='Input 2'!$B$24,'Input 2'!$C$24, IF($C58='Input 2'!$B$25,'Input 2'!$C$25, FALSE)))))))</f>
        <v>1</v>
      </c>
      <c r="M58" s="91">
        <f t="shared" si="8"/>
        <v>1</v>
      </c>
      <c r="N58" s="92">
        <f t="shared" si="9"/>
        <v>1283.3409999999999</v>
      </c>
      <c r="P58" s="87">
        <f>'Input 1'!F58</f>
        <v>335</v>
      </c>
      <c r="R58" s="98">
        <f t="shared" si="0"/>
        <v>3456.5598817380423</v>
      </c>
      <c r="S58" s="98">
        <f t="shared" si="1"/>
        <v>2517.4617796619132</v>
      </c>
      <c r="T58" s="98">
        <f t="shared" si="2"/>
        <v>4542.7456383562167</v>
      </c>
      <c r="U58" s="98">
        <f t="shared" si="10"/>
        <v>269.34071939866664</v>
      </c>
      <c r="V58" s="99">
        <f t="shared" si="11"/>
        <v>9.6917169515823298E-2</v>
      </c>
      <c r="W58" s="168"/>
      <c r="X58" s="101" t="str">
        <f t="shared" si="12"/>
        <v>Bajaur</v>
      </c>
      <c r="Y58" s="102">
        <f>R58*'Input 2'!$I$25</f>
        <v>2419.5919172166296</v>
      </c>
      <c r="Z58" s="102">
        <f t="shared" si="13"/>
        <v>188.53850357906666</v>
      </c>
    </row>
    <row r="59" spans="1:26" x14ac:dyDescent="0.15">
      <c r="A59" s="71" t="str">
        <f>'Input 1'!D59</f>
        <v>PK503</v>
      </c>
      <c r="B59" s="71" t="str">
        <f>'Input 1'!C59</f>
        <v>Bannu</v>
      </c>
      <c r="C59" s="71" t="str">
        <f>'Input 1'!B59</f>
        <v>PK5</v>
      </c>
      <c r="D59" s="72">
        <f>'Input 1'!E59/1000</f>
        <v>1348.6569999999999</v>
      </c>
      <c r="E59" s="73">
        <f>'Input 1'!G59</f>
        <v>0</v>
      </c>
      <c r="F59" s="74">
        <f>IF($C59='Input 2'!$B$3, 'Input 2'!$C$3, IF($C59='Input 2'!$B$4,'Input 2'!$C$4, IF($C59='Input 2'!$B$5,'Input 2'!$C$5, IF($C59='Input 2'!$B$6,'Input 2'!$C$6, IF($C59='Input 2'!$B$7,'Input 2'!$C$7, IF($C59='Input 2'!$B$8,'Input 2'!$C$8, IF($C59='Input 2'!$B$9,'Input 2'!$C$9, FALSE)))))))</f>
        <v>1</v>
      </c>
      <c r="G59" s="74">
        <f t="shared" si="6"/>
        <v>1</v>
      </c>
      <c r="H59" s="90">
        <f>'Input 1'!H59</f>
        <v>0</v>
      </c>
      <c r="I59" s="89">
        <f>IF($C59='Input 2'!$B$11, 'Input 2'!$C$11, IF($C59='Input 2'!$B$12,'Input 2'!$C$12, IF($C59='Input 2'!$B$13,'Input 2'!$C$13, IF($C59='Input 2'!$B$14,'Input 2'!$C$14, IF($C59='Input 2'!$B$15,'Input 2'!$C$15, IF($C59='Input 2'!$B$16,'Input 2'!$C$16, IF($C59='Input 2'!$B$17,'Input 2'!$C$17, FALSE)))))))</f>
        <v>1</v>
      </c>
      <c r="J59" s="89">
        <f t="shared" si="7"/>
        <v>1</v>
      </c>
      <c r="K59" s="105">
        <f>'Input 1'!I59</f>
        <v>0</v>
      </c>
      <c r="L59" s="91">
        <f>IF($C59='Input 2'!$B$19, 'Input 2'!$C$19, IF($C59='Input 2'!$B$20,'Input 2'!$C$20, IF($C59='Input 2'!$B$21,'Input 2'!$C$21, IF($C59='Input 2'!$B$22,'Input 2'!$C$22, IF($C59='Input 2'!$B$23,'Input 2'!$C$23, IF($C59='Input 2'!$B$24,'Input 2'!$C$24, IF($C59='Input 2'!$B$25,'Input 2'!$C$25, FALSE)))))))</f>
        <v>1</v>
      </c>
      <c r="M59" s="91">
        <f t="shared" si="8"/>
        <v>1</v>
      </c>
      <c r="N59" s="92">
        <f t="shared" si="9"/>
        <v>1348.6569999999999</v>
      </c>
      <c r="P59" s="87">
        <f>'Input 1'!F59</f>
        <v>1874</v>
      </c>
      <c r="R59" s="98">
        <f t="shared" si="0"/>
        <v>3632.4824660204754</v>
      </c>
      <c r="S59" s="98">
        <f t="shared" si="1"/>
        <v>2645.5887027481367</v>
      </c>
      <c r="T59" s="98">
        <f t="shared" si="2"/>
        <v>4773.9499512511329</v>
      </c>
      <c r="U59" s="98">
        <f t="shared" si="10"/>
        <v>269.34071939866664</v>
      </c>
      <c r="V59" s="99">
        <f t="shared" si="11"/>
        <v>0.51590063201407255</v>
      </c>
      <c r="W59" s="168"/>
      <c r="X59" s="101" t="str">
        <f t="shared" si="12"/>
        <v>Bannu</v>
      </c>
      <c r="Y59" s="102">
        <f>R59*'Input 2'!$I$25</f>
        <v>2542.7377262143327</v>
      </c>
      <c r="Z59" s="102">
        <f t="shared" si="13"/>
        <v>188.53850357906666</v>
      </c>
    </row>
    <row r="60" spans="1:26" x14ac:dyDescent="0.15">
      <c r="A60" s="71" t="str">
        <f>'Input 1'!D60</f>
        <v>PK504</v>
      </c>
      <c r="B60" s="71" t="str">
        <f>'Input 1'!C60</f>
        <v>Batagram</v>
      </c>
      <c r="C60" s="71" t="str">
        <f>'Input 1'!B60</f>
        <v>PK5</v>
      </c>
      <c r="D60" s="72">
        <f>'Input 1'!E60/1000</f>
        <v>534.78599999999994</v>
      </c>
      <c r="E60" s="73">
        <f>'Input 1'!G60</f>
        <v>0</v>
      </c>
      <c r="F60" s="74">
        <f>IF($C60='Input 2'!$B$3, 'Input 2'!$C$3, IF($C60='Input 2'!$B$4,'Input 2'!$C$4, IF($C60='Input 2'!$B$5,'Input 2'!$C$5, IF($C60='Input 2'!$B$6,'Input 2'!$C$6, IF($C60='Input 2'!$B$7,'Input 2'!$C$7, IF($C60='Input 2'!$B$8,'Input 2'!$C$8, IF($C60='Input 2'!$B$9,'Input 2'!$C$9, FALSE)))))))</f>
        <v>1</v>
      </c>
      <c r="G60" s="74">
        <f t="shared" si="6"/>
        <v>1</v>
      </c>
      <c r="H60" s="90">
        <f>'Input 1'!H60</f>
        <v>0</v>
      </c>
      <c r="I60" s="89">
        <f>IF($C60='Input 2'!$B$11, 'Input 2'!$C$11, IF($C60='Input 2'!$B$12,'Input 2'!$C$12, IF($C60='Input 2'!$B$13,'Input 2'!$C$13, IF($C60='Input 2'!$B$14,'Input 2'!$C$14, IF($C60='Input 2'!$B$15,'Input 2'!$C$15, IF($C60='Input 2'!$B$16,'Input 2'!$C$16, IF($C60='Input 2'!$B$17,'Input 2'!$C$17, FALSE)))))))</f>
        <v>1</v>
      </c>
      <c r="J60" s="89">
        <f t="shared" si="7"/>
        <v>1</v>
      </c>
      <c r="K60" s="105">
        <f>'Input 1'!I60</f>
        <v>0</v>
      </c>
      <c r="L60" s="91">
        <f>IF($C60='Input 2'!$B$19, 'Input 2'!$C$19, IF($C60='Input 2'!$B$20,'Input 2'!$C$20, IF($C60='Input 2'!$B$21,'Input 2'!$C$21, IF($C60='Input 2'!$B$22,'Input 2'!$C$22, IF($C60='Input 2'!$B$23,'Input 2'!$C$23, IF($C60='Input 2'!$B$24,'Input 2'!$C$24, IF($C60='Input 2'!$B$25,'Input 2'!$C$25, FALSE)))))))</f>
        <v>1</v>
      </c>
      <c r="M60" s="91">
        <f t="shared" si="8"/>
        <v>1</v>
      </c>
      <c r="N60" s="92">
        <f t="shared" si="9"/>
        <v>534.78599999999994</v>
      </c>
      <c r="P60" s="87">
        <f>'Input 1'!F60</f>
        <v>461</v>
      </c>
      <c r="R60" s="98">
        <f t="shared" si="0"/>
        <v>1440.3964596433532</v>
      </c>
      <c r="S60" s="98">
        <f t="shared" si="1"/>
        <v>1049.0612512950772</v>
      </c>
      <c r="T60" s="98">
        <f t="shared" si="2"/>
        <v>1893.0251343594316</v>
      </c>
      <c r="U60" s="98">
        <f t="shared" si="10"/>
        <v>269.34071939866664</v>
      </c>
      <c r="V60" s="99">
        <f t="shared" si="11"/>
        <v>0.32005077276720401</v>
      </c>
      <c r="W60" s="168"/>
      <c r="X60" s="101" t="str">
        <f t="shared" si="12"/>
        <v>Batagram</v>
      </c>
      <c r="Y60" s="102">
        <f>R60*'Input 2'!$I$25</f>
        <v>1008.2775217503472</v>
      </c>
      <c r="Z60" s="102">
        <f t="shared" si="13"/>
        <v>188.53850357906663</v>
      </c>
    </row>
    <row r="61" spans="1:26" x14ac:dyDescent="0.15">
      <c r="A61" s="71" t="str">
        <f>'Input 1'!D61</f>
        <v>PK505</v>
      </c>
      <c r="B61" s="71" t="str">
        <f>'Input 1'!C61</f>
        <v>Buner</v>
      </c>
      <c r="C61" s="71" t="str">
        <f>'Input 1'!B61</f>
        <v>PK5</v>
      </c>
      <c r="D61" s="72">
        <f>'Input 1'!E61/1000</f>
        <v>1042.7660000000001</v>
      </c>
      <c r="E61" s="73">
        <f>'Input 1'!G61</f>
        <v>0</v>
      </c>
      <c r="F61" s="74">
        <f>IF($C61='Input 2'!$B$3, 'Input 2'!$C$3, IF($C61='Input 2'!$B$4,'Input 2'!$C$4, IF($C61='Input 2'!$B$5,'Input 2'!$C$5, IF($C61='Input 2'!$B$6,'Input 2'!$C$6, IF($C61='Input 2'!$B$7,'Input 2'!$C$7, IF($C61='Input 2'!$B$8,'Input 2'!$C$8, IF($C61='Input 2'!$B$9,'Input 2'!$C$9, FALSE)))))))</f>
        <v>1</v>
      </c>
      <c r="G61" s="74">
        <f t="shared" si="6"/>
        <v>1</v>
      </c>
      <c r="H61" s="90">
        <f>'Input 1'!H61</f>
        <v>0</v>
      </c>
      <c r="I61" s="89">
        <f>IF($C61='Input 2'!$B$11, 'Input 2'!$C$11, IF($C61='Input 2'!$B$12,'Input 2'!$C$12, IF($C61='Input 2'!$B$13,'Input 2'!$C$13, IF($C61='Input 2'!$B$14,'Input 2'!$C$14, IF($C61='Input 2'!$B$15,'Input 2'!$C$15, IF($C61='Input 2'!$B$16,'Input 2'!$C$16, IF($C61='Input 2'!$B$17,'Input 2'!$C$17, FALSE)))))))</f>
        <v>1</v>
      </c>
      <c r="J61" s="89">
        <f t="shared" si="7"/>
        <v>1</v>
      </c>
      <c r="K61" s="105">
        <f>'Input 1'!I61</f>
        <v>0</v>
      </c>
      <c r="L61" s="91">
        <f>IF($C61='Input 2'!$B$19, 'Input 2'!$C$19, IF($C61='Input 2'!$B$20,'Input 2'!$C$20, IF($C61='Input 2'!$B$21,'Input 2'!$C$21, IF($C61='Input 2'!$B$22,'Input 2'!$C$22, IF($C61='Input 2'!$B$23,'Input 2'!$C$23, IF($C61='Input 2'!$B$24,'Input 2'!$C$24, IF($C61='Input 2'!$B$25,'Input 2'!$C$25, FALSE)))))))</f>
        <v>1</v>
      </c>
      <c r="M61" s="91">
        <f t="shared" si="8"/>
        <v>1</v>
      </c>
      <c r="N61" s="92">
        <f t="shared" si="9"/>
        <v>1042.7660000000001</v>
      </c>
      <c r="P61" s="87">
        <f>'Input 1'!F61</f>
        <v>485</v>
      </c>
      <c r="R61" s="98">
        <f t="shared" ref="R61:R120" si="29">IF(C61=$AB$3,N61*$AI$3,IF(C61=$AB$4,N61*$AI$4,IF(C61=$AB$5, N61*$AI$5,IF(C61=$AB$6, N61*$AI$6,IF(C61=$AB$7, N61*$AI$7,IF(C61=$AB$8, N61*$AI$8,IF(C61=$AB$9, N61*$AI$9,FALSE)))))))</f>
        <v>2808.5934460447002</v>
      </c>
      <c r="S61" s="98">
        <f t="shared" ref="S61:S120" si="30">IF(C61=$AB$3,N61*$AJ$3,IF(C61=$AB$4,N61*$AJ$4,IF(C61=$AB$5, N61*$AJ$5,IF(C61=$AB$6, N61*$AJ$6,IF(C61=$AB$7, N61*$AJ$7,IF(C61=$AB$8, N61*$AJ$8,IF(C61=$AB$9, N61*$AJ$9,FALSE)))))))</f>
        <v>2045.5385981831289</v>
      </c>
      <c r="T61" s="98">
        <f t="shared" ref="T61:T120" si="31">IF(C61=$AB$3,N61*$AK$3,IF(C61=$AB$4,N61*$AK$4,IF(C61=$AB$5, N61*$AK$5,IF(C61=$AB$6, N61*$AK$6,IF(C61=$AB$7, N61*$AK$7,IF(C61=$AB$8, N61*$AK$8,IF(C61=$AB$9, N61*$AK$9,FALSE)))))))</f>
        <v>3691.1629086315788</v>
      </c>
      <c r="U61" s="98">
        <f t="shared" si="10"/>
        <v>269.34071939866664</v>
      </c>
      <c r="V61" s="99">
        <f t="shared" si="11"/>
        <v>0.17268430241586522</v>
      </c>
      <c r="W61" s="168"/>
      <c r="X61" s="101" t="str">
        <f t="shared" si="12"/>
        <v>Buner</v>
      </c>
      <c r="Y61" s="102">
        <f>R61*'Input 2'!$I$25</f>
        <v>1966.0154122312899</v>
      </c>
      <c r="Z61" s="102">
        <f t="shared" si="13"/>
        <v>188.5385035790666</v>
      </c>
    </row>
    <row r="62" spans="1:26" x14ac:dyDescent="0.15">
      <c r="A62" s="71" t="str">
        <f>'Input 1'!D62</f>
        <v>PK506</v>
      </c>
      <c r="B62" s="71" t="str">
        <f>'Input 1'!C62</f>
        <v>Charsadda</v>
      </c>
      <c r="C62" s="71" t="str">
        <f>'Input 1'!B62</f>
        <v>PK5</v>
      </c>
      <c r="D62" s="72">
        <f>'Input 1'!E62/1000</f>
        <v>1823.2339999999999</v>
      </c>
      <c r="E62" s="73">
        <f>'Input 1'!G62</f>
        <v>0</v>
      </c>
      <c r="F62" s="74">
        <f>IF($C62='Input 2'!$B$3, 'Input 2'!$C$3, IF($C62='Input 2'!$B$4,'Input 2'!$C$4, IF($C62='Input 2'!$B$5,'Input 2'!$C$5, IF($C62='Input 2'!$B$6,'Input 2'!$C$6, IF($C62='Input 2'!$B$7,'Input 2'!$C$7, IF($C62='Input 2'!$B$8,'Input 2'!$C$8, IF($C62='Input 2'!$B$9,'Input 2'!$C$9, FALSE)))))))</f>
        <v>1</v>
      </c>
      <c r="G62" s="74">
        <f t="shared" ref="G62:G121" si="32">E62*F62+1-E62</f>
        <v>1</v>
      </c>
      <c r="H62" s="90">
        <f>'Input 1'!H62</f>
        <v>0</v>
      </c>
      <c r="I62" s="89">
        <f>IF($C62='Input 2'!$B$11, 'Input 2'!$C$11, IF($C62='Input 2'!$B$12,'Input 2'!$C$12, IF($C62='Input 2'!$B$13,'Input 2'!$C$13, IF($C62='Input 2'!$B$14,'Input 2'!$C$14, IF($C62='Input 2'!$B$15,'Input 2'!$C$15, IF($C62='Input 2'!$B$16,'Input 2'!$C$16, IF($C62='Input 2'!$B$17,'Input 2'!$C$17, FALSE)))))))</f>
        <v>1</v>
      </c>
      <c r="J62" s="89">
        <f t="shared" ref="J62:J121" si="33">H62*I62+1-H62</f>
        <v>1</v>
      </c>
      <c r="K62" s="105">
        <f>'Input 1'!I62</f>
        <v>0</v>
      </c>
      <c r="L62" s="91">
        <f>IF($C62='Input 2'!$B$19, 'Input 2'!$C$19, IF($C62='Input 2'!$B$20,'Input 2'!$C$20, IF($C62='Input 2'!$B$21,'Input 2'!$C$21, IF($C62='Input 2'!$B$22,'Input 2'!$C$22, IF($C62='Input 2'!$B$23,'Input 2'!$C$23, IF($C62='Input 2'!$B$24,'Input 2'!$C$24, IF($C62='Input 2'!$B$25,'Input 2'!$C$25, FALSE)))))))</f>
        <v>1</v>
      </c>
      <c r="M62" s="91">
        <f t="shared" ref="M62:M121" si="34">K62*L62+1-K62</f>
        <v>1</v>
      </c>
      <c r="N62" s="92">
        <f t="shared" ref="N62:N121" si="35">D62*G62*J62*M62</f>
        <v>1823.2339999999999</v>
      </c>
      <c r="P62" s="87">
        <f>'Input 1'!F62</f>
        <v>1516</v>
      </c>
      <c r="R62" s="98">
        <f t="shared" si="29"/>
        <v>4910.7115719210851</v>
      </c>
      <c r="S62" s="98">
        <f t="shared" si="30"/>
        <v>3576.5411612191215</v>
      </c>
      <c r="T62" s="98">
        <f t="shared" si="31"/>
        <v>6453.8484324920328</v>
      </c>
      <c r="U62" s="98">
        <f t="shared" ref="U62:U121" si="36">R62/D62*100</f>
        <v>269.34071939866664</v>
      </c>
      <c r="V62" s="99">
        <f t="shared" ref="V62:V121" si="37">P62/R62</f>
        <v>0.30871289787580342</v>
      </c>
      <c r="W62" s="168"/>
      <c r="X62" s="101" t="str">
        <f t="shared" ref="X62:X121" si="38">B62</f>
        <v>Charsadda</v>
      </c>
      <c r="Y62" s="102">
        <f>R62*'Input 2'!$I$25</f>
        <v>3437.4981003447592</v>
      </c>
      <c r="Z62" s="102">
        <f t="shared" ref="Z62:Z121" si="39">Y62/D62*100</f>
        <v>188.5385035790666</v>
      </c>
    </row>
    <row r="63" spans="1:26" x14ac:dyDescent="0.15">
      <c r="A63" s="71" t="str">
        <f>'Input 1'!D63</f>
        <v>PK507</v>
      </c>
      <c r="B63" s="71" t="str">
        <f>'Input 1'!C63</f>
        <v>Chitral</v>
      </c>
      <c r="C63" s="71" t="str">
        <f>'Input 1'!B63</f>
        <v>PK5</v>
      </c>
      <c r="D63" s="72">
        <f>'Input 1'!E63/1000</f>
        <v>489.1</v>
      </c>
      <c r="E63" s="73">
        <f>'Input 1'!G63</f>
        <v>0</v>
      </c>
      <c r="F63" s="74">
        <f>IF($C63='Input 2'!$B$3, 'Input 2'!$C$3, IF($C63='Input 2'!$B$4,'Input 2'!$C$4, IF($C63='Input 2'!$B$5,'Input 2'!$C$5, IF($C63='Input 2'!$B$6,'Input 2'!$C$6, IF($C63='Input 2'!$B$7,'Input 2'!$C$7, IF($C63='Input 2'!$B$8,'Input 2'!$C$8, IF($C63='Input 2'!$B$9,'Input 2'!$C$9, FALSE)))))))</f>
        <v>1</v>
      </c>
      <c r="G63" s="74">
        <f t="shared" si="32"/>
        <v>1</v>
      </c>
      <c r="H63" s="90">
        <f>'Input 1'!H63</f>
        <v>0</v>
      </c>
      <c r="I63" s="89">
        <f>IF($C63='Input 2'!$B$11, 'Input 2'!$C$11, IF($C63='Input 2'!$B$12,'Input 2'!$C$12, IF($C63='Input 2'!$B$13,'Input 2'!$C$13, IF($C63='Input 2'!$B$14,'Input 2'!$C$14, IF($C63='Input 2'!$B$15,'Input 2'!$C$15, IF($C63='Input 2'!$B$16,'Input 2'!$C$16, IF($C63='Input 2'!$B$17,'Input 2'!$C$17, FALSE)))))))</f>
        <v>1</v>
      </c>
      <c r="J63" s="89">
        <f t="shared" si="33"/>
        <v>1</v>
      </c>
      <c r="K63" s="105">
        <f>'Input 1'!I63</f>
        <v>0</v>
      </c>
      <c r="L63" s="91">
        <f>IF($C63='Input 2'!$B$19, 'Input 2'!$C$19, IF($C63='Input 2'!$B$20,'Input 2'!$C$20, IF($C63='Input 2'!$B$21,'Input 2'!$C$21, IF($C63='Input 2'!$B$22,'Input 2'!$C$22, IF($C63='Input 2'!$B$23,'Input 2'!$C$23, IF($C63='Input 2'!$B$24,'Input 2'!$C$24, IF($C63='Input 2'!$B$25,'Input 2'!$C$25, FALSE)))))))</f>
        <v>1</v>
      </c>
      <c r="M63" s="91">
        <f t="shared" si="34"/>
        <v>1</v>
      </c>
      <c r="N63" s="92">
        <f t="shared" si="35"/>
        <v>489.1</v>
      </c>
      <c r="P63" s="87">
        <f>'Input 1'!F63</f>
        <v>239</v>
      </c>
      <c r="R63" s="98">
        <f t="shared" si="29"/>
        <v>1317.3454585788786</v>
      </c>
      <c r="S63" s="98">
        <f t="shared" si="30"/>
        <v>959.44145510245664</v>
      </c>
      <c r="T63" s="98">
        <f t="shared" si="31"/>
        <v>1731.3067156118489</v>
      </c>
      <c r="U63" s="98">
        <f t="shared" si="36"/>
        <v>269.34071939866664</v>
      </c>
      <c r="V63" s="99">
        <f t="shared" si="37"/>
        <v>0.18142545559600409</v>
      </c>
      <c r="W63" s="168"/>
      <c r="X63" s="101" t="str">
        <f t="shared" si="38"/>
        <v>Chitral</v>
      </c>
      <c r="Y63" s="102">
        <f>R63*'Input 2'!$I$25</f>
        <v>922.14182100521498</v>
      </c>
      <c r="Z63" s="102">
        <f t="shared" si="39"/>
        <v>188.53850357906663</v>
      </c>
    </row>
    <row r="64" spans="1:26" x14ac:dyDescent="0.15">
      <c r="A64" s="71" t="str">
        <f>'Input 1'!D64</f>
        <v>PK509</v>
      </c>
      <c r="B64" s="71" t="str">
        <f>'Input 1'!C64</f>
        <v>Dera Ismail Khan</v>
      </c>
      <c r="C64" s="71" t="str">
        <f>'Input 1'!B64</f>
        <v>PK5</v>
      </c>
      <c r="D64" s="72">
        <f>'Input 1'!E64/1000</f>
        <v>1927.8589999999999</v>
      </c>
      <c r="E64" s="73">
        <f>'Input 1'!G64</f>
        <v>0</v>
      </c>
      <c r="F64" s="74">
        <f>IF($C64='Input 2'!$B$3, 'Input 2'!$C$3, IF($C64='Input 2'!$B$4,'Input 2'!$C$4, IF($C64='Input 2'!$B$5,'Input 2'!$C$5, IF($C64='Input 2'!$B$6,'Input 2'!$C$6, IF($C64='Input 2'!$B$7,'Input 2'!$C$7, IF($C64='Input 2'!$B$8,'Input 2'!$C$8, IF($C64='Input 2'!$B$9,'Input 2'!$C$9, FALSE)))))))</f>
        <v>1</v>
      </c>
      <c r="G64" s="74">
        <f t="shared" si="32"/>
        <v>1</v>
      </c>
      <c r="H64" s="90">
        <f>'Input 1'!H64</f>
        <v>0</v>
      </c>
      <c r="I64" s="89">
        <f>IF($C64='Input 2'!$B$11, 'Input 2'!$C$11, IF($C64='Input 2'!$B$12,'Input 2'!$C$12, IF($C64='Input 2'!$B$13,'Input 2'!$C$13, IF($C64='Input 2'!$B$14,'Input 2'!$C$14, IF($C64='Input 2'!$B$15,'Input 2'!$C$15, IF($C64='Input 2'!$B$16,'Input 2'!$C$16, IF($C64='Input 2'!$B$17,'Input 2'!$C$17, FALSE)))))))</f>
        <v>1</v>
      </c>
      <c r="J64" s="89">
        <f t="shared" si="33"/>
        <v>1</v>
      </c>
      <c r="K64" s="105">
        <f>'Input 1'!I64</f>
        <v>0</v>
      </c>
      <c r="L64" s="91">
        <f>IF($C64='Input 2'!$B$19, 'Input 2'!$C$19, IF($C64='Input 2'!$B$20,'Input 2'!$C$20, IF($C64='Input 2'!$B$21,'Input 2'!$C$21, IF($C64='Input 2'!$B$22,'Input 2'!$C$22, IF($C64='Input 2'!$B$23,'Input 2'!$C$23, IF($C64='Input 2'!$B$24,'Input 2'!$C$24, IF($C64='Input 2'!$B$25,'Input 2'!$C$25, FALSE)))))))</f>
        <v>1</v>
      </c>
      <c r="M64" s="91">
        <f t="shared" si="34"/>
        <v>1</v>
      </c>
      <c r="N64" s="92">
        <f t="shared" si="35"/>
        <v>1927.8589999999999</v>
      </c>
      <c r="P64" s="87">
        <f>'Input 1'!F64</f>
        <v>1929</v>
      </c>
      <c r="R64" s="98">
        <f t="shared" si="29"/>
        <v>5192.5092995919404</v>
      </c>
      <c r="S64" s="98">
        <f t="shared" si="30"/>
        <v>3781.7784587862743</v>
      </c>
      <c r="T64" s="98">
        <f t="shared" si="31"/>
        <v>6824.197982933435</v>
      </c>
      <c r="U64" s="98">
        <f t="shared" si="36"/>
        <v>269.34071939866664</v>
      </c>
      <c r="V64" s="99">
        <f t="shared" si="37"/>
        <v>0.37149668661192242</v>
      </c>
      <c r="W64" s="168"/>
      <c r="X64" s="101" t="str">
        <f t="shared" si="38"/>
        <v>Dera Ismail Khan</v>
      </c>
      <c r="Y64" s="102">
        <f>R64*'Input 2'!$I$25</f>
        <v>3634.7565097143579</v>
      </c>
      <c r="Z64" s="102">
        <f t="shared" si="39"/>
        <v>188.53850357906663</v>
      </c>
    </row>
    <row r="65" spans="1:26" x14ac:dyDescent="0.15">
      <c r="A65" s="71" t="str">
        <f>'Input 1'!D65</f>
        <v>PK510</v>
      </c>
      <c r="B65" s="71" t="str">
        <f>'Input 1'!C65</f>
        <v>Hangu</v>
      </c>
      <c r="C65" s="71" t="str">
        <f>'Input 1'!B65</f>
        <v>PK5</v>
      </c>
      <c r="D65" s="72">
        <f>'Input 1'!E65/1000</f>
        <v>591.56899999999996</v>
      </c>
      <c r="E65" s="73">
        <f>'Input 1'!G65</f>
        <v>0</v>
      </c>
      <c r="F65" s="74">
        <f>IF($C65='Input 2'!$B$3, 'Input 2'!$C$3, IF($C65='Input 2'!$B$4,'Input 2'!$C$4, IF($C65='Input 2'!$B$5,'Input 2'!$C$5, IF($C65='Input 2'!$B$6,'Input 2'!$C$6, IF($C65='Input 2'!$B$7,'Input 2'!$C$7, IF($C65='Input 2'!$B$8,'Input 2'!$C$8, IF($C65='Input 2'!$B$9,'Input 2'!$C$9, FALSE)))))))</f>
        <v>1</v>
      </c>
      <c r="G65" s="74">
        <f t="shared" si="32"/>
        <v>1</v>
      </c>
      <c r="H65" s="90">
        <f>'Input 1'!H65</f>
        <v>0</v>
      </c>
      <c r="I65" s="89">
        <f>IF($C65='Input 2'!$B$11, 'Input 2'!$C$11, IF($C65='Input 2'!$B$12,'Input 2'!$C$12, IF($C65='Input 2'!$B$13,'Input 2'!$C$13, IF($C65='Input 2'!$B$14,'Input 2'!$C$14, IF($C65='Input 2'!$B$15,'Input 2'!$C$15, IF($C65='Input 2'!$B$16,'Input 2'!$C$16, IF($C65='Input 2'!$B$17,'Input 2'!$C$17, FALSE)))))))</f>
        <v>1</v>
      </c>
      <c r="J65" s="89">
        <f t="shared" si="33"/>
        <v>1</v>
      </c>
      <c r="K65" s="105">
        <f>'Input 1'!I65</f>
        <v>0</v>
      </c>
      <c r="L65" s="91">
        <f>IF($C65='Input 2'!$B$19, 'Input 2'!$C$19, IF($C65='Input 2'!$B$20,'Input 2'!$C$20, IF($C65='Input 2'!$B$21,'Input 2'!$C$21, IF($C65='Input 2'!$B$22,'Input 2'!$C$22, IF($C65='Input 2'!$B$23,'Input 2'!$C$23, IF($C65='Input 2'!$B$24,'Input 2'!$C$24, IF($C65='Input 2'!$B$25,'Input 2'!$C$25, FALSE)))))))</f>
        <v>1</v>
      </c>
      <c r="M65" s="91">
        <f t="shared" si="34"/>
        <v>1</v>
      </c>
      <c r="N65" s="92">
        <f t="shared" si="35"/>
        <v>591.56899999999996</v>
      </c>
      <c r="P65" s="87">
        <f>'Input 1'!F65</f>
        <v>1032</v>
      </c>
      <c r="R65" s="98">
        <f t="shared" si="29"/>
        <v>1593.3362003394982</v>
      </c>
      <c r="S65" s="98">
        <f t="shared" si="30"/>
        <v>1160.4494421457885</v>
      </c>
      <c r="T65" s="98">
        <f t="shared" si="31"/>
        <v>2094.0244989731868</v>
      </c>
      <c r="U65" s="98">
        <f t="shared" si="36"/>
        <v>269.34071939866664</v>
      </c>
      <c r="V65" s="99">
        <f t="shared" si="37"/>
        <v>0.64769757931823047</v>
      </c>
      <c r="W65" s="168"/>
      <c r="X65" s="101" t="str">
        <f t="shared" si="38"/>
        <v>Hangu</v>
      </c>
      <c r="Y65" s="102">
        <f>R65*'Input 2'!$I$25</f>
        <v>1115.3353402376486</v>
      </c>
      <c r="Z65" s="102">
        <f t="shared" si="39"/>
        <v>188.53850357906663</v>
      </c>
    </row>
    <row r="66" spans="1:26" x14ac:dyDescent="0.15">
      <c r="A66" s="71" t="str">
        <f>'Input 1'!D66</f>
        <v>PK511</v>
      </c>
      <c r="B66" s="71" t="str">
        <f>'Input 1'!C66</f>
        <v>Haripur</v>
      </c>
      <c r="C66" s="71" t="str">
        <f>'Input 1'!B66</f>
        <v>PK5</v>
      </c>
      <c r="D66" s="72">
        <f>'Input 1'!E66/1000</f>
        <v>1105.8</v>
      </c>
      <c r="E66" s="73">
        <f>'Input 1'!G66</f>
        <v>0</v>
      </c>
      <c r="F66" s="74">
        <f>IF($C66='Input 2'!$B$3, 'Input 2'!$C$3, IF($C66='Input 2'!$B$4,'Input 2'!$C$4, IF($C66='Input 2'!$B$5,'Input 2'!$C$5, IF($C66='Input 2'!$B$6,'Input 2'!$C$6, IF($C66='Input 2'!$B$7,'Input 2'!$C$7, IF($C66='Input 2'!$B$8,'Input 2'!$C$8, IF($C66='Input 2'!$B$9,'Input 2'!$C$9, FALSE)))))))</f>
        <v>1</v>
      </c>
      <c r="G66" s="74">
        <f t="shared" si="32"/>
        <v>1</v>
      </c>
      <c r="H66" s="90">
        <f>'Input 1'!H66</f>
        <v>0</v>
      </c>
      <c r="I66" s="89">
        <f>IF($C66='Input 2'!$B$11, 'Input 2'!$C$11, IF($C66='Input 2'!$B$12,'Input 2'!$C$12, IF($C66='Input 2'!$B$13,'Input 2'!$C$13, IF($C66='Input 2'!$B$14,'Input 2'!$C$14, IF($C66='Input 2'!$B$15,'Input 2'!$C$15, IF($C66='Input 2'!$B$16,'Input 2'!$C$16, IF($C66='Input 2'!$B$17,'Input 2'!$C$17, FALSE)))))))</f>
        <v>1</v>
      </c>
      <c r="J66" s="89">
        <f t="shared" si="33"/>
        <v>1</v>
      </c>
      <c r="K66" s="105">
        <f>'Input 1'!I66</f>
        <v>0</v>
      </c>
      <c r="L66" s="91">
        <f>IF($C66='Input 2'!$B$19, 'Input 2'!$C$19, IF($C66='Input 2'!$B$20,'Input 2'!$C$20, IF($C66='Input 2'!$B$21,'Input 2'!$C$21, IF($C66='Input 2'!$B$22,'Input 2'!$C$22, IF($C66='Input 2'!$B$23,'Input 2'!$C$23, IF($C66='Input 2'!$B$24,'Input 2'!$C$24, IF($C66='Input 2'!$B$25,'Input 2'!$C$25, FALSE)))))))</f>
        <v>1</v>
      </c>
      <c r="M66" s="91">
        <f t="shared" si="34"/>
        <v>1</v>
      </c>
      <c r="N66" s="92">
        <f t="shared" si="35"/>
        <v>1105.8</v>
      </c>
      <c r="P66" s="87">
        <f>'Input 1'!F66</f>
        <v>917</v>
      </c>
      <c r="R66" s="98">
        <f t="shared" si="29"/>
        <v>2978.3696751104558</v>
      </c>
      <c r="S66" s="98">
        <f t="shared" si="30"/>
        <v>2169.1890432473861</v>
      </c>
      <c r="T66" s="98">
        <f t="shared" si="31"/>
        <v>3914.2894420846092</v>
      </c>
      <c r="U66" s="98">
        <f t="shared" si="36"/>
        <v>269.34071939866664</v>
      </c>
      <c r="V66" s="99">
        <f t="shared" si="37"/>
        <v>0.30788656212261234</v>
      </c>
      <c r="W66" s="168"/>
      <c r="X66" s="101" t="str">
        <f t="shared" si="38"/>
        <v>Haripur</v>
      </c>
      <c r="Y66" s="102">
        <f>R66*'Input 2'!$I$25</f>
        <v>2084.8587725773191</v>
      </c>
      <c r="Z66" s="102">
        <f t="shared" si="39"/>
        <v>188.53850357906668</v>
      </c>
    </row>
    <row r="67" spans="1:26" x14ac:dyDescent="0.15">
      <c r="A67" s="71" t="str">
        <f>'Input 1'!D67</f>
        <v>PK512</v>
      </c>
      <c r="B67" s="71" t="str">
        <f>'Input 1'!C67</f>
        <v>Karak</v>
      </c>
      <c r="C67" s="71" t="str">
        <f>'Input 1'!B67</f>
        <v>PK5</v>
      </c>
      <c r="D67" s="72">
        <f>'Input 1'!E67/1000</f>
        <v>804.19299999999998</v>
      </c>
      <c r="E67" s="73">
        <f>'Input 1'!G67</f>
        <v>0</v>
      </c>
      <c r="F67" s="74">
        <f>IF($C67='Input 2'!$B$3, 'Input 2'!$C$3, IF($C67='Input 2'!$B$4,'Input 2'!$C$4, IF($C67='Input 2'!$B$5,'Input 2'!$C$5, IF($C67='Input 2'!$B$6,'Input 2'!$C$6, IF($C67='Input 2'!$B$7,'Input 2'!$C$7, IF($C67='Input 2'!$B$8,'Input 2'!$C$8, IF($C67='Input 2'!$B$9,'Input 2'!$C$9, FALSE)))))))</f>
        <v>1</v>
      </c>
      <c r="G67" s="74">
        <f t="shared" si="32"/>
        <v>1</v>
      </c>
      <c r="H67" s="90">
        <f>'Input 1'!H67</f>
        <v>0</v>
      </c>
      <c r="I67" s="89">
        <f>IF($C67='Input 2'!$B$11, 'Input 2'!$C$11, IF($C67='Input 2'!$B$12,'Input 2'!$C$12, IF($C67='Input 2'!$B$13,'Input 2'!$C$13, IF($C67='Input 2'!$B$14,'Input 2'!$C$14, IF($C67='Input 2'!$B$15,'Input 2'!$C$15, IF($C67='Input 2'!$B$16,'Input 2'!$C$16, IF($C67='Input 2'!$B$17,'Input 2'!$C$17, FALSE)))))))</f>
        <v>1</v>
      </c>
      <c r="J67" s="89">
        <f t="shared" si="33"/>
        <v>1</v>
      </c>
      <c r="K67" s="105">
        <f>'Input 1'!I67</f>
        <v>0</v>
      </c>
      <c r="L67" s="91">
        <f>IF($C67='Input 2'!$B$19, 'Input 2'!$C$19, IF($C67='Input 2'!$B$20,'Input 2'!$C$20, IF($C67='Input 2'!$B$21,'Input 2'!$C$21, IF($C67='Input 2'!$B$22,'Input 2'!$C$22, IF($C67='Input 2'!$B$23,'Input 2'!$C$23, IF($C67='Input 2'!$B$24,'Input 2'!$C$24, IF($C67='Input 2'!$B$25,'Input 2'!$C$25, FALSE)))))))</f>
        <v>1</v>
      </c>
      <c r="M67" s="91">
        <f t="shared" si="34"/>
        <v>1</v>
      </c>
      <c r="N67" s="92">
        <f t="shared" si="35"/>
        <v>804.19299999999998</v>
      </c>
      <c r="P67" s="87">
        <f>'Input 1'!F67</f>
        <v>688</v>
      </c>
      <c r="R67" s="98">
        <f t="shared" si="29"/>
        <v>2166.0192115537193</v>
      </c>
      <c r="S67" s="98">
        <f t="shared" si="30"/>
        <v>1577.5426336193209</v>
      </c>
      <c r="T67" s="98">
        <f t="shared" si="31"/>
        <v>2846.6668197669997</v>
      </c>
      <c r="U67" s="98">
        <f t="shared" si="36"/>
        <v>269.34071939866664</v>
      </c>
      <c r="V67" s="99">
        <f t="shared" si="37"/>
        <v>0.31763337847150808</v>
      </c>
      <c r="W67" s="168"/>
      <c r="X67" s="101" t="str">
        <f t="shared" si="38"/>
        <v>Karak</v>
      </c>
      <c r="Y67" s="102">
        <f>R67*'Input 2'!$I$25</f>
        <v>1516.2134480876034</v>
      </c>
      <c r="Z67" s="102">
        <f t="shared" si="39"/>
        <v>188.53850357906666</v>
      </c>
    </row>
    <row r="68" spans="1:26" x14ac:dyDescent="0.15">
      <c r="A68" s="71" t="str">
        <f>'Input 1'!D68</f>
        <v>PK513</v>
      </c>
      <c r="B68" s="71" t="str">
        <f>'Input 1'!C68</f>
        <v xml:space="preserve">Khyber </v>
      </c>
      <c r="C68" s="71" t="str">
        <f>'Input 1'!B68</f>
        <v>PK5</v>
      </c>
      <c r="D68" s="72">
        <f>'Input 1'!E68/1000</f>
        <v>1152.528</v>
      </c>
      <c r="E68" s="73">
        <f>'Input 1'!G68</f>
        <v>0</v>
      </c>
      <c r="F68" s="74">
        <f>IF($C68='Input 2'!$B$3, 'Input 2'!$C$3, IF($C68='Input 2'!$B$4,'Input 2'!$C$4, IF($C68='Input 2'!$B$5,'Input 2'!$C$5, IF($C68='Input 2'!$B$6,'Input 2'!$C$6, IF($C68='Input 2'!$B$7,'Input 2'!$C$7, IF($C68='Input 2'!$B$8,'Input 2'!$C$8, IF($C68='Input 2'!$B$9,'Input 2'!$C$9, FALSE)))))))</f>
        <v>1</v>
      </c>
      <c r="G68" s="74">
        <f t="shared" si="32"/>
        <v>1</v>
      </c>
      <c r="H68" s="90">
        <f>'Input 1'!H68</f>
        <v>0</v>
      </c>
      <c r="I68" s="89">
        <f>IF($C68='Input 2'!$B$11, 'Input 2'!$C$11, IF($C68='Input 2'!$B$12,'Input 2'!$C$12, IF($C68='Input 2'!$B$13,'Input 2'!$C$13, IF($C68='Input 2'!$B$14,'Input 2'!$C$14, IF($C68='Input 2'!$B$15,'Input 2'!$C$15, IF($C68='Input 2'!$B$16,'Input 2'!$C$16, IF($C68='Input 2'!$B$17,'Input 2'!$C$17, FALSE)))))))</f>
        <v>1</v>
      </c>
      <c r="J68" s="89">
        <f t="shared" si="33"/>
        <v>1</v>
      </c>
      <c r="K68" s="105">
        <f>'Input 1'!I68</f>
        <v>0</v>
      </c>
      <c r="L68" s="91">
        <f>IF($C68='Input 2'!$B$19, 'Input 2'!$C$19, IF($C68='Input 2'!$B$20,'Input 2'!$C$20, IF($C68='Input 2'!$B$21,'Input 2'!$C$21, IF($C68='Input 2'!$B$22,'Input 2'!$C$22, IF($C68='Input 2'!$B$23,'Input 2'!$C$23, IF($C68='Input 2'!$B$24,'Input 2'!$C$24, IF($C68='Input 2'!$B$25,'Input 2'!$C$25, FALSE)))))))</f>
        <v>1</v>
      </c>
      <c r="M68" s="91">
        <f t="shared" si="34"/>
        <v>1</v>
      </c>
      <c r="N68" s="92">
        <f t="shared" si="35"/>
        <v>1152.528</v>
      </c>
      <c r="P68" s="87">
        <f>'Input 1'!F68</f>
        <v>615</v>
      </c>
      <c r="R68" s="98">
        <f t="shared" si="29"/>
        <v>3104.2272064710646</v>
      </c>
      <c r="S68" s="98">
        <f t="shared" si="30"/>
        <v>2260.8528754167328</v>
      </c>
      <c r="T68" s="98">
        <f t="shared" si="31"/>
        <v>4079.6963122688467</v>
      </c>
      <c r="U68" s="98">
        <f t="shared" si="36"/>
        <v>269.34071939866664</v>
      </c>
      <c r="V68" s="99">
        <f t="shared" si="37"/>
        <v>0.19811694154280088</v>
      </c>
      <c r="W68" s="168"/>
      <c r="X68" s="101" t="str">
        <f t="shared" si="38"/>
        <v xml:space="preserve">Khyber </v>
      </c>
      <c r="Y68" s="102">
        <f>R68*'Input 2'!$I$25</f>
        <v>2172.9590445297449</v>
      </c>
      <c r="Z68" s="102">
        <f t="shared" si="39"/>
        <v>188.5385035790666</v>
      </c>
    </row>
    <row r="69" spans="1:26" x14ac:dyDescent="0.15">
      <c r="A69" s="71" t="str">
        <f>'Input 1'!D69</f>
        <v>PK514</v>
      </c>
      <c r="B69" s="71" t="str">
        <f>'Input 1'!C69</f>
        <v>Kohat</v>
      </c>
      <c r="C69" s="71" t="str">
        <f>'Input 1'!B69</f>
        <v>PK5</v>
      </c>
      <c r="D69" s="72">
        <f>'Input 1'!E69/1000</f>
        <v>1153.8510000000001</v>
      </c>
      <c r="E69" s="73">
        <f>'Input 1'!G69</f>
        <v>0</v>
      </c>
      <c r="F69" s="74">
        <f>IF($C69='Input 2'!$B$3, 'Input 2'!$C$3, IF($C69='Input 2'!$B$4,'Input 2'!$C$4, IF($C69='Input 2'!$B$5,'Input 2'!$C$5, IF($C69='Input 2'!$B$6,'Input 2'!$C$6, IF($C69='Input 2'!$B$7,'Input 2'!$C$7, IF($C69='Input 2'!$B$8,'Input 2'!$C$8, IF($C69='Input 2'!$B$9,'Input 2'!$C$9, FALSE)))))))</f>
        <v>1</v>
      </c>
      <c r="G69" s="74">
        <f t="shared" si="32"/>
        <v>1</v>
      </c>
      <c r="H69" s="90">
        <f>'Input 1'!H69</f>
        <v>0</v>
      </c>
      <c r="I69" s="89">
        <f>IF($C69='Input 2'!$B$11, 'Input 2'!$C$11, IF($C69='Input 2'!$B$12,'Input 2'!$C$12, IF($C69='Input 2'!$B$13,'Input 2'!$C$13, IF($C69='Input 2'!$B$14,'Input 2'!$C$14, IF($C69='Input 2'!$B$15,'Input 2'!$C$15, IF($C69='Input 2'!$B$16,'Input 2'!$C$16, IF($C69='Input 2'!$B$17,'Input 2'!$C$17, FALSE)))))))</f>
        <v>1</v>
      </c>
      <c r="J69" s="89">
        <f t="shared" si="33"/>
        <v>1</v>
      </c>
      <c r="K69" s="105">
        <f>'Input 1'!I69</f>
        <v>0</v>
      </c>
      <c r="L69" s="91">
        <f>IF($C69='Input 2'!$B$19, 'Input 2'!$C$19, IF($C69='Input 2'!$B$20,'Input 2'!$C$20, IF($C69='Input 2'!$B$21,'Input 2'!$C$21, IF($C69='Input 2'!$B$22,'Input 2'!$C$22, IF($C69='Input 2'!$B$23,'Input 2'!$C$23, IF($C69='Input 2'!$B$24,'Input 2'!$C$24, IF($C69='Input 2'!$B$25,'Input 2'!$C$25, FALSE)))))))</f>
        <v>1</v>
      </c>
      <c r="M69" s="91">
        <f t="shared" si="34"/>
        <v>1</v>
      </c>
      <c r="N69" s="92">
        <f t="shared" si="35"/>
        <v>1153.8510000000001</v>
      </c>
      <c r="P69" s="87">
        <f>'Input 1'!F69</f>
        <v>1434</v>
      </c>
      <c r="R69" s="98">
        <f t="shared" si="29"/>
        <v>3107.7905841887091</v>
      </c>
      <c r="S69" s="98">
        <f t="shared" si="30"/>
        <v>2263.4481341472597</v>
      </c>
      <c r="T69" s="98">
        <f t="shared" si="31"/>
        <v>4084.3794420679769</v>
      </c>
      <c r="U69" s="98">
        <f t="shared" si="36"/>
        <v>269.34071939866664</v>
      </c>
      <c r="V69" s="99">
        <f t="shared" si="37"/>
        <v>0.46142105175801179</v>
      </c>
      <c r="W69" s="168"/>
      <c r="X69" s="101" t="str">
        <f t="shared" si="38"/>
        <v>Kohat</v>
      </c>
      <c r="Y69" s="102">
        <f>R69*'Input 2'!$I$25</f>
        <v>2175.4534089320964</v>
      </c>
      <c r="Z69" s="102">
        <f t="shared" si="39"/>
        <v>188.53850357906663</v>
      </c>
    </row>
    <row r="70" spans="1:26" x14ac:dyDescent="0.15">
      <c r="A70" s="71" t="str">
        <f>'Input 1'!D70</f>
        <v>PK517</v>
      </c>
      <c r="B70" s="71" t="str">
        <f>'Input 1'!C70</f>
        <v>Kohistan</v>
      </c>
      <c r="C70" s="71" t="str">
        <f>'Input 1'!B70</f>
        <v>PK5</v>
      </c>
      <c r="D70" s="72">
        <f>'Input 1'!E70/1000</f>
        <v>896.524</v>
      </c>
      <c r="E70" s="73">
        <f>'Input 1'!G70</f>
        <v>0</v>
      </c>
      <c r="F70" s="74">
        <f>IF($C70='Input 2'!$B$3, 'Input 2'!$C$3, IF($C70='Input 2'!$B$4,'Input 2'!$C$4, IF($C70='Input 2'!$B$5,'Input 2'!$C$5, IF($C70='Input 2'!$B$6,'Input 2'!$C$6, IF($C70='Input 2'!$B$7,'Input 2'!$C$7, IF($C70='Input 2'!$B$8,'Input 2'!$C$8, IF($C70='Input 2'!$B$9,'Input 2'!$C$9, FALSE)))))))</f>
        <v>1</v>
      </c>
      <c r="G70" s="74">
        <f t="shared" si="32"/>
        <v>1</v>
      </c>
      <c r="H70" s="90">
        <f>'Input 1'!H70</f>
        <v>0</v>
      </c>
      <c r="I70" s="89">
        <f>IF($C70='Input 2'!$B$11, 'Input 2'!$C$11, IF($C70='Input 2'!$B$12,'Input 2'!$C$12, IF($C70='Input 2'!$B$13,'Input 2'!$C$13, IF($C70='Input 2'!$B$14,'Input 2'!$C$14, IF($C70='Input 2'!$B$15,'Input 2'!$C$15, IF($C70='Input 2'!$B$16,'Input 2'!$C$16, IF($C70='Input 2'!$B$17,'Input 2'!$C$17, FALSE)))))))</f>
        <v>1</v>
      </c>
      <c r="J70" s="89">
        <f t="shared" si="33"/>
        <v>1</v>
      </c>
      <c r="K70" s="105">
        <f>'Input 1'!I70</f>
        <v>0</v>
      </c>
      <c r="L70" s="91">
        <f>IF($C70='Input 2'!$B$19, 'Input 2'!$C$19, IF($C70='Input 2'!$B$20,'Input 2'!$C$20, IF($C70='Input 2'!$B$21,'Input 2'!$C$21, IF($C70='Input 2'!$B$22,'Input 2'!$C$22, IF($C70='Input 2'!$B$23,'Input 2'!$C$23, IF($C70='Input 2'!$B$24,'Input 2'!$C$24, IF($C70='Input 2'!$B$25,'Input 2'!$C$25, FALSE)))))))</f>
        <v>1</v>
      </c>
      <c r="M70" s="91">
        <f t="shared" si="34"/>
        <v>1</v>
      </c>
      <c r="N70" s="92">
        <f t="shared" si="35"/>
        <v>896.524</v>
      </c>
      <c r="P70" s="87">
        <f>'Input 1'!F70</f>
        <v>308</v>
      </c>
      <c r="R70" s="98">
        <f t="shared" si="29"/>
        <v>2414.7041911817023</v>
      </c>
      <c r="S70" s="98">
        <f t="shared" si="30"/>
        <v>1758.6634452960025</v>
      </c>
      <c r="T70" s="98">
        <f t="shared" si="31"/>
        <v>3173.4983069049213</v>
      </c>
      <c r="U70" s="98">
        <f t="shared" si="36"/>
        <v>269.34071939866664</v>
      </c>
      <c r="V70" s="99">
        <f t="shared" si="37"/>
        <v>0.12755185547148601</v>
      </c>
      <c r="W70" s="168"/>
      <c r="X70" s="101" t="str">
        <f t="shared" si="38"/>
        <v>Kohistan</v>
      </c>
      <c r="Y70" s="102">
        <f>R70*'Input 2'!$I$25</f>
        <v>1690.2929338271915</v>
      </c>
      <c r="Z70" s="102">
        <f t="shared" si="39"/>
        <v>188.53850357906666</v>
      </c>
    </row>
    <row r="71" spans="1:26" x14ac:dyDescent="0.15">
      <c r="A71" s="71" t="str">
        <f>'Input 1'!D71</f>
        <v>PK518</v>
      </c>
      <c r="B71" s="71" t="str">
        <f>'Input 1'!C71</f>
        <v>Kurram</v>
      </c>
      <c r="C71" s="71" t="str">
        <f>'Input 1'!B71</f>
        <v>PK5</v>
      </c>
      <c r="D71" s="72">
        <f>'Input 1'!E71/1000</f>
        <v>674.36800000000005</v>
      </c>
      <c r="E71" s="73">
        <f>'Input 1'!G71</f>
        <v>0</v>
      </c>
      <c r="F71" s="74">
        <f>IF($C71='Input 2'!$B$3, 'Input 2'!$C$3, IF($C71='Input 2'!$B$4,'Input 2'!$C$4, IF($C71='Input 2'!$B$5,'Input 2'!$C$5, IF($C71='Input 2'!$B$6,'Input 2'!$C$6, IF($C71='Input 2'!$B$7,'Input 2'!$C$7, IF($C71='Input 2'!$B$8,'Input 2'!$C$8, IF($C71='Input 2'!$B$9,'Input 2'!$C$9, FALSE)))))))</f>
        <v>1</v>
      </c>
      <c r="G71" s="74">
        <f t="shared" si="32"/>
        <v>1</v>
      </c>
      <c r="H71" s="90">
        <f>'Input 1'!H71</f>
        <v>0</v>
      </c>
      <c r="I71" s="89">
        <f>IF($C71='Input 2'!$B$11, 'Input 2'!$C$11, IF($C71='Input 2'!$B$12,'Input 2'!$C$12, IF($C71='Input 2'!$B$13,'Input 2'!$C$13, IF($C71='Input 2'!$B$14,'Input 2'!$C$14, IF($C71='Input 2'!$B$15,'Input 2'!$C$15, IF($C71='Input 2'!$B$16,'Input 2'!$C$16, IF($C71='Input 2'!$B$17,'Input 2'!$C$17, FALSE)))))))</f>
        <v>1</v>
      </c>
      <c r="J71" s="89">
        <f t="shared" si="33"/>
        <v>1</v>
      </c>
      <c r="K71" s="105">
        <f>'Input 1'!I71</f>
        <v>0</v>
      </c>
      <c r="L71" s="91">
        <f>IF($C71='Input 2'!$B$19, 'Input 2'!$C$19, IF($C71='Input 2'!$B$20,'Input 2'!$C$20, IF($C71='Input 2'!$B$21,'Input 2'!$C$21, IF($C71='Input 2'!$B$22,'Input 2'!$C$22, IF($C71='Input 2'!$B$23,'Input 2'!$C$23, IF($C71='Input 2'!$B$24,'Input 2'!$C$24, IF($C71='Input 2'!$B$25,'Input 2'!$C$25, FALSE)))))))</f>
        <v>1</v>
      </c>
      <c r="M71" s="91">
        <f t="shared" si="34"/>
        <v>1</v>
      </c>
      <c r="N71" s="92">
        <f t="shared" si="35"/>
        <v>674.36800000000005</v>
      </c>
      <c r="P71" s="87">
        <f>'Input 1'!F71</f>
        <v>404</v>
      </c>
      <c r="R71" s="98">
        <f t="shared" si="29"/>
        <v>1816.3476225944005</v>
      </c>
      <c r="S71" s="98">
        <f t="shared" si="30"/>
        <v>1322.8718364230904</v>
      </c>
      <c r="T71" s="98">
        <f t="shared" si="31"/>
        <v>2387.1147969612171</v>
      </c>
      <c r="U71" s="98">
        <f t="shared" si="36"/>
        <v>269.34071939866664</v>
      </c>
      <c r="V71" s="99">
        <f t="shared" si="37"/>
        <v>0.22242438340241394</v>
      </c>
      <c r="W71" s="168"/>
      <c r="X71" s="101" t="str">
        <f t="shared" si="38"/>
        <v>Kurram</v>
      </c>
      <c r="Y71" s="102">
        <f>R71*'Input 2'!$I$25</f>
        <v>1271.4433358160802</v>
      </c>
      <c r="Z71" s="102">
        <f t="shared" si="39"/>
        <v>188.53850357906663</v>
      </c>
    </row>
    <row r="72" spans="1:26" x14ac:dyDescent="0.15">
      <c r="A72" s="71" t="str">
        <f>'Input 1'!D72</f>
        <v>PK519</v>
      </c>
      <c r="B72" s="71" t="str">
        <f>'Input 1'!C72</f>
        <v>Lakki Marwat</v>
      </c>
      <c r="C72" s="71" t="str">
        <f>'Input 1'!B72</f>
        <v>PK5</v>
      </c>
      <c r="D72" s="72">
        <f>'Input 1'!E72/1000</f>
        <v>1020.675</v>
      </c>
      <c r="E72" s="73">
        <f>'Input 1'!G72</f>
        <v>0</v>
      </c>
      <c r="F72" s="74">
        <f>IF($C72='Input 2'!$B$3, 'Input 2'!$C$3, IF($C72='Input 2'!$B$4,'Input 2'!$C$4, IF($C72='Input 2'!$B$5,'Input 2'!$C$5, IF($C72='Input 2'!$B$6,'Input 2'!$C$6, IF($C72='Input 2'!$B$7,'Input 2'!$C$7, IF($C72='Input 2'!$B$8,'Input 2'!$C$8, IF($C72='Input 2'!$B$9,'Input 2'!$C$9, FALSE)))))))</f>
        <v>1</v>
      </c>
      <c r="G72" s="74">
        <f t="shared" si="32"/>
        <v>1</v>
      </c>
      <c r="H72" s="90">
        <f>'Input 1'!H72</f>
        <v>0</v>
      </c>
      <c r="I72" s="89">
        <f>IF($C72='Input 2'!$B$11, 'Input 2'!$C$11, IF($C72='Input 2'!$B$12,'Input 2'!$C$12, IF($C72='Input 2'!$B$13,'Input 2'!$C$13, IF($C72='Input 2'!$B$14,'Input 2'!$C$14, IF($C72='Input 2'!$B$15,'Input 2'!$C$15, IF($C72='Input 2'!$B$16,'Input 2'!$C$16, IF($C72='Input 2'!$B$17,'Input 2'!$C$17, FALSE)))))))</f>
        <v>1</v>
      </c>
      <c r="J72" s="89">
        <f t="shared" si="33"/>
        <v>1</v>
      </c>
      <c r="K72" s="105">
        <f>'Input 1'!I72</f>
        <v>0</v>
      </c>
      <c r="L72" s="91">
        <f>IF($C72='Input 2'!$B$19, 'Input 2'!$C$19, IF($C72='Input 2'!$B$20,'Input 2'!$C$20, IF($C72='Input 2'!$B$21,'Input 2'!$C$21, IF($C72='Input 2'!$B$22,'Input 2'!$C$22, IF($C72='Input 2'!$B$23,'Input 2'!$C$23, IF($C72='Input 2'!$B$24,'Input 2'!$C$24, IF($C72='Input 2'!$B$25,'Input 2'!$C$25, FALSE)))))))</f>
        <v>1</v>
      </c>
      <c r="M72" s="91">
        <f t="shared" si="34"/>
        <v>1</v>
      </c>
      <c r="N72" s="92">
        <f t="shared" si="35"/>
        <v>1020.675</v>
      </c>
      <c r="P72" s="87">
        <f>'Input 1'!F72</f>
        <v>1533</v>
      </c>
      <c r="R72" s="98">
        <f t="shared" si="29"/>
        <v>2749.0933877223406</v>
      </c>
      <c r="S72" s="98">
        <f t="shared" si="30"/>
        <v>2002.2038584884478</v>
      </c>
      <c r="T72" s="98">
        <f t="shared" si="31"/>
        <v>3612.9656143061206</v>
      </c>
      <c r="U72" s="98">
        <f t="shared" si="36"/>
        <v>269.34071939866664</v>
      </c>
      <c r="V72" s="99">
        <f t="shared" si="37"/>
        <v>0.55763838611176109</v>
      </c>
      <c r="W72" s="168"/>
      <c r="X72" s="101" t="str">
        <f t="shared" si="38"/>
        <v>Lakki Marwat</v>
      </c>
      <c r="Y72" s="102">
        <f>R72*'Input 2'!$I$25</f>
        <v>1924.3653714056384</v>
      </c>
      <c r="Z72" s="102">
        <f t="shared" si="39"/>
        <v>188.53850357906666</v>
      </c>
    </row>
    <row r="73" spans="1:26" x14ac:dyDescent="0.15">
      <c r="A73" s="71" t="str">
        <f>'Input 1'!D73</f>
        <v>PK520</v>
      </c>
      <c r="B73" s="71" t="str">
        <f>'Input 1'!C73</f>
        <v>Lower Dir</v>
      </c>
      <c r="C73" s="71" t="str">
        <f>'Input 1'!B73</f>
        <v>PK5</v>
      </c>
      <c r="D73" s="72">
        <f>'Input 1'!E73/1000</f>
        <v>1722.7909999999999</v>
      </c>
      <c r="E73" s="73">
        <f>'Input 1'!G73</f>
        <v>0</v>
      </c>
      <c r="F73" s="74">
        <f>IF($C73='Input 2'!$B$3, 'Input 2'!$C$3, IF($C73='Input 2'!$B$4,'Input 2'!$C$4, IF($C73='Input 2'!$B$5,'Input 2'!$C$5, IF($C73='Input 2'!$B$6,'Input 2'!$C$6, IF($C73='Input 2'!$B$7,'Input 2'!$C$7, IF($C73='Input 2'!$B$8,'Input 2'!$C$8, IF($C73='Input 2'!$B$9,'Input 2'!$C$9, FALSE)))))))</f>
        <v>1</v>
      </c>
      <c r="G73" s="74">
        <f t="shared" si="32"/>
        <v>1</v>
      </c>
      <c r="H73" s="90">
        <f>'Input 1'!H73</f>
        <v>0</v>
      </c>
      <c r="I73" s="89">
        <f>IF($C73='Input 2'!$B$11, 'Input 2'!$C$11, IF($C73='Input 2'!$B$12,'Input 2'!$C$12, IF($C73='Input 2'!$B$13,'Input 2'!$C$13, IF($C73='Input 2'!$B$14,'Input 2'!$C$14, IF($C73='Input 2'!$B$15,'Input 2'!$C$15, IF($C73='Input 2'!$B$16,'Input 2'!$C$16, IF($C73='Input 2'!$B$17,'Input 2'!$C$17, FALSE)))))))</f>
        <v>1</v>
      </c>
      <c r="J73" s="89">
        <f t="shared" si="33"/>
        <v>1</v>
      </c>
      <c r="K73" s="105">
        <f>'Input 1'!I73</f>
        <v>0</v>
      </c>
      <c r="L73" s="91">
        <f>IF($C73='Input 2'!$B$19, 'Input 2'!$C$19, IF($C73='Input 2'!$B$20,'Input 2'!$C$20, IF($C73='Input 2'!$B$21,'Input 2'!$C$21, IF($C73='Input 2'!$B$22,'Input 2'!$C$22, IF($C73='Input 2'!$B$23,'Input 2'!$C$23, IF($C73='Input 2'!$B$24,'Input 2'!$C$24, IF($C73='Input 2'!$B$25,'Input 2'!$C$25, FALSE)))))))</f>
        <v>1</v>
      </c>
      <c r="M73" s="91">
        <f t="shared" si="34"/>
        <v>1</v>
      </c>
      <c r="N73" s="92">
        <f t="shared" si="35"/>
        <v>1722.7909999999999</v>
      </c>
      <c r="P73" s="87">
        <f>'Input 1'!F73</f>
        <v>744</v>
      </c>
      <c r="R73" s="98">
        <f t="shared" si="29"/>
        <v>4640.177673135483</v>
      </c>
      <c r="S73" s="98">
        <f t="shared" si="30"/>
        <v>3379.5074706142227</v>
      </c>
      <c r="T73" s="98">
        <f t="shared" si="31"/>
        <v>6098.3022447263393</v>
      </c>
      <c r="U73" s="98">
        <f t="shared" si="36"/>
        <v>269.34071939866664</v>
      </c>
      <c r="V73" s="99">
        <f t="shared" si="37"/>
        <v>0.16033868795745074</v>
      </c>
      <c r="W73" s="168"/>
      <c r="X73" s="101" t="str">
        <f t="shared" si="38"/>
        <v>Lower Dir</v>
      </c>
      <c r="Y73" s="102">
        <f>R73*'Input 2'!$I$25</f>
        <v>3248.1243711948377</v>
      </c>
      <c r="Z73" s="102">
        <f t="shared" si="39"/>
        <v>188.53850357906663</v>
      </c>
    </row>
    <row r="74" spans="1:26" x14ac:dyDescent="0.15">
      <c r="A74" s="71" t="str">
        <f>'Input 1'!D74</f>
        <v>PK521</v>
      </c>
      <c r="B74" s="71" t="str">
        <f>'Input 1'!C74</f>
        <v>Malakand</v>
      </c>
      <c r="C74" s="71" t="str">
        <f>'Input 1'!B74</f>
        <v>PK5</v>
      </c>
      <c r="D74" s="72">
        <f>'Input 1'!E74/1000</f>
        <v>813.75599999999997</v>
      </c>
      <c r="E74" s="73">
        <f>'Input 1'!G74</f>
        <v>0</v>
      </c>
      <c r="F74" s="74">
        <f>IF($C74='Input 2'!$B$3, 'Input 2'!$C$3, IF($C74='Input 2'!$B$4,'Input 2'!$C$4, IF($C74='Input 2'!$B$5,'Input 2'!$C$5, IF($C74='Input 2'!$B$6,'Input 2'!$C$6, IF($C74='Input 2'!$B$7,'Input 2'!$C$7, IF($C74='Input 2'!$B$8,'Input 2'!$C$8, IF($C74='Input 2'!$B$9,'Input 2'!$C$9, FALSE)))))))</f>
        <v>1</v>
      </c>
      <c r="G74" s="74">
        <f t="shared" si="32"/>
        <v>1</v>
      </c>
      <c r="H74" s="90">
        <f>'Input 1'!H74</f>
        <v>0</v>
      </c>
      <c r="I74" s="89">
        <f>IF($C74='Input 2'!$B$11, 'Input 2'!$C$11, IF($C74='Input 2'!$B$12,'Input 2'!$C$12, IF($C74='Input 2'!$B$13,'Input 2'!$C$13, IF($C74='Input 2'!$B$14,'Input 2'!$C$14, IF($C74='Input 2'!$B$15,'Input 2'!$C$15, IF($C74='Input 2'!$B$16,'Input 2'!$C$16, IF($C74='Input 2'!$B$17,'Input 2'!$C$17, FALSE)))))))</f>
        <v>1</v>
      </c>
      <c r="J74" s="89">
        <f t="shared" si="33"/>
        <v>1</v>
      </c>
      <c r="K74" s="105">
        <f>'Input 1'!I74</f>
        <v>0</v>
      </c>
      <c r="L74" s="91">
        <f>IF($C74='Input 2'!$B$19, 'Input 2'!$C$19, IF($C74='Input 2'!$B$20,'Input 2'!$C$20, IF($C74='Input 2'!$B$21,'Input 2'!$C$21, IF($C74='Input 2'!$B$22,'Input 2'!$C$22, IF($C74='Input 2'!$B$23,'Input 2'!$C$23, IF($C74='Input 2'!$B$24,'Input 2'!$C$24, IF($C74='Input 2'!$B$25,'Input 2'!$C$25, FALSE)))))))</f>
        <v>1</v>
      </c>
      <c r="M74" s="91">
        <f t="shared" si="34"/>
        <v>1</v>
      </c>
      <c r="N74" s="92">
        <f t="shared" si="35"/>
        <v>813.75599999999997</v>
      </c>
      <c r="P74" s="87">
        <f>'Input 1'!F74</f>
        <v>688</v>
      </c>
      <c r="R74" s="98">
        <f t="shared" si="29"/>
        <v>2191.7762645498137</v>
      </c>
      <c r="S74" s="98">
        <f t="shared" si="30"/>
        <v>1596.3018620698317</v>
      </c>
      <c r="T74" s="98">
        <f t="shared" si="31"/>
        <v>2880.517742117022</v>
      </c>
      <c r="U74" s="98">
        <f t="shared" si="36"/>
        <v>269.34071939866664</v>
      </c>
      <c r="V74" s="99">
        <f t="shared" si="37"/>
        <v>0.31390065269335954</v>
      </c>
      <c r="W74" s="168"/>
      <c r="X74" s="101" t="str">
        <f t="shared" si="38"/>
        <v>Malakand</v>
      </c>
      <c r="Y74" s="102">
        <f>R74*'Input 2'!$I$25</f>
        <v>1534.2433851848696</v>
      </c>
      <c r="Z74" s="102">
        <f t="shared" si="39"/>
        <v>188.53850357906666</v>
      </c>
    </row>
    <row r="75" spans="1:26" x14ac:dyDescent="0.15">
      <c r="A75" s="71" t="str">
        <f>'Input 1'!D75</f>
        <v>PK522</v>
      </c>
      <c r="B75" s="71" t="str">
        <f>'Input 1'!C75</f>
        <v>Mansehra</v>
      </c>
      <c r="C75" s="71" t="str">
        <f>'Input 1'!B75</f>
        <v>PK5</v>
      </c>
      <c r="D75" s="72">
        <f>'Input 1'!E75/1000</f>
        <v>1758.4159999999999</v>
      </c>
      <c r="E75" s="73">
        <f>'Input 1'!G75</f>
        <v>0</v>
      </c>
      <c r="F75" s="74">
        <f>IF($C75='Input 2'!$B$3, 'Input 2'!$C$3, IF($C75='Input 2'!$B$4,'Input 2'!$C$4, IF($C75='Input 2'!$B$5,'Input 2'!$C$5, IF($C75='Input 2'!$B$6,'Input 2'!$C$6, IF($C75='Input 2'!$B$7,'Input 2'!$C$7, IF($C75='Input 2'!$B$8,'Input 2'!$C$8, IF($C75='Input 2'!$B$9,'Input 2'!$C$9, FALSE)))))))</f>
        <v>1</v>
      </c>
      <c r="G75" s="74">
        <f t="shared" si="32"/>
        <v>1</v>
      </c>
      <c r="H75" s="90">
        <f>'Input 1'!H75</f>
        <v>0</v>
      </c>
      <c r="I75" s="89">
        <f>IF($C75='Input 2'!$B$11, 'Input 2'!$C$11, IF($C75='Input 2'!$B$12,'Input 2'!$C$12, IF($C75='Input 2'!$B$13,'Input 2'!$C$13, IF($C75='Input 2'!$B$14,'Input 2'!$C$14, IF($C75='Input 2'!$B$15,'Input 2'!$C$15, IF($C75='Input 2'!$B$16,'Input 2'!$C$16, IF($C75='Input 2'!$B$17,'Input 2'!$C$17, FALSE)))))))</f>
        <v>1</v>
      </c>
      <c r="J75" s="89">
        <f t="shared" si="33"/>
        <v>1</v>
      </c>
      <c r="K75" s="105">
        <f>'Input 1'!I75</f>
        <v>0</v>
      </c>
      <c r="L75" s="91">
        <f>IF($C75='Input 2'!$B$19, 'Input 2'!$C$19, IF($C75='Input 2'!$B$20,'Input 2'!$C$20, IF($C75='Input 2'!$B$21,'Input 2'!$C$21, IF($C75='Input 2'!$B$22,'Input 2'!$C$22, IF($C75='Input 2'!$B$23,'Input 2'!$C$23, IF($C75='Input 2'!$B$24,'Input 2'!$C$24, IF($C75='Input 2'!$B$25,'Input 2'!$C$25, FALSE)))))))</f>
        <v>1</v>
      </c>
      <c r="M75" s="91">
        <f t="shared" si="34"/>
        <v>1</v>
      </c>
      <c r="N75" s="92">
        <f t="shared" si="35"/>
        <v>1758.4159999999999</v>
      </c>
      <c r="P75" s="87">
        <f>'Input 1'!F75</f>
        <v>1340</v>
      </c>
      <c r="R75" s="98">
        <f t="shared" si="29"/>
        <v>4736.1303044212582</v>
      </c>
      <c r="S75" s="98">
        <f t="shared" si="30"/>
        <v>3449.3911382446149</v>
      </c>
      <c r="T75" s="98">
        <f t="shared" si="31"/>
        <v>6224.4069303605083</v>
      </c>
      <c r="U75" s="98">
        <f t="shared" si="36"/>
        <v>269.34071939866664</v>
      </c>
      <c r="V75" s="99">
        <f t="shared" si="37"/>
        <v>0.28293140472699563</v>
      </c>
      <c r="W75" s="168"/>
      <c r="X75" s="101" t="str">
        <f t="shared" si="38"/>
        <v>Mansehra</v>
      </c>
      <c r="Y75" s="102">
        <f>R75*'Input 2'!$I$25</f>
        <v>3315.2912130948807</v>
      </c>
      <c r="Z75" s="102">
        <f t="shared" si="39"/>
        <v>188.53850357906666</v>
      </c>
    </row>
    <row r="76" spans="1:26" x14ac:dyDescent="0.15">
      <c r="A76" s="71" t="str">
        <f>'Input 1'!D76</f>
        <v>PK523</v>
      </c>
      <c r="B76" s="71" t="str">
        <f>'Input 1'!C76</f>
        <v>Mardan</v>
      </c>
      <c r="C76" s="71" t="str">
        <f>'Input 1'!B76</f>
        <v>PK5</v>
      </c>
      <c r="D76" s="72">
        <f>'Input 1'!E76/1000</f>
        <v>2695.395</v>
      </c>
      <c r="E76" s="73">
        <f>'Input 1'!G76</f>
        <v>0</v>
      </c>
      <c r="F76" s="74">
        <f>IF($C76='Input 2'!$B$3, 'Input 2'!$C$3, IF($C76='Input 2'!$B$4,'Input 2'!$C$4, IF($C76='Input 2'!$B$5,'Input 2'!$C$5, IF($C76='Input 2'!$B$6,'Input 2'!$C$6, IF($C76='Input 2'!$B$7,'Input 2'!$C$7, IF($C76='Input 2'!$B$8,'Input 2'!$C$8, IF($C76='Input 2'!$B$9,'Input 2'!$C$9, FALSE)))))))</f>
        <v>1</v>
      </c>
      <c r="G76" s="74">
        <f t="shared" si="32"/>
        <v>1</v>
      </c>
      <c r="H76" s="90">
        <f>'Input 1'!H76</f>
        <v>0</v>
      </c>
      <c r="I76" s="89">
        <f>IF($C76='Input 2'!$B$11, 'Input 2'!$C$11, IF($C76='Input 2'!$B$12,'Input 2'!$C$12, IF($C76='Input 2'!$B$13,'Input 2'!$C$13, IF($C76='Input 2'!$B$14,'Input 2'!$C$14, IF($C76='Input 2'!$B$15,'Input 2'!$C$15, IF($C76='Input 2'!$B$16,'Input 2'!$C$16, IF($C76='Input 2'!$B$17,'Input 2'!$C$17, FALSE)))))))</f>
        <v>1</v>
      </c>
      <c r="J76" s="89">
        <f t="shared" si="33"/>
        <v>1</v>
      </c>
      <c r="K76" s="105">
        <f>'Input 1'!I76</f>
        <v>0</v>
      </c>
      <c r="L76" s="91">
        <f>IF($C76='Input 2'!$B$19, 'Input 2'!$C$19, IF($C76='Input 2'!$B$20,'Input 2'!$C$20, IF($C76='Input 2'!$B$21,'Input 2'!$C$21, IF($C76='Input 2'!$B$22,'Input 2'!$C$22, IF($C76='Input 2'!$B$23,'Input 2'!$C$23, IF($C76='Input 2'!$B$24,'Input 2'!$C$24, IF($C76='Input 2'!$B$25,'Input 2'!$C$25, FALSE)))))))</f>
        <v>1</v>
      </c>
      <c r="M76" s="91">
        <f t="shared" si="34"/>
        <v>1</v>
      </c>
      <c r="N76" s="92">
        <f t="shared" si="35"/>
        <v>2695.395</v>
      </c>
      <c r="P76" s="87">
        <f>'Input 1'!F76</f>
        <v>2140</v>
      </c>
      <c r="R76" s="98">
        <f t="shared" si="29"/>
        <v>7259.796283635691</v>
      </c>
      <c r="S76" s="98">
        <f t="shared" si="30"/>
        <v>5287.4130052665832</v>
      </c>
      <c r="T76" s="98">
        <f t="shared" si="31"/>
        <v>9541.1070634361058</v>
      </c>
      <c r="U76" s="98">
        <f t="shared" si="36"/>
        <v>269.34071939866664</v>
      </c>
      <c r="V76" s="99">
        <f t="shared" si="37"/>
        <v>0.29477411161299039</v>
      </c>
      <c r="W76" s="168"/>
      <c r="X76" s="101" t="str">
        <f t="shared" si="38"/>
        <v>Mardan</v>
      </c>
      <c r="Y76" s="102">
        <f>R76*'Input 2'!$I$25</f>
        <v>5081.857398544983</v>
      </c>
      <c r="Z76" s="102">
        <f t="shared" si="39"/>
        <v>188.53850357906663</v>
      </c>
    </row>
    <row r="77" spans="1:26" x14ac:dyDescent="0.15">
      <c r="A77" s="71" t="str">
        <f>'Input 1'!D77</f>
        <v>PK524</v>
      </c>
      <c r="B77" s="71" t="str">
        <f>'Input 1'!C77</f>
        <v>Mohmand</v>
      </c>
      <c r="C77" s="71" t="str">
        <f>'Input 1'!B77</f>
        <v>PK5</v>
      </c>
      <c r="D77" s="72">
        <f>'Input 1'!E77/1000</f>
        <v>509.80099999999999</v>
      </c>
      <c r="E77" s="73">
        <f>'Input 1'!G77</f>
        <v>0</v>
      </c>
      <c r="F77" s="74">
        <f>IF($C77='Input 2'!$B$3, 'Input 2'!$C$3, IF($C77='Input 2'!$B$4,'Input 2'!$C$4, IF($C77='Input 2'!$B$5,'Input 2'!$C$5, IF($C77='Input 2'!$B$6,'Input 2'!$C$6, IF($C77='Input 2'!$B$7,'Input 2'!$C$7, IF($C77='Input 2'!$B$8,'Input 2'!$C$8, IF($C77='Input 2'!$B$9,'Input 2'!$C$9, FALSE)))))))</f>
        <v>1</v>
      </c>
      <c r="G77" s="74">
        <f t="shared" si="32"/>
        <v>1</v>
      </c>
      <c r="H77" s="90">
        <f>'Input 1'!H77</f>
        <v>0</v>
      </c>
      <c r="I77" s="89">
        <f>IF($C77='Input 2'!$B$11, 'Input 2'!$C$11, IF($C77='Input 2'!$B$12,'Input 2'!$C$12, IF($C77='Input 2'!$B$13,'Input 2'!$C$13, IF($C77='Input 2'!$B$14,'Input 2'!$C$14, IF($C77='Input 2'!$B$15,'Input 2'!$C$15, IF($C77='Input 2'!$B$16,'Input 2'!$C$16, IF($C77='Input 2'!$B$17,'Input 2'!$C$17, FALSE)))))))</f>
        <v>1</v>
      </c>
      <c r="J77" s="89">
        <f t="shared" si="33"/>
        <v>1</v>
      </c>
      <c r="K77" s="105">
        <f>'Input 1'!I77</f>
        <v>0</v>
      </c>
      <c r="L77" s="91">
        <f>IF($C77='Input 2'!$B$19, 'Input 2'!$C$19, IF($C77='Input 2'!$B$20,'Input 2'!$C$20, IF($C77='Input 2'!$B$21,'Input 2'!$C$21, IF($C77='Input 2'!$B$22,'Input 2'!$C$22, IF($C77='Input 2'!$B$23,'Input 2'!$C$23, IF($C77='Input 2'!$B$24,'Input 2'!$C$24, IF($C77='Input 2'!$B$25,'Input 2'!$C$25, FALSE)))))))</f>
        <v>1</v>
      </c>
      <c r="M77" s="91">
        <f t="shared" si="34"/>
        <v>1</v>
      </c>
      <c r="N77" s="92">
        <f t="shared" si="35"/>
        <v>509.80099999999999</v>
      </c>
      <c r="P77" s="87">
        <f>'Input 1'!F77</f>
        <v>201</v>
      </c>
      <c r="R77" s="98">
        <f t="shared" si="29"/>
        <v>1373.1016809015964</v>
      </c>
      <c r="S77" s="98">
        <f t="shared" si="30"/>
        <v>1000.0495057302953</v>
      </c>
      <c r="T77" s="98">
        <f t="shared" si="31"/>
        <v>1804.5837148346679</v>
      </c>
      <c r="U77" s="98">
        <f t="shared" si="36"/>
        <v>269.34071939866664</v>
      </c>
      <c r="V77" s="99">
        <f t="shared" si="37"/>
        <v>0.14638391518683511</v>
      </c>
      <c r="W77" s="168"/>
      <c r="X77" s="101" t="str">
        <f t="shared" si="38"/>
        <v>Mohmand</v>
      </c>
      <c r="Y77" s="102">
        <f>R77*'Input 2'!$I$25</f>
        <v>961.17117663111742</v>
      </c>
      <c r="Z77" s="102">
        <f t="shared" si="39"/>
        <v>188.53850357906663</v>
      </c>
    </row>
    <row r="78" spans="1:26" x14ac:dyDescent="0.15">
      <c r="A78" s="71" t="str">
        <f>'Input 1'!D78</f>
        <v>PK525</v>
      </c>
      <c r="B78" s="71" t="str">
        <f>'Input 1'!C78</f>
        <v>North Waziristan</v>
      </c>
      <c r="C78" s="71" t="str">
        <f>'Input 1'!B78</f>
        <v>PK5</v>
      </c>
      <c r="D78" s="72">
        <f>'Input 1'!E78/1000</f>
        <v>604.81100000000004</v>
      </c>
      <c r="E78" s="73">
        <f>'Input 1'!G78</f>
        <v>0</v>
      </c>
      <c r="F78" s="74">
        <f>IF($C78='Input 2'!$B$3, 'Input 2'!$C$3, IF($C78='Input 2'!$B$4,'Input 2'!$C$4, IF($C78='Input 2'!$B$5,'Input 2'!$C$5, IF($C78='Input 2'!$B$6,'Input 2'!$C$6, IF($C78='Input 2'!$B$7,'Input 2'!$C$7, IF($C78='Input 2'!$B$8,'Input 2'!$C$8, IF($C78='Input 2'!$B$9,'Input 2'!$C$9, FALSE)))))))</f>
        <v>1</v>
      </c>
      <c r="G78" s="74">
        <f t="shared" si="32"/>
        <v>1</v>
      </c>
      <c r="H78" s="90">
        <f>'Input 1'!H78</f>
        <v>0</v>
      </c>
      <c r="I78" s="89">
        <f>IF($C78='Input 2'!$B$11, 'Input 2'!$C$11, IF($C78='Input 2'!$B$12,'Input 2'!$C$12, IF($C78='Input 2'!$B$13,'Input 2'!$C$13, IF($C78='Input 2'!$B$14,'Input 2'!$C$14, IF($C78='Input 2'!$B$15,'Input 2'!$C$15, IF($C78='Input 2'!$B$16,'Input 2'!$C$16, IF($C78='Input 2'!$B$17,'Input 2'!$C$17, FALSE)))))))</f>
        <v>1</v>
      </c>
      <c r="J78" s="89">
        <f t="shared" si="33"/>
        <v>1</v>
      </c>
      <c r="K78" s="105">
        <f>'Input 1'!I78</f>
        <v>0</v>
      </c>
      <c r="L78" s="91">
        <f>IF($C78='Input 2'!$B$19, 'Input 2'!$C$19, IF($C78='Input 2'!$B$20,'Input 2'!$C$20, IF($C78='Input 2'!$B$21,'Input 2'!$C$21, IF($C78='Input 2'!$B$22,'Input 2'!$C$22, IF($C78='Input 2'!$B$23,'Input 2'!$C$23, IF($C78='Input 2'!$B$24,'Input 2'!$C$24, IF($C78='Input 2'!$B$25,'Input 2'!$C$25, FALSE)))))))</f>
        <v>1</v>
      </c>
      <c r="M78" s="91">
        <f t="shared" si="34"/>
        <v>1</v>
      </c>
      <c r="N78" s="92">
        <f t="shared" si="35"/>
        <v>604.81100000000004</v>
      </c>
      <c r="P78" s="87">
        <f>'Input 1'!F78</f>
        <v>356</v>
      </c>
      <c r="R78" s="98">
        <f t="shared" si="29"/>
        <v>1629.0022984022698</v>
      </c>
      <c r="S78" s="98">
        <f t="shared" si="30"/>
        <v>1186.4255692127824</v>
      </c>
      <c r="T78" s="98">
        <f t="shared" si="31"/>
        <v>2140.8982743322795</v>
      </c>
      <c r="U78" s="98">
        <f t="shared" si="36"/>
        <v>269.34071939866664</v>
      </c>
      <c r="V78" s="99">
        <f t="shared" si="37"/>
        <v>0.21853867262751306</v>
      </c>
      <c r="W78" s="168"/>
      <c r="X78" s="101" t="str">
        <f t="shared" si="38"/>
        <v>North Waziristan</v>
      </c>
      <c r="Y78" s="102">
        <f>R78*'Input 2'!$I$25</f>
        <v>1140.3016088815889</v>
      </c>
      <c r="Z78" s="102">
        <f t="shared" si="39"/>
        <v>188.53850357906666</v>
      </c>
    </row>
    <row r="79" spans="1:26" x14ac:dyDescent="0.15">
      <c r="A79" s="71" t="str">
        <f>'Input 1'!D79</f>
        <v>PK526</v>
      </c>
      <c r="B79" s="71" t="str">
        <f>'Input 1'!C79</f>
        <v>Nowshera</v>
      </c>
      <c r="C79" s="71" t="str">
        <f>'Input 1'!B79</f>
        <v>PK5</v>
      </c>
      <c r="D79" s="72">
        <f>'Input 1'!E79/1000</f>
        <v>1755.2829999999999</v>
      </c>
      <c r="E79" s="73">
        <f>'Input 1'!G79</f>
        <v>0</v>
      </c>
      <c r="F79" s="74">
        <f>IF($C79='Input 2'!$B$3, 'Input 2'!$C$3, IF($C79='Input 2'!$B$4,'Input 2'!$C$4, IF($C79='Input 2'!$B$5,'Input 2'!$C$5, IF($C79='Input 2'!$B$6,'Input 2'!$C$6, IF($C79='Input 2'!$B$7,'Input 2'!$C$7, IF($C79='Input 2'!$B$8,'Input 2'!$C$8, IF($C79='Input 2'!$B$9,'Input 2'!$C$9, FALSE)))))))</f>
        <v>1</v>
      </c>
      <c r="G79" s="74">
        <f t="shared" si="32"/>
        <v>1</v>
      </c>
      <c r="H79" s="90">
        <f>'Input 1'!H79</f>
        <v>0</v>
      </c>
      <c r="I79" s="89">
        <f>IF($C79='Input 2'!$B$11, 'Input 2'!$C$11, IF($C79='Input 2'!$B$12,'Input 2'!$C$12, IF($C79='Input 2'!$B$13,'Input 2'!$C$13, IF($C79='Input 2'!$B$14,'Input 2'!$C$14, IF($C79='Input 2'!$B$15,'Input 2'!$C$15, IF($C79='Input 2'!$B$16,'Input 2'!$C$16, IF($C79='Input 2'!$B$17,'Input 2'!$C$17, FALSE)))))))</f>
        <v>1</v>
      </c>
      <c r="J79" s="89">
        <f t="shared" si="33"/>
        <v>1</v>
      </c>
      <c r="K79" s="105">
        <f>'Input 1'!I79</f>
        <v>0</v>
      </c>
      <c r="L79" s="91">
        <f>IF($C79='Input 2'!$B$19, 'Input 2'!$C$19, IF($C79='Input 2'!$B$20,'Input 2'!$C$20, IF($C79='Input 2'!$B$21,'Input 2'!$C$21, IF($C79='Input 2'!$B$22,'Input 2'!$C$22, IF($C79='Input 2'!$B$23,'Input 2'!$C$23, IF($C79='Input 2'!$B$24,'Input 2'!$C$24, IF($C79='Input 2'!$B$25,'Input 2'!$C$25, FALSE)))))))</f>
        <v>1</v>
      </c>
      <c r="M79" s="91">
        <f t="shared" si="34"/>
        <v>1</v>
      </c>
      <c r="N79" s="92">
        <f t="shared" si="35"/>
        <v>1755.2829999999999</v>
      </c>
      <c r="P79" s="87">
        <f>'Input 1'!F79</f>
        <v>1182</v>
      </c>
      <c r="R79" s="98">
        <f t="shared" si="29"/>
        <v>4727.6918596824971</v>
      </c>
      <c r="S79" s="98">
        <f t="shared" si="30"/>
        <v>3443.2452987867619</v>
      </c>
      <c r="T79" s="98">
        <f t="shared" si="31"/>
        <v>6213.3167975859997</v>
      </c>
      <c r="U79" s="98">
        <f t="shared" si="36"/>
        <v>269.34071939866664</v>
      </c>
      <c r="V79" s="99">
        <f t="shared" si="37"/>
        <v>0.25001629443746803</v>
      </c>
      <c r="W79" s="168"/>
      <c r="X79" s="101" t="str">
        <f t="shared" si="38"/>
        <v>Nowshera</v>
      </c>
      <c r="Y79" s="102">
        <f>R79*'Input 2'!$I$25</f>
        <v>3309.3843017777476</v>
      </c>
      <c r="Z79" s="102">
        <f t="shared" si="39"/>
        <v>188.5385035790666</v>
      </c>
    </row>
    <row r="80" spans="1:26" x14ac:dyDescent="0.15">
      <c r="A80" s="71" t="str">
        <f>'Input 1'!D80</f>
        <v>PK527</v>
      </c>
      <c r="B80" s="71" t="str">
        <f>'Input 1'!C80</f>
        <v xml:space="preserve">Orakzai </v>
      </c>
      <c r="C80" s="71" t="str">
        <f>'Input 1'!B80</f>
        <v>PK5</v>
      </c>
      <c r="D80" s="72">
        <f>'Input 1'!E80/1000</f>
        <v>262.60000000000002</v>
      </c>
      <c r="E80" s="73">
        <f>'Input 1'!G80</f>
        <v>0</v>
      </c>
      <c r="F80" s="74">
        <f>IF($C80='Input 2'!$B$3, 'Input 2'!$C$3, IF($C80='Input 2'!$B$4,'Input 2'!$C$4, IF($C80='Input 2'!$B$5,'Input 2'!$C$5, IF($C80='Input 2'!$B$6,'Input 2'!$C$6, IF($C80='Input 2'!$B$7,'Input 2'!$C$7, IF($C80='Input 2'!$B$8,'Input 2'!$C$8, IF($C80='Input 2'!$B$9,'Input 2'!$C$9, FALSE)))))))</f>
        <v>1</v>
      </c>
      <c r="G80" s="74">
        <f t="shared" si="32"/>
        <v>1</v>
      </c>
      <c r="H80" s="90">
        <f>'Input 1'!H80</f>
        <v>0</v>
      </c>
      <c r="I80" s="89">
        <f>IF($C80='Input 2'!$B$11, 'Input 2'!$C$11, IF($C80='Input 2'!$B$12,'Input 2'!$C$12, IF($C80='Input 2'!$B$13,'Input 2'!$C$13, IF($C80='Input 2'!$B$14,'Input 2'!$C$14, IF($C80='Input 2'!$B$15,'Input 2'!$C$15, IF($C80='Input 2'!$B$16,'Input 2'!$C$16, IF($C80='Input 2'!$B$17,'Input 2'!$C$17, FALSE)))))))</f>
        <v>1</v>
      </c>
      <c r="J80" s="89">
        <f t="shared" si="33"/>
        <v>1</v>
      </c>
      <c r="K80" s="105">
        <f>'Input 1'!I80</f>
        <v>0</v>
      </c>
      <c r="L80" s="91">
        <f>IF($C80='Input 2'!$B$19, 'Input 2'!$C$19, IF($C80='Input 2'!$B$20,'Input 2'!$C$20, IF($C80='Input 2'!$B$21,'Input 2'!$C$21, IF($C80='Input 2'!$B$22,'Input 2'!$C$22, IF($C80='Input 2'!$B$23,'Input 2'!$C$23, IF($C80='Input 2'!$B$24,'Input 2'!$C$24, IF($C80='Input 2'!$B$25,'Input 2'!$C$25, FALSE)))))))</f>
        <v>1</v>
      </c>
      <c r="M80" s="91">
        <f t="shared" si="34"/>
        <v>1</v>
      </c>
      <c r="N80" s="92">
        <f t="shared" si="35"/>
        <v>262.60000000000002</v>
      </c>
      <c r="P80" s="87">
        <f>'Input 1'!F80</f>
        <v>285</v>
      </c>
      <c r="R80" s="98">
        <f t="shared" si="29"/>
        <v>707.28872914089868</v>
      </c>
      <c r="S80" s="98">
        <f t="shared" si="30"/>
        <v>515.12845248396059</v>
      </c>
      <c r="T80" s="98">
        <f t="shared" si="31"/>
        <v>929.54639852723676</v>
      </c>
      <c r="U80" s="98">
        <f t="shared" si="36"/>
        <v>269.34071939866664</v>
      </c>
      <c r="V80" s="99">
        <f t="shared" si="37"/>
        <v>0.40294718162153165</v>
      </c>
      <c r="W80" s="168"/>
      <c r="X80" s="101" t="str">
        <f t="shared" si="38"/>
        <v xml:space="preserve">Orakzai </v>
      </c>
      <c r="Y80" s="102">
        <f>R80*'Input 2'!$I$25</f>
        <v>495.10211039862907</v>
      </c>
      <c r="Z80" s="102">
        <f t="shared" si="39"/>
        <v>188.53850357906666</v>
      </c>
    </row>
    <row r="81" spans="1:26" x14ac:dyDescent="0.15">
      <c r="A81" s="71" t="str">
        <f>'Input 1'!D81</f>
        <v>PK528</v>
      </c>
      <c r="B81" s="71" t="str">
        <f>'Input 1'!C81</f>
        <v>Peshawar</v>
      </c>
      <c r="C81" s="71" t="str">
        <f>'Input 1'!B81</f>
        <v>PK5</v>
      </c>
      <c r="D81" s="72">
        <f>'Input 1'!E81/1000</f>
        <v>5191.491</v>
      </c>
      <c r="E81" s="73">
        <f>'Input 1'!G81</f>
        <v>0</v>
      </c>
      <c r="F81" s="74">
        <f>IF($C81='Input 2'!$B$3, 'Input 2'!$C$3, IF($C81='Input 2'!$B$4,'Input 2'!$C$4, IF($C81='Input 2'!$B$5,'Input 2'!$C$5, IF($C81='Input 2'!$B$6,'Input 2'!$C$6, IF($C81='Input 2'!$B$7,'Input 2'!$C$7, IF($C81='Input 2'!$B$8,'Input 2'!$C$8, IF($C81='Input 2'!$B$9,'Input 2'!$C$9, FALSE)))))))</f>
        <v>1</v>
      </c>
      <c r="G81" s="74">
        <f t="shared" si="32"/>
        <v>1</v>
      </c>
      <c r="H81" s="90">
        <f>'Input 1'!H81</f>
        <v>0</v>
      </c>
      <c r="I81" s="89">
        <f>IF($C81='Input 2'!$B$11, 'Input 2'!$C$11, IF($C81='Input 2'!$B$12,'Input 2'!$C$12, IF($C81='Input 2'!$B$13,'Input 2'!$C$13, IF($C81='Input 2'!$B$14,'Input 2'!$C$14, IF($C81='Input 2'!$B$15,'Input 2'!$C$15, IF($C81='Input 2'!$B$16,'Input 2'!$C$16, IF($C81='Input 2'!$B$17,'Input 2'!$C$17, FALSE)))))))</f>
        <v>1</v>
      </c>
      <c r="J81" s="89">
        <f t="shared" si="33"/>
        <v>1</v>
      </c>
      <c r="K81" s="105">
        <f>'Input 1'!I81</f>
        <v>0</v>
      </c>
      <c r="L81" s="91">
        <f>IF($C81='Input 2'!$B$19, 'Input 2'!$C$19, IF($C81='Input 2'!$B$20,'Input 2'!$C$20, IF($C81='Input 2'!$B$21,'Input 2'!$C$21, IF($C81='Input 2'!$B$22,'Input 2'!$C$22, IF($C81='Input 2'!$B$23,'Input 2'!$C$23, IF($C81='Input 2'!$B$24,'Input 2'!$C$24, IF($C81='Input 2'!$B$25,'Input 2'!$C$25, FALSE)))))))</f>
        <v>1</v>
      </c>
      <c r="M81" s="91">
        <f t="shared" si="34"/>
        <v>1</v>
      </c>
      <c r="N81" s="92">
        <f t="shared" si="35"/>
        <v>5191.491</v>
      </c>
      <c r="P81" s="87">
        <f>'Input 1'!F81</f>
        <v>7732</v>
      </c>
      <c r="R81" s="98">
        <f t="shared" si="29"/>
        <v>13982.799206917032</v>
      </c>
      <c r="S81" s="98">
        <f t="shared" si="30"/>
        <v>10183.871762811914</v>
      </c>
      <c r="T81" s="98">
        <f t="shared" si="31"/>
        <v>18376.73938323139</v>
      </c>
      <c r="U81" s="98">
        <f t="shared" si="36"/>
        <v>269.34071939866664</v>
      </c>
      <c r="V81" s="99">
        <f t="shared" si="37"/>
        <v>0.55296510273673405</v>
      </c>
      <c r="W81" s="168"/>
      <c r="X81" s="101" t="str">
        <f t="shared" si="38"/>
        <v>Peshawar</v>
      </c>
      <c r="Y81" s="102">
        <f>R81*'Input 2'!$I$25</f>
        <v>9787.9594448419211</v>
      </c>
      <c r="Z81" s="102">
        <f t="shared" si="39"/>
        <v>188.5385035790666</v>
      </c>
    </row>
    <row r="82" spans="1:26" x14ac:dyDescent="0.15">
      <c r="A82" s="71" t="str">
        <f>'Input 1'!D82</f>
        <v>PK529</v>
      </c>
      <c r="B82" s="71" t="str">
        <f>'Input 1'!C82</f>
        <v>Shangla</v>
      </c>
      <c r="C82" s="71" t="str">
        <f>'Input 1'!B82</f>
        <v>PK5</v>
      </c>
      <c r="D82" s="72">
        <f>'Input 1'!E82/1000</f>
        <v>876.80499999999995</v>
      </c>
      <c r="E82" s="73">
        <f>'Input 1'!G82</f>
        <v>0</v>
      </c>
      <c r="F82" s="74">
        <f>IF($C82='Input 2'!$B$3, 'Input 2'!$C$3, IF($C82='Input 2'!$B$4,'Input 2'!$C$4, IF($C82='Input 2'!$B$5,'Input 2'!$C$5, IF($C82='Input 2'!$B$6,'Input 2'!$C$6, IF($C82='Input 2'!$B$7,'Input 2'!$C$7, IF($C82='Input 2'!$B$8,'Input 2'!$C$8, IF($C82='Input 2'!$B$9,'Input 2'!$C$9, FALSE)))))))</f>
        <v>1</v>
      </c>
      <c r="G82" s="74">
        <f t="shared" si="32"/>
        <v>1</v>
      </c>
      <c r="H82" s="90">
        <f>'Input 1'!H82</f>
        <v>0</v>
      </c>
      <c r="I82" s="89">
        <f>IF($C82='Input 2'!$B$11, 'Input 2'!$C$11, IF($C82='Input 2'!$B$12,'Input 2'!$C$12, IF($C82='Input 2'!$B$13,'Input 2'!$C$13, IF($C82='Input 2'!$B$14,'Input 2'!$C$14, IF($C82='Input 2'!$B$15,'Input 2'!$C$15, IF($C82='Input 2'!$B$16,'Input 2'!$C$16, IF($C82='Input 2'!$B$17,'Input 2'!$C$17, FALSE)))))))</f>
        <v>1</v>
      </c>
      <c r="J82" s="89">
        <f t="shared" si="33"/>
        <v>1</v>
      </c>
      <c r="K82" s="105">
        <f>'Input 1'!I82</f>
        <v>0</v>
      </c>
      <c r="L82" s="91">
        <f>IF($C82='Input 2'!$B$19, 'Input 2'!$C$19, IF($C82='Input 2'!$B$20,'Input 2'!$C$20, IF($C82='Input 2'!$B$21,'Input 2'!$C$21, IF($C82='Input 2'!$B$22,'Input 2'!$C$22, IF($C82='Input 2'!$B$23,'Input 2'!$C$23, IF($C82='Input 2'!$B$24,'Input 2'!$C$24, IF($C82='Input 2'!$B$25,'Input 2'!$C$25, FALSE)))))))</f>
        <v>1</v>
      </c>
      <c r="M82" s="91">
        <f t="shared" si="34"/>
        <v>1</v>
      </c>
      <c r="N82" s="92">
        <f t="shared" si="35"/>
        <v>876.80499999999995</v>
      </c>
      <c r="P82" s="87">
        <f>'Input 1'!F82</f>
        <v>933</v>
      </c>
      <c r="R82" s="98">
        <f t="shared" si="29"/>
        <v>2361.5928947234788</v>
      </c>
      <c r="S82" s="98">
        <f t="shared" si="30"/>
        <v>1719.9817318362491</v>
      </c>
      <c r="T82" s="98">
        <f t="shared" si="31"/>
        <v>3103.6973722797934</v>
      </c>
      <c r="U82" s="98">
        <f t="shared" si="36"/>
        <v>269.34071939866664</v>
      </c>
      <c r="V82" s="99">
        <f t="shared" si="37"/>
        <v>0.39507232685388216</v>
      </c>
      <c r="W82" s="168"/>
      <c r="X82" s="101" t="str">
        <f t="shared" si="38"/>
        <v>Shangla</v>
      </c>
      <c r="Y82" s="102">
        <f>R82*'Input 2'!$I$25</f>
        <v>1653.1150263064351</v>
      </c>
      <c r="Z82" s="102">
        <f t="shared" si="39"/>
        <v>188.53850357906663</v>
      </c>
    </row>
    <row r="83" spans="1:26" x14ac:dyDescent="0.15">
      <c r="A83" s="71" t="str">
        <f>'Input 1'!D83</f>
        <v>PK530</v>
      </c>
      <c r="B83" s="71" t="str">
        <f>'Input 1'!C83</f>
        <v>South Waziristan</v>
      </c>
      <c r="C83" s="71" t="str">
        <f>'Input 1'!B83</f>
        <v>PK5</v>
      </c>
      <c r="D83" s="72">
        <f>'Input 1'!E83/1000</f>
        <v>765.81500000000005</v>
      </c>
      <c r="E83" s="73">
        <f>'Input 1'!G83</f>
        <v>0</v>
      </c>
      <c r="F83" s="74">
        <f>IF($C83='Input 2'!$B$3, 'Input 2'!$C$3, IF($C83='Input 2'!$B$4,'Input 2'!$C$4, IF($C83='Input 2'!$B$5,'Input 2'!$C$5, IF($C83='Input 2'!$B$6,'Input 2'!$C$6, IF($C83='Input 2'!$B$7,'Input 2'!$C$7, IF($C83='Input 2'!$B$8,'Input 2'!$C$8, IF($C83='Input 2'!$B$9,'Input 2'!$C$9, FALSE)))))))</f>
        <v>1</v>
      </c>
      <c r="G83" s="74">
        <f t="shared" si="32"/>
        <v>1</v>
      </c>
      <c r="H83" s="90">
        <f>'Input 1'!H83</f>
        <v>0</v>
      </c>
      <c r="I83" s="89">
        <f>IF($C83='Input 2'!$B$11, 'Input 2'!$C$11, IF($C83='Input 2'!$B$12,'Input 2'!$C$12, IF($C83='Input 2'!$B$13,'Input 2'!$C$13, IF($C83='Input 2'!$B$14,'Input 2'!$C$14, IF($C83='Input 2'!$B$15,'Input 2'!$C$15, IF($C83='Input 2'!$B$16,'Input 2'!$C$16, IF($C83='Input 2'!$B$17,'Input 2'!$C$17, FALSE)))))))</f>
        <v>1</v>
      </c>
      <c r="J83" s="89">
        <f t="shared" si="33"/>
        <v>1</v>
      </c>
      <c r="K83" s="105">
        <f>'Input 1'!I83</f>
        <v>0</v>
      </c>
      <c r="L83" s="91">
        <f>IF($C83='Input 2'!$B$19, 'Input 2'!$C$19, IF($C83='Input 2'!$B$20,'Input 2'!$C$20, IF($C83='Input 2'!$B$21,'Input 2'!$C$21, IF($C83='Input 2'!$B$22,'Input 2'!$C$22, IF($C83='Input 2'!$B$23,'Input 2'!$C$23, IF($C83='Input 2'!$B$24,'Input 2'!$C$24, IF($C83='Input 2'!$B$25,'Input 2'!$C$25, FALSE)))))))</f>
        <v>1</v>
      </c>
      <c r="M83" s="91">
        <f t="shared" si="34"/>
        <v>1</v>
      </c>
      <c r="N83" s="92">
        <f t="shared" si="35"/>
        <v>765.81500000000005</v>
      </c>
      <c r="P83" s="87">
        <f>'Input 1'!F83</f>
        <v>316</v>
      </c>
      <c r="R83" s="98">
        <f t="shared" si="29"/>
        <v>2062.6516302628993</v>
      </c>
      <c r="S83" s="98">
        <f t="shared" si="30"/>
        <v>1502.2585523191328</v>
      </c>
      <c r="T83" s="98">
        <f t="shared" si="31"/>
        <v>2710.8171180050872</v>
      </c>
      <c r="U83" s="98">
        <f t="shared" si="36"/>
        <v>269.34071939866669</v>
      </c>
      <c r="V83" s="99">
        <f t="shared" si="37"/>
        <v>0.1532008582368917</v>
      </c>
      <c r="W83" s="168"/>
      <c r="X83" s="101" t="str">
        <f t="shared" si="38"/>
        <v>South Waziristan</v>
      </c>
      <c r="Y83" s="102">
        <f>R83*'Input 2'!$I$25</f>
        <v>1443.8561411840294</v>
      </c>
      <c r="Z83" s="102">
        <f t="shared" si="39"/>
        <v>188.53850357906666</v>
      </c>
    </row>
    <row r="84" spans="1:26" x14ac:dyDescent="0.15">
      <c r="A84" s="71" t="str">
        <f>'Input 1'!D84</f>
        <v>PK531</v>
      </c>
      <c r="B84" s="71" t="str">
        <f>'Input 1'!C84</f>
        <v>Swabi</v>
      </c>
      <c r="C84" s="71" t="str">
        <f>'Input 1'!B84</f>
        <v>PK5</v>
      </c>
      <c r="D84" s="72">
        <f>'Input 1'!E84/1000</f>
        <v>1832.73</v>
      </c>
      <c r="E84" s="73">
        <f>'Input 1'!G84</f>
        <v>0</v>
      </c>
      <c r="F84" s="74">
        <f>IF($C84='Input 2'!$B$3, 'Input 2'!$C$3, IF($C84='Input 2'!$B$4,'Input 2'!$C$4, IF($C84='Input 2'!$B$5,'Input 2'!$C$5, IF($C84='Input 2'!$B$6,'Input 2'!$C$6, IF($C84='Input 2'!$B$7,'Input 2'!$C$7, IF($C84='Input 2'!$B$8,'Input 2'!$C$8, IF($C84='Input 2'!$B$9,'Input 2'!$C$9, FALSE)))))))</f>
        <v>1</v>
      </c>
      <c r="G84" s="74">
        <f t="shared" si="32"/>
        <v>1</v>
      </c>
      <c r="H84" s="90">
        <f>'Input 1'!H84</f>
        <v>0</v>
      </c>
      <c r="I84" s="89">
        <f>IF($C84='Input 2'!$B$11, 'Input 2'!$C$11, IF($C84='Input 2'!$B$12,'Input 2'!$C$12, IF($C84='Input 2'!$B$13,'Input 2'!$C$13, IF($C84='Input 2'!$B$14,'Input 2'!$C$14, IF($C84='Input 2'!$B$15,'Input 2'!$C$15, IF($C84='Input 2'!$B$16,'Input 2'!$C$16, IF($C84='Input 2'!$B$17,'Input 2'!$C$17, FALSE)))))))</f>
        <v>1</v>
      </c>
      <c r="J84" s="89">
        <f t="shared" si="33"/>
        <v>1</v>
      </c>
      <c r="K84" s="105">
        <f>'Input 1'!I84</f>
        <v>0</v>
      </c>
      <c r="L84" s="91">
        <f>IF($C84='Input 2'!$B$19, 'Input 2'!$C$19, IF($C84='Input 2'!$B$20,'Input 2'!$C$20, IF($C84='Input 2'!$B$21,'Input 2'!$C$21, IF($C84='Input 2'!$B$22,'Input 2'!$C$22, IF($C84='Input 2'!$B$23,'Input 2'!$C$23, IF($C84='Input 2'!$B$24,'Input 2'!$C$24, IF($C84='Input 2'!$B$25,'Input 2'!$C$25, FALSE)))))))</f>
        <v>1</v>
      </c>
      <c r="M84" s="91">
        <f t="shared" si="34"/>
        <v>1</v>
      </c>
      <c r="N84" s="92">
        <f t="shared" si="35"/>
        <v>1832.73</v>
      </c>
      <c r="P84" s="87">
        <f>'Input 1'!F84</f>
        <v>1143</v>
      </c>
      <c r="R84" s="98">
        <f t="shared" si="29"/>
        <v>4936.2881666351832</v>
      </c>
      <c r="S84" s="98">
        <f t="shared" si="30"/>
        <v>3595.1689593333167</v>
      </c>
      <c r="T84" s="98">
        <f t="shared" si="31"/>
        <v>6487.4621895385471</v>
      </c>
      <c r="U84" s="98">
        <f t="shared" si="36"/>
        <v>269.34071939866664</v>
      </c>
      <c r="V84" s="99">
        <f t="shared" si="37"/>
        <v>0.23155050139204597</v>
      </c>
      <c r="W84" s="168"/>
      <c r="X84" s="101" t="str">
        <f t="shared" si="38"/>
        <v>Swabi</v>
      </c>
      <c r="Y84" s="102">
        <f>R84*'Input 2'!$I$25</f>
        <v>3455.4017166446279</v>
      </c>
      <c r="Z84" s="102">
        <f t="shared" si="39"/>
        <v>188.53850357906663</v>
      </c>
    </row>
    <row r="85" spans="1:26" x14ac:dyDescent="0.15">
      <c r="A85" s="71" t="str">
        <f>'Input 1'!D85</f>
        <v>PK532</v>
      </c>
      <c r="B85" s="71" t="str">
        <f>'Input 1'!C85</f>
        <v>Swat</v>
      </c>
      <c r="C85" s="71" t="str">
        <f>'Input 1'!B85</f>
        <v>PK5</v>
      </c>
      <c r="D85" s="72">
        <f>'Input 1'!E85/1000</f>
        <v>2708.7640000000001</v>
      </c>
      <c r="E85" s="73">
        <f>'Input 1'!G85</f>
        <v>0</v>
      </c>
      <c r="F85" s="74">
        <f>IF($C85='Input 2'!$B$3, 'Input 2'!$C$3, IF($C85='Input 2'!$B$4,'Input 2'!$C$4, IF($C85='Input 2'!$B$5,'Input 2'!$C$5, IF($C85='Input 2'!$B$6,'Input 2'!$C$6, IF($C85='Input 2'!$B$7,'Input 2'!$C$7, IF($C85='Input 2'!$B$8,'Input 2'!$C$8, IF($C85='Input 2'!$B$9,'Input 2'!$C$9, FALSE)))))))</f>
        <v>1</v>
      </c>
      <c r="G85" s="74">
        <f t="shared" si="32"/>
        <v>1</v>
      </c>
      <c r="H85" s="90">
        <f>'Input 1'!H85</f>
        <v>0</v>
      </c>
      <c r="I85" s="89">
        <f>IF($C85='Input 2'!$B$11, 'Input 2'!$C$11, IF($C85='Input 2'!$B$12,'Input 2'!$C$12, IF($C85='Input 2'!$B$13,'Input 2'!$C$13, IF($C85='Input 2'!$B$14,'Input 2'!$C$14, IF($C85='Input 2'!$B$15,'Input 2'!$C$15, IF($C85='Input 2'!$B$16,'Input 2'!$C$16, IF($C85='Input 2'!$B$17,'Input 2'!$C$17, FALSE)))))))</f>
        <v>1</v>
      </c>
      <c r="J85" s="89">
        <f t="shared" si="33"/>
        <v>1</v>
      </c>
      <c r="K85" s="105">
        <f>'Input 1'!I85</f>
        <v>0</v>
      </c>
      <c r="L85" s="91">
        <f>IF($C85='Input 2'!$B$19, 'Input 2'!$C$19, IF($C85='Input 2'!$B$20,'Input 2'!$C$20, IF($C85='Input 2'!$B$21,'Input 2'!$C$21, IF($C85='Input 2'!$B$22,'Input 2'!$C$22, IF($C85='Input 2'!$B$23,'Input 2'!$C$23, IF($C85='Input 2'!$B$24,'Input 2'!$C$24, IF($C85='Input 2'!$B$25,'Input 2'!$C$25, FALSE)))))))</f>
        <v>1</v>
      </c>
      <c r="M85" s="91">
        <f t="shared" si="34"/>
        <v>1</v>
      </c>
      <c r="N85" s="92">
        <f t="shared" si="35"/>
        <v>2708.7640000000001</v>
      </c>
      <c r="P85" s="87">
        <f>'Input 1'!F85</f>
        <v>1606</v>
      </c>
      <c r="R85" s="98">
        <f t="shared" si="29"/>
        <v>7295.8044444120987</v>
      </c>
      <c r="S85" s="98">
        <f t="shared" si="30"/>
        <v>5313.6382614785334</v>
      </c>
      <c r="T85" s="98">
        <f t="shared" si="31"/>
        <v>9588.4303909376686</v>
      </c>
      <c r="U85" s="98">
        <f t="shared" si="36"/>
        <v>269.34071939866664</v>
      </c>
      <c r="V85" s="99">
        <f t="shared" si="37"/>
        <v>0.22012651411319628</v>
      </c>
      <c r="W85" s="168"/>
      <c r="X85" s="101" t="str">
        <f t="shared" si="38"/>
        <v>Swat</v>
      </c>
      <c r="Y85" s="102">
        <f>R85*'Input 2'!$I$25</f>
        <v>5107.0631110884688</v>
      </c>
      <c r="Z85" s="102">
        <f t="shared" si="39"/>
        <v>188.53850357906663</v>
      </c>
    </row>
    <row r="86" spans="1:26" x14ac:dyDescent="0.15">
      <c r="A86" s="71" t="str">
        <f>'Input 1'!D86</f>
        <v>PK533</v>
      </c>
      <c r="B86" s="71" t="str">
        <f>'Input 1'!C86</f>
        <v>Tank</v>
      </c>
      <c r="C86" s="71" t="str">
        <f>'Input 1'!B86</f>
        <v>PK5</v>
      </c>
      <c r="D86" s="72">
        <f>'Input 1'!E86/1000</f>
        <v>446.63600000000002</v>
      </c>
      <c r="E86" s="73">
        <f>'Input 1'!G86</f>
        <v>0</v>
      </c>
      <c r="F86" s="74">
        <f>IF($C86='Input 2'!$B$3, 'Input 2'!$C$3, IF($C86='Input 2'!$B$4,'Input 2'!$C$4, IF($C86='Input 2'!$B$5,'Input 2'!$C$5, IF($C86='Input 2'!$B$6,'Input 2'!$C$6, IF($C86='Input 2'!$B$7,'Input 2'!$C$7, IF($C86='Input 2'!$B$8,'Input 2'!$C$8, IF($C86='Input 2'!$B$9,'Input 2'!$C$9, FALSE)))))))</f>
        <v>1</v>
      </c>
      <c r="G86" s="74">
        <f t="shared" si="32"/>
        <v>1</v>
      </c>
      <c r="H86" s="90">
        <f>'Input 1'!H86</f>
        <v>0</v>
      </c>
      <c r="I86" s="89">
        <f>IF($C86='Input 2'!$B$11, 'Input 2'!$C$11, IF($C86='Input 2'!$B$12,'Input 2'!$C$12, IF($C86='Input 2'!$B$13,'Input 2'!$C$13, IF($C86='Input 2'!$B$14,'Input 2'!$C$14, IF($C86='Input 2'!$B$15,'Input 2'!$C$15, IF($C86='Input 2'!$B$16,'Input 2'!$C$16, IF($C86='Input 2'!$B$17,'Input 2'!$C$17, FALSE)))))))</f>
        <v>1</v>
      </c>
      <c r="J86" s="89">
        <f t="shared" si="33"/>
        <v>1</v>
      </c>
      <c r="K86" s="105">
        <f>'Input 1'!I86</f>
        <v>0</v>
      </c>
      <c r="L86" s="91">
        <f>IF($C86='Input 2'!$B$19, 'Input 2'!$C$19, IF($C86='Input 2'!$B$20,'Input 2'!$C$20, IF($C86='Input 2'!$B$21,'Input 2'!$C$21, IF($C86='Input 2'!$B$22,'Input 2'!$C$22, IF($C86='Input 2'!$B$23,'Input 2'!$C$23, IF($C86='Input 2'!$B$24,'Input 2'!$C$24, IF($C86='Input 2'!$B$25,'Input 2'!$C$25, FALSE)))))))</f>
        <v>1</v>
      </c>
      <c r="M86" s="91">
        <f t="shared" si="34"/>
        <v>1</v>
      </c>
      <c r="N86" s="92">
        <f t="shared" si="35"/>
        <v>446.63600000000002</v>
      </c>
      <c r="P86" s="87">
        <f>'Input 1'!F86</f>
        <v>587</v>
      </c>
      <c r="R86" s="98">
        <f t="shared" si="29"/>
        <v>1202.9726154934287</v>
      </c>
      <c r="S86" s="98">
        <f t="shared" si="30"/>
        <v>876.14208493383933</v>
      </c>
      <c r="T86" s="98">
        <f t="shared" si="31"/>
        <v>1580.9934701165687</v>
      </c>
      <c r="U86" s="98">
        <f t="shared" si="36"/>
        <v>269.34071939866664</v>
      </c>
      <c r="V86" s="99">
        <f t="shared" si="37"/>
        <v>0.48795790730383959</v>
      </c>
      <c r="W86" s="168"/>
      <c r="X86" s="101" t="str">
        <f t="shared" si="38"/>
        <v>Tank</v>
      </c>
      <c r="Y86" s="102">
        <f>R86*'Input 2'!$I$25</f>
        <v>842.0808308454001</v>
      </c>
      <c r="Z86" s="102">
        <f t="shared" si="39"/>
        <v>188.53850357906663</v>
      </c>
    </row>
    <row r="87" spans="1:26" x14ac:dyDescent="0.15">
      <c r="A87" s="71" t="str">
        <f>'Input 1'!D87</f>
        <v>PK535</v>
      </c>
      <c r="B87" s="71" t="str">
        <f>'Input 1'!C87</f>
        <v>Upper Dir</v>
      </c>
      <c r="C87" s="71" t="str">
        <f>'Input 1'!B87</f>
        <v>PK5</v>
      </c>
      <c r="D87" s="72">
        <f>'Input 1'!E87/1000</f>
        <v>1078.1210000000001</v>
      </c>
      <c r="E87" s="73">
        <f>'Input 1'!G87</f>
        <v>0</v>
      </c>
      <c r="F87" s="74">
        <f>IF($C87='Input 2'!$B$3, 'Input 2'!$C$3, IF($C87='Input 2'!$B$4,'Input 2'!$C$4, IF($C87='Input 2'!$B$5,'Input 2'!$C$5, IF($C87='Input 2'!$B$6,'Input 2'!$C$6, IF($C87='Input 2'!$B$7,'Input 2'!$C$7, IF($C87='Input 2'!$B$8,'Input 2'!$C$8, IF($C87='Input 2'!$B$9,'Input 2'!$C$9, FALSE)))))))</f>
        <v>1</v>
      </c>
      <c r="G87" s="74">
        <f t="shared" si="32"/>
        <v>1</v>
      </c>
      <c r="H87" s="90">
        <f>'Input 1'!H87</f>
        <v>0</v>
      </c>
      <c r="I87" s="89">
        <f>IF($C87='Input 2'!$B$11, 'Input 2'!$C$11, IF($C87='Input 2'!$B$12,'Input 2'!$C$12, IF($C87='Input 2'!$B$13,'Input 2'!$C$13, IF($C87='Input 2'!$B$14,'Input 2'!$C$14, IF($C87='Input 2'!$B$15,'Input 2'!$C$15, IF($C87='Input 2'!$B$16,'Input 2'!$C$16, IF($C87='Input 2'!$B$17,'Input 2'!$C$17, FALSE)))))))</f>
        <v>1</v>
      </c>
      <c r="J87" s="89">
        <f t="shared" si="33"/>
        <v>1</v>
      </c>
      <c r="K87" s="105">
        <f>'Input 1'!I87</f>
        <v>0</v>
      </c>
      <c r="L87" s="91">
        <f>IF($C87='Input 2'!$B$19, 'Input 2'!$C$19, IF($C87='Input 2'!$B$20,'Input 2'!$C$20, IF($C87='Input 2'!$B$21,'Input 2'!$C$21, IF($C87='Input 2'!$B$22,'Input 2'!$C$22, IF($C87='Input 2'!$B$23,'Input 2'!$C$23, IF($C87='Input 2'!$B$24,'Input 2'!$C$24, IF($C87='Input 2'!$B$25,'Input 2'!$C$25, FALSE)))))))</f>
        <v>1</v>
      </c>
      <c r="M87" s="91">
        <f t="shared" si="34"/>
        <v>1</v>
      </c>
      <c r="N87" s="92">
        <f t="shared" si="35"/>
        <v>1078.1210000000001</v>
      </c>
      <c r="P87" s="87">
        <f>'Input 1'!F87</f>
        <v>264</v>
      </c>
      <c r="R87" s="98">
        <f t="shared" si="29"/>
        <v>2903.8188573880989</v>
      </c>
      <c r="S87" s="98">
        <f t="shared" si="30"/>
        <v>2114.8926211746384</v>
      </c>
      <c r="T87" s="98">
        <f t="shared" si="31"/>
        <v>3816.3118534904152</v>
      </c>
      <c r="U87" s="98">
        <f t="shared" si="36"/>
        <v>269.34071939866664</v>
      </c>
      <c r="V87" s="99">
        <f t="shared" si="37"/>
        <v>9.0914761893054294E-2</v>
      </c>
      <c r="W87" s="168"/>
      <c r="X87" s="101" t="str">
        <f t="shared" si="38"/>
        <v>Upper Dir</v>
      </c>
      <c r="Y87" s="102">
        <f>R87*'Input 2'!$I$25</f>
        <v>2032.6732001716691</v>
      </c>
      <c r="Z87" s="102">
        <f t="shared" si="39"/>
        <v>188.53850357906663</v>
      </c>
    </row>
    <row r="88" spans="1:26" x14ac:dyDescent="0.15">
      <c r="A88" s="71" t="str">
        <f>'Input 1'!D88</f>
        <v>PK601</v>
      </c>
      <c r="B88" s="71" t="str">
        <f>'Input 1'!C88</f>
        <v>Attock</v>
      </c>
      <c r="C88" s="71" t="str">
        <f>'Input 1'!B88</f>
        <v>PK6</v>
      </c>
      <c r="D88" s="72">
        <f>'Input 1'!E88/1000</f>
        <v>2086.7440000000001</v>
      </c>
      <c r="E88" s="73">
        <f>'Input 1'!G88</f>
        <v>0</v>
      </c>
      <c r="F88" s="74">
        <f>IF($C88='Input 2'!$B$3, 'Input 2'!$C$3, IF($C88='Input 2'!$B$4,'Input 2'!$C$4, IF($C88='Input 2'!$B$5,'Input 2'!$C$5, IF($C88='Input 2'!$B$6,'Input 2'!$C$6, IF($C88='Input 2'!$B$7,'Input 2'!$C$7, IF($C88='Input 2'!$B$8,'Input 2'!$C$8, IF($C88='Input 2'!$B$9,'Input 2'!$C$9, FALSE)))))))</f>
        <v>1</v>
      </c>
      <c r="G88" s="74">
        <f t="shared" si="32"/>
        <v>1</v>
      </c>
      <c r="H88" s="90">
        <f>'Input 1'!H88</f>
        <v>0</v>
      </c>
      <c r="I88" s="89">
        <f>IF($C88='Input 2'!$B$11, 'Input 2'!$C$11, IF($C88='Input 2'!$B$12,'Input 2'!$C$12, IF($C88='Input 2'!$B$13,'Input 2'!$C$13, IF($C88='Input 2'!$B$14,'Input 2'!$C$14, IF($C88='Input 2'!$B$15,'Input 2'!$C$15, IF($C88='Input 2'!$B$16,'Input 2'!$C$16, IF($C88='Input 2'!$B$17,'Input 2'!$C$17, FALSE)))))))</f>
        <v>1</v>
      </c>
      <c r="J88" s="89">
        <f t="shared" si="33"/>
        <v>1</v>
      </c>
      <c r="K88" s="105">
        <f>'Input 1'!I88</f>
        <v>0</v>
      </c>
      <c r="L88" s="91">
        <f>IF($C88='Input 2'!$B$19, 'Input 2'!$C$19, IF($C88='Input 2'!$B$20,'Input 2'!$C$20, IF($C88='Input 2'!$B$21,'Input 2'!$C$21, IF($C88='Input 2'!$B$22,'Input 2'!$C$22, IF($C88='Input 2'!$B$23,'Input 2'!$C$23, IF($C88='Input 2'!$B$24,'Input 2'!$C$24, IF($C88='Input 2'!$B$25,'Input 2'!$C$25, FALSE)))))))</f>
        <v>1</v>
      </c>
      <c r="M88" s="91">
        <f t="shared" si="34"/>
        <v>1</v>
      </c>
      <c r="N88" s="92">
        <f t="shared" si="35"/>
        <v>2086.7440000000001</v>
      </c>
      <c r="P88" s="87">
        <f>'Input 1'!F88</f>
        <v>2764</v>
      </c>
      <c r="R88" s="98">
        <f t="shared" si="29"/>
        <v>5078.721055670344</v>
      </c>
      <c r="S88" s="98">
        <f t="shared" si="30"/>
        <v>3698.9048605127709</v>
      </c>
      <c r="T88" s="98">
        <f t="shared" si="31"/>
        <v>6674.6530404309106</v>
      </c>
      <c r="U88" s="98">
        <f t="shared" si="36"/>
        <v>243.38016813132532</v>
      </c>
      <c r="V88" s="99">
        <f t="shared" si="37"/>
        <v>0.54423150429063638</v>
      </c>
      <c r="W88" s="168"/>
      <c r="X88" s="101" t="str">
        <f t="shared" si="38"/>
        <v>Attock</v>
      </c>
      <c r="Y88" s="102">
        <f>R88*'Input 2'!$I$25</f>
        <v>3555.1047389692408</v>
      </c>
      <c r="Z88" s="102">
        <f t="shared" si="39"/>
        <v>170.36611769192774</v>
      </c>
    </row>
    <row r="89" spans="1:26" x14ac:dyDescent="0.15">
      <c r="A89" s="71" t="str">
        <f>'Input 1'!D89</f>
        <v>PK602</v>
      </c>
      <c r="B89" s="71" t="str">
        <f>'Input 1'!C89</f>
        <v>Bahawalnagar</v>
      </c>
      <c r="C89" s="71" t="str">
        <f>'Input 1'!B89</f>
        <v>PK6</v>
      </c>
      <c r="D89" s="72">
        <f>'Input 1'!E89/1000</f>
        <v>3285.8290000000002</v>
      </c>
      <c r="E89" s="73">
        <f>'Input 1'!G89</f>
        <v>0</v>
      </c>
      <c r="F89" s="74">
        <f>IF($C89='Input 2'!$B$3, 'Input 2'!$C$3, IF($C89='Input 2'!$B$4,'Input 2'!$C$4, IF($C89='Input 2'!$B$5,'Input 2'!$C$5, IF($C89='Input 2'!$B$6,'Input 2'!$C$6, IF($C89='Input 2'!$B$7,'Input 2'!$C$7, IF($C89='Input 2'!$B$8,'Input 2'!$C$8, IF($C89='Input 2'!$B$9,'Input 2'!$C$9, FALSE)))))))</f>
        <v>1</v>
      </c>
      <c r="G89" s="74">
        <f t="shared" si="32"/>
        <v>1</v>
      </c>
      <c r="H89" s="90">
        <f>'Input 1'!H89</f>
        <v>0</v>
      </c>
      <c r="I89" s="89">
        <f>IF($C89='Input 2'!$B$11, 'Input 2'!$C$11, IF($C89='Input 2'!$B$12,'Input 2'!$C$12, IF($C89='Input 2'!$B$13,'Input 2'!$C$13, IF($C89='Input 2'!$B$14,'Input 2'!$C$14, IF($C89='Input 2'!$B$15,'Input 2'!$C$15, IF($C89='Input 2'!$B$16,'Input 2'!$C$16, IF($C89='Input 2'!$B$17,'Input 2'!$C$17, FALSE)))))))</f>
        <v>1</v>
      </c>
      <c r="J89" s="89">
        <f t="shared" si="33"/>
        <v>1</v>
      </c>
      <c r="K89" s="105">
        <f>'Input 1'!I89</f>
        <v>0</v>
      </c>
      <c r="L89" s="91">
        <f>IF($C89='Input 2'!$B$19, 'Input 2'!$C$19, IF($C89='Input 2'!$B$20,'Input 2'!$C$20, IF($C89='Input 2'!$B$21,'Input 2'!$C$21, IF($C89='Input 2'!$B$22,'Input 2'!$C$22, IF($C89='Input 2'!$B$23,'Input 2'!$C$23, IF($C89='Input 2'!$B$24,'Input 2'!$C$24, IF($C89='Input 2'!$B$25,'Input 2'!$C$25, FALSE)))))))</f>
        <v>1</v>
      </c>
      <c r="M89" s="91">
        <f t="shared" si="34"/>
        <v>1</v>
      </c>
      <c r="N89" s="92">
        <f t="shared" si="35"/>
        <v>3285.8290000000002</v>
      </c>
      <c r="P89" s="87">
        <f>'Input 1'!F89</f>
        <v>7113</v>
      </c>
      <c r="R89" s="98">
        <f t="shared" si="29"/>
        <v>7997.0561447078462</v>
      </c>
      <c r="S89" s="98">
        <f t="shared" si="30"/>
        <v>5824.3698598936035</v>
      </c>
      <c r="T89" s="98">
        <f t="shared" si="31"/>
        <v>10510.042690999018</v>
      </c>
      <c r="U89" s="98">
        <f t="shared" si="36"/>
        <v>243.38016813132532</v>
      </c>
      <c r="V89" s="99">
        <f t="shared" si="37"/>
        <v>0.88945230235842698</v>
      </c>
      <c r="W89" s="168"/>
      <c r="X89" s="101" t="str">
        <f t="shared" si="38"/>
        <v>Bahawalnagar</v>
      </c>
      <c r="Y89" s="102">
        <f>R89*'Input 2'!$I$25</f>
        <v>5597.9393012954924</v>
      </c>
      <c r="Z89" s="102">
        <f t="shared" si="39"/>
        <v>170.36611769192774</v>
      </c>
    </row>
    <row r="90" spans="1:26" x14ac:dyDescent="0.15">
      <c r="A90" s="71" t="str">
        <f>'Input 1'!D90</f>
        <v>PK603</v>
      </c>
      <c r="B90" s="71" t="str">
        <f>'Input 1'!C90</f>
        <v>Bahawalpur</v>
      </c>
      <c r="C90" s="71" t="str">
        <f>'Input 1'!B90</f>
        <v>PK6</v>
      </c>
      <c r="D90" s="72">
        <f>'Input 1'!E90/1000</f>
        <v>4085.7460000000001</v>
      </c>
      <c r="E90" s="73">
        <f>'Input 1'!G90</f>
        <v>0</v>
      </c>
      <c r="F90" s="74">
        <f>IF($C90='Input 2'!$B$3, 'Input 2'!$C$3, IF($C90='Input 2'!$B$4,'Input 2'!$C$4, IF($C90='Input 2'!$B$5,'Input 2'!$C$5, IF($C90='Input 2'!$B$6,'Input 2'!$C$6, IF($C90='Input 2'!$B$7,'Input 2'!$C$7, IF($C90='Input 2'!$B$8,'Input 2'!$C$8, IF($C90='Input 2'!$B$9,'Input 2'!$C$9, FALSE)))))))</f>
        <v>1</v>
      </c>
      <c r="G90" s="74">
        <f t="shared" si="32"/>
        <v>1</v>
      </c>
      <c r="H90" s="90">
        <f>'Input 1'!H90</f>
        <v>0</v>
      </c>
      <c r="I90" s="89">
        <f>IF($C90='Input 2'!$B$11, 'Input 2'!$C$11, IF($C90='Input 2'!$B$12,'Input 2'!$C$12, IF($C90='Input 2'!$B$13,'Input 2'!$C$13, IF($C90='Input 2'!$B$14,'Input 2'!$C$14, IF($C90='Input 2'!$B$15,'Input 2'!$C$15, IF($C90='Input 2'!$B$16,'Input 2'!$C$16, IF($C90='Input 2'!$B$17,'Input 2'!$C$17, FALSE)))))))</f>
        <v>1</v>
      </c>
      <c r="J90" s="89">
        <f t="shared" si="33"/>
        <v>1</v>
      </c>
      <c r="K90" s="105">
        <f>'Input 1'!I90</f>
        <v>0</v>
      </c>
      <c r="L90" s="91">
        <f>IF($C90='Input 2'!$B$19, 'Input 2'!$C$19, IF($C90='Input 2'!$B$20,'Input 2'!$C$20, IF($C90='Input 2'!$B$21,'Input 2'!$C$21, IF($C90='Input 2'!$B$22,'Input 2'!$C$22, IF($C90='Input 2'!$B$23,'Input 2'!$C$23, IF($C90='Input 2'!$B$24,'Input 2'!$C$24, IF($C90='Input 2'!$B$25,'Input 2'!$C$25, FALSE)))))))</f>
        <v>1</v>
      </c>
      <c r="M90" s="91">
        <f t="shared" si="34"/>
        <v>1</v>
      </c>
      <c r="N90" s="92">
        <f t="shared" si="35"/>
        <v>4085.7460000000001</v>
      </c>
      <c r="P90" s="87">
        <f>'Input 1'!F90</f>
        <v>8135</v>
      </c>
      <c r="R90" s="98">
        <f t="shared" si="29"/>
        <v>9943.8954842188996</v>
      </c>
      <c r="S90" s="98">
        <f t="shared" si="30"/>
        <v>7242.2806718124557</v>
      </c>
      <c r="T90" s="98">
        <f t="shared" si="31"/>
        <v>13068.65478531551</v>
      </c>
      <c r="U90" s="98">
        <f t="shared" si="36"/>
        <v>243.38016813132532</v>
      </c>
      <c r="V90" s="99">
        <f t="shared" si="37"/>
        <v>0.81808985350965913</v>
      </c>
      <c r="W90" s="168"/>
      <c r="X90" s="101" t="str">
        <f t="shared" si="38"/>
        <v>Bahawalpur</v>
      </c>
      <c r="Y90" s="102">
        <f>R90*'Input 2'!$I$25</f>
        <v>6960.7268389532292</v>
      </c>
      <c r="Z90" s="102">
        <f t="shared" si="39"/>
        <v>170.36611769192771</v>
      </c>
    </row>
    <row r="91" spans="1:26" x14ac:dyDescent="0.15">
      <c r="A91" s="71" t="str">
        <f>'Input 1'!D91</f>
        <v>PK604</v>
      </c>
      <c r="B91" s="71" t="str">
        <f>'Input 1'!C91</f>
        <v>Bhakkar</v>
      </c>
      <c r="C91" s="71" t="str">
        <f>'Input 1'!B91</f>
        <v>PK6</v>
      </c>
      <c r="D91" s="72">
        <f>'Input 1'!E91/1000</f>
        <v>1858.318</v>
      </c>
      <c r="E91" s="73">
        <f>'Input 1'!G91</f>
        <v>0</v>
      </c>
      <c r="F91" s="74">
        <f>IF($C91='Input 2'!$B$3, 'Input 2'!$C$3, IF($C91='Input 2'!$B$4,'Input 2'!$C$4, IF($C91='Input 2'!$B$5,'Input 2'!$C$5, IF($C91='Input 2'!$B$6,'Input 2'!$C$6, IF($C91='Input 2'!$B$7,'Input 2'!$C$7, IF($C91='Input 2'!$B$8,'Input 2'!$C$8, IF($C91='Input 2'!$B$9,'Input 2'!$C$9, FALSE)))))))</f>
        <v>1</v>
      </c>
      <c r="G91" s="74">
        <f t="shared" si="32"/>
        <v>1</v>
      </c>
      <c r="H91" s="90">
        <f>'Input 1'!H91</f>
        <v>0</v>
      </c>
      <c r="I91" s="89">
        <f>IF($C91='Input 2'!$B$11, 'Input 2'!$C$11, IF($C91='Input 2'!$B$12,'Input 2'!$C$12, IF($C91='Input 2'!$B$13,'Input 2'!$C$13, IF($C91='Input 2'!$B$14,'Input 2'!$C$14, IF($C91='Input 2'!$B$15,'Input 2'!$C$15, IF($C91='Input 2'!$B$16,'Input 2'!$C$16, IF($C91='Input 2'!$B$17,'Input 2'!$C$17, FALSE)))))))</f>
        <v>1</v>
      </c>
      <c r="J91" s="89">
        <f t="shared" si="33"/>
        <v>1</v>
      </c>
      <c r="K91" s="105">
        <f>'Input 1'!I91</f>
        <v>0</v>
      </c>
      <c r="L91" s="91">
        <f>IF($C91='Input 2'!$B$19, 'Input 2'!$C$19, IF($C91='Input 2'!$B$20,'Input 2'!$C$20, IF($C91='Input 2'!$B$21,'Input 2'!$C$21, IF($C91='Input 2'!$B$22,'Input 2'!$C$22, IF($C91='Input 2'!$B$23,'Input 2'!$C$23, IF($C91='Input 2'!$B$24,'Input 2'!$C$24, IF($C91='Input 2'!$B$25,'Input 2'!$C$25, FALSE)))))))</f>
        <v>1</v>
      </c>
      <c r="M91" s="91">
        <f t="shared" si="34"/>
        <v>1</v>
      </c>
      <c r="N91" s="92">
        <f t="shared" si="35"/>
        <v>1858.318</v>
      </c>
      <c r="P91" s="87">
        <f>'Input 1'!F91</f>
        <v>3940</v>
      </c>
      <c r="R91" s="98">
        <f t="shared" si="29"/>
        <v>4522.7774728146824</v>
      </c>
      <c r="S91" s="98">
        <f t="shared" si="30"/>
        <v>3294.0032330647032</v>
      </c>
      <c r="T91" s="98">
        <f t="shared" si="31"/>
        <v>5944.0103284291163</v>
      </c>
      <c r="U91" s="98">
        <f t="shared" si="36"/>
        <v>243.38016813132532</v>
      </c>
      <c r="V91" s="99">
        <f t="shared" si="37"/>
        <v>0.8711461095935813</v>
      </c>
      <c r="W91" s="168"/>
      <c r="X91" s="101" t="str">
        <f t="shared" si="38"/>
        <v>Bhakkar</v>
      </c>
      <c r="Y91" s="102">
        <f>R91*'Input 2'!$I$25</f>
        <v>3165.9442309702777</v>
      </c>
      <c r="Z91" s="102">
        <f t="shared" si="39"/>
        <v>170.36611769192774</v>
      </c>
    </row>
    <row r="92" spans="1:26" x14ac:dyDescent="0.15">
      <c r="A92" s="71" t="str">
        <f>'Input 1'!D92</f>
        <v>PK605</v>
      </c>
      <c r="B92" s="71" t="str">
        <f>'Input 1'!C92</f>
        <v>Chakwal</v>
      </c>
      <c r="C92" s="71" t="str">
        <f>'Input 1'!B92</f>
        <v>PK6</v>
      </c>
      <c r="D92" s="72">
        <f>'Input 1'!E92/1000</f>
        <v>1628.338</v>
      </c>
      <c r="E92" s="73">
        <f>'Input 1'!G92</f>
        <v>0</v>
      </c>
      <c r="F92" s="74">
        <f>IF($C92='Input 2'!$B$3, 'Input 2'!$C$3, IF($C92='Input 2'!$B$4,'Input 2'!$C$4, IF($C92='Input 2'!$B$5,'Input 2'!$C$5, IF($C92='Input 2'!$B$6,'Input 2'!$C$6, IF($C92='Input 2'!$B$7,'Input 2'!$C$7, IF($C92='Input 2'!$B$8,'Input 2'!$C$8, IF($C92='Input 2'!$B$9,'Input 2'!$C$9, FALSE)))))))</f>
        <v>1</v>
      </c>
      <c r="G92" s="74">
        <f t="shared" si="32"/>
        <v>1</v>
      </c>
      <c r="H92" s="90">
        <f>'Input 1'!H92</f>
        <v>0</v>
      </c>
      <c r="I92" s="89">
        <f>IF($C92='Input 2'!$B$11, 'Input 2'!$C$11, IF($C92='Input 2'!$B$12,'Input 2'!$C$12, IF($C92='Input 2'!$B$13,'Input 2'!$C$13, IF($C92='Input 2'!$B$14,'Input 2'!$C$14, IF($C92='Input 2'!$B$15,'Input 2'!$C$15, IF($C92='Input 2'!$B$16,'Input 2'!$C$16, IF($C92='Input 2'!$B$17,'Input 2'!$C$17, FALSE)))))))</f>
        <v>1</v>
      </c>
      <c r="J92" s="89">
        <f t="shared" si="33"/>
        <v>1</v>
      </c>
      <c r="K92" s="105">
        <f>'Input 1'!I92</f>
        <v>0</v>
      </c>
      <c r="L92" s="91">
        <f>IF($C92='Input 2'!$B$19, 'Input 2'!$C$19, IF($C92='Input 2'!$B$20,'Input 2'!$C$20, IF($C92='Input 2'!$B$21,'Input 2'!$C$21, IF($C92='Input 2'!$B$22,'Input 2'!$C$22, IF($C92='Input 2'!$B$23,'Input 2'!$C$23, IF($C92='Input 2'!$B$24,'Input 2'!$C$24, IF($C92='Input 2'!$B$25,'Input 2'!$C$25, FALSE)))))))</f>
        <v>1</v>
      </c>
      <c r="M92" s="91">
        <f t="shared" si="34"/>
        <v>1</v>
      </c>
      <c r="N92" s="92">
        <f t="shared" si="35"/>
        <v>1628.338</v>
      </c>
      <c r="P92" s="87">
        <f>'Input 1'!F92</f>
        <v>2579</v>
      </c>
      <c r="R92" s="98">
        <f t="shared" si="29"/>
        <v>3963.05176214626</v>
      </c>
      <c r="S92" s="98">
        <f t="shared" si="30"/>
        <v>2886.3470280770634</v>
      </c>
      <c r="T92" s="98">
        <f t="shared" si="31"/>
        <v>5208.3969967323192</v>
      </c>
      <c r="U92" s="98">
        <f t="shared" si="36"/>
        <v>243.38016813132532</v>
      </c>
      <c r="V92" s="99">
        <f t="shared" si="37"/>
        <v>0.65076111915411805</v>
      </c>
      <c r="W92" s="168"/>
      <c r="X92" s="101" t="str">
        <f t="shared" si="38"/>
        <v>Chakwal</v>
      </c>
      <c r="Y92" s="102">
        <f>R92*'Input 2'!$I$25</f>
        <v>2774.1362335023819</v>
      </c>
      <c r="Z92" s="102">
        <f t="shared" si="39"/>
        <v>170.36611769192771</v>
      </c>
    </row>
    <row r="93" spans="1:26" x14ac:dyDescent="0.15">
      <c r="A93" s="71" t="str">
        <f>'Input 1'!D93</f>
        <v>PK606</v>
      </c>
      <c r="B93" s="71" t="str">
        <f>'Input 1'!C93</f>
        <v>Chiniot</v>
      </c>
      <c r="C93" s="71" t="str">
        <f>'Input 1'!B93</f>
        <v>PK6</v>
      </c>
      <c r="D93" s="72">
        <f>'Input 1'!E93/1000</f>
        <v>1501.954</v>
      </c>
      <c r="E93" s="73">
        <f>'Input 1'!G93</f>
        <v>0</v>
      </c>
      <c r="F93" s="74">
        <f>IF($C93='Input 2'!$B$3, 'Input 2'!$C$3, IF($C93='Input 2'!$B$4,'Input 2'!$C$4, IF($C93='Input 2'!$B$5,'Input 2'!$C$5, IF($C93='Input 2'!$B$6,'Input 2'!$C$6, IF($C93='Input 2'!$B$7,'Input 2'!$C$7, IF($C93='Input 2'!$B$8,'Input 2'!$C$8, IF($C93='Input 2'!$B$9,'Input 2'!$C$9, FALSE)))))))</f>
        <v>1</v>
      </c>
      <c r="G93" s="74">
        <f t="shared" si="32"/>
        <v>1</v>
      </c>
      <c r="H93" s="90">
        <f>'Input 1'!H93</f>
        <v>0</v>
      </c>
      <c r="I93" s="89">
        <f>IF($C93='Input 2'!$B$11, 'Input 2'!$C$11, IF($C93='Input 2'!$B$12,'Input 2'!$C$12, IF($C93='Input 2'!$B$13,'Input 2'!$C$13, IF($C93='Input 2'!$B$14,'Input 2'!$C$14, IF($C93='Input 2'!$B$15,'Input 2'!$C$15, IF($C93='Input 2'!$B$16,'Input 2'!$C$16, IF($C93='Input 2'!$B$17,'Input 2'!$C$17, FALSE)))))))</f>
        <v>1</v>
      </c>
      <c r="J93" s="89">
        <f t="shared" si="33"/>
        <v>1</v>
      </c>
      <c r="K93" s="105">
        <f>'Input 1'!I93</f>
        <v>0</v>
      </c>
      <c r="L93" s="91">
        <f>IF($C93='Input 2'!$B$19, 'Input 2'!$C$19, IF($C93='Input 2'!$B$20,'Input 2'!$C$20, IF($C93='Input 2'!$B$21,'Input 2'!$C$21, IF($C93='Input 2'!$B$22,'Input 2'!$C$22, IF($C93='Input 2'!$B$23,'Input 2'!$C$23, IF($C93='Input 2'!$B$24,'Input 2'!$C$24, IF($C93='Input 2'!$B$25,'Input 2'!$C$25, FALSE)))))))</f>
        <v>1</v>
      </c>
      <c r="M93" s="91">
        <f t="shared" si="34"/>
        <v>1</v>
      </c>
      <c r="N93" s="92">
        <f t="shared" si="35"/>
        <v>1501.954</v>
      </c>
      <c r="P93" s="87">
        <f>'Input 1'!F93</f>
        <v>3059</v>
      </c>
      <c r="R93" s="98">
        <f t="shared" si="29"/>
        <v>3655.4581704551661</v>
      </c>
      <c r="S93" s="98">
        <f t="shared" si="30"/>
        <v>2662.3222354378868</v>
      </c>
      <c r="T93" s="98">
        <f t="shared" si="31"/>
        <v>4804.1455169811752</v>
      </c>
      <c r="U93" s="98">
        <f t="shared" si="36"/>
        <v>243.38016813132532</v>
      </c>
      <c r="V93" s="99">
        <f t="shared" si="37"/>
        <v>0.83683080406281962</v>
      </c>
      <c r="W93" s="168"/>
      <c r="X93" s="101" t="str">
        <f t="shared" si="38"/>
        <v>Chiniot</v>
      </c>
      <c r="Y93" s="102">
        <f>R93*'Input 2'!$I$25</f>
        <v>2558.8207193186163</v>
      </c>
      <c r="Z93" s="102">
        <f t="shared" si="39"/>
        <v>170.36611769192774</v>
      </c>
    </row>
    <row r="94" spans="1:26" x14ac:dyDescent="0.15">
      <c r="A94" s="71" t="str">
        <f>'Input 1'!D94</f>
        <v>PK607</v>
      </c>
      <c r="B94" s="71" t="str">
        <f>'Input 1'!C94</f>
        <v>Dera Ghazi Khan</v>
      </c>
      <c r="C94" s="71" t="str">
        <f>'Input 1'!B94</f>
        <v>PK6</v>
      </c>
      <c r="D94" s="72">
        <f>'Input 1'!E94/1000</f>
        <v>3326.4369999999999</v>
      </c>
      <c r="E94" s="73">
        <f>'Input 1'!G94</f>
        <v>0</v>
      </c>
      <c r="F94" s="74">
        <f>IF($C94='Input 2'!$B$3, 'Input 2'!$C$3, IF($C94='Input 2'!$B$4,'Input 2'!$C$4, IF($C94='Input 2'!$B$5,'Input 2'!$C$5, IF($C94='Input 2'!$B$6,'Input 2'!$C$6, IF($C94='Input 2'!$B$7,'Input 2'!$C$7, IF($C94='Input 2'!$B$8,'Input 2'!$C$8, IF($C94='Input 2'!$B$9,'Input 2'!$C$9, FALSE)))))))</f>
        <v>1</v>
      </c>
      <c r="G94" s="74">
        <f t="shared" si="32"/>
        <v>1</v>
      </c>
      <c r="H94" s="90">
        <f>'Input 1'!H94</f>
        <v>0</v>
      </c>
      <c r="I94" s="89">
        <f>IF($C94='Input 2'!$B$11, 'Input 2'!$C$11, IF($C94='Input 2'!$B$12,'Input 2'!$C$12, IF($C94='Input 2'!$B$13,'Input 2'!$C$13, IF($C94='Input 2'!$B$14,'Input 2'!$C$14, IF($C94='Input 2'!$B$15,'Input 2'!$C$15, IF($C94='Input 2'!$B$16,'Input 2'!$C$16, IF($C94='Input 2'!$B$17,'Input 2'!$C$17, FALSE)))))))</f>
        <v>1</v>
      </c>
      <c r="J94" s="89">
        <f t="shared" si="33"/>
        <v>1</v>
      </c>
      <c r="K94" s="105">
        <f>'Input 1'!I94</f>
        <v>0</v>
      </c>
      <c r="L94" s="91">
        <f>IF($C94='Input 2'!$B$19, 'Input 2'!$C$19, IF($C94='Input 2'!$B$20,'Input 2'!$C$20, IF($C94='Input 2'!$B$21,'Input 2'!$C$21, IF($C94='Input 2'!$B$22,'Input 2'!$C$22, IF($C94='Input 2'!$B$23,'Input 2'!$C$23, IF($C94='Input 2'!$B$24,'Input 2'!$C$24, IF($C94='Input 2'!$B$25,'Input 2'!$C$25, FALSE)))))))</f>
        <v>1</v>
      </c>
      <c r="M94" s="91">
        <f t="shared" si="34"/>
        <v>1</v>
      </c>
      <c r="N94" s="92">
        <f t="shared" si="35"/>
        <v>3326.4369999999999</v>
      </c>
      <c r="P94" s="87">
        <f>'Input 1'!F94</f>
        <v>7997</v>
      </c>
      <c r="R94" s="98">
        <f t="shared" si="29"/>
        <v>8095.8879633826136</v>
      </c>
      <c r="S94" s="98">
        <f t="shared" si="30"/>
        <v>5896.3504806960118</v>
      </c>
      <c r="T94" s="98">
        <f t="shared" si="31"/>
        <v>10639.931316851455</v>
      </c>
      <c r="U94" s="98">
        <f t="shared" si="36"/>
        <v>243.38016813132532</v>
      </c>
      <c r="V94" s="99">
        <f t="shared" si="37"/>
        <v>0.98778540861362207</v>
      </c>
      <c r="W94" s="168"/>
      <c r="X94" s="101" t="str">
        <f t="shared" si="38"/>
        <v>Dera Ghazi Khan</v>
      </c>
      <c r="Y94" s="102">
        <f>R94*'Input 2'!$I$25</f>
        <v>5667.1215743678295</v>
      </c>
      <c r="Z94" s="102">
        <f t="shared" si="39"/>
        <v>170.36611769192771</v>
      </c>
    </row>
    <row r="95" spans="1:26" x14ac:dyDescent="0.15">
      <c r="A95" s="71" t="str">
        <f>'Input 1'!D95</f>
        <v>PK608</v>
      </c>
      <c r="B95" s="71" t="str">
        <f>'Input 1'!C95</f>
        <v>Faisalabad</v>
      </c>
      <c r="C95" s="71" t="str">
        <f>'Input 1'!B95</f>
        <v>PK6</v>
      </c>
      <c r="D95" s="72">
        <f>'Input 1'!E95/1000</f>
        <v>8680.6560000000009</v>
      </c>
      <c r="E95" s="73">
        <f>'Input 1'!G95</f>
        <v>0</v>
      </c>
      <c r="F95" s="74">
        <f>IF($C95='Input 2'!$B$3, 'Input 2'!$C$3, IF($C95='Input 2'!$B$4,'Input 2'!$C$4, IF($C95='Input 2'!$B$5,'Input 2'!$C$5, IF($C95='Input 2'!$B$6,'Input 2'!$C$6, IF($C95='Input 2'!$B$7,'Input 2'!$C$7, IF($C95='Input 2'!$B$8,'Input 2'!$C$8, IF($C95='Input 2'!$B$9,'Input 2'!$C$9, FALSE)))))))</f>
        <v>1</v>
      </c>
      <c r="G95" s="74">
        <f t="shared" si="32"/>
        <v>1</v>
      </c>
      <c r="H95" s="90">
        <f>'Input 1'!H95</f>
        <v>0</v>
      </c>
      <c r="I95" s="89">
        <f>IF($C95='Input 2'!$B$11, 'Input 2'!$C$11, IF($C95='Input 2'!$B$12,'Input 2'!$C$12, IF($C95='Input 2'!$B$13,'Input 2'!$C$13, IF($C95='Input 2'!$B$14,'Input 2'!$C$14, IF($C95='Input 2'!$B$15,'Input 2'!$C$15, IF($C95='Input 2'!$B$16,'Input 2'!$C$16, IF($C95='Input 2'!$B$17,'Input 2'!$C$17, FALSE)))))))</f>
        <v>1</v>
      </c>
      <c r="J95" s="89">
        <f t="shared" si="33"/>
        <v>1</v>
      </c>
      <c r="K95" s="105">
        <f>'Input 1'!I95</f>
        <v>0</v>
      </c>
      <c r="L95" s="91">
        <f>IF($C95='Input 2'!$B$19, 'Input 2'!$C$19, IF($C95='Input 2'!$B$20,'Input 2'!$C$20, IF($C95='Input 2'!$B$21,'Input 2'!$C$21, IF($C95='Input 2'!$B$22,'Input 2'!$C$22, IF($C95='Input 2'!$B$23,'Input 2'!$C$23, IF($C95='Input 2'!$B$24,'Input 2'!$C$24, IF($C95='Input 2'!$B$25,'Input 2'!$C$25, FALSE)))))))</f>
        <v>1</v>
      </c>
      <c r="M95" s="91">
        <f t="shared" si="34"/>
        <v>1</v>
      </c>
      <c r="N95" s="92">
        <f t="shared" si="35"/>
        <v>8680.6560000000009</v>
      </c>
      <c r="P95" s="87">
        <f>'Input 1'!F95</f>
        <v>13606</v>
      </c>
      <c r="R95" s="98">
        <f t="shared" si="29"/>
        <v>21126.995167701982</v>
      </c>
      <c r="S95" s="98">
        <f t="shared" si="30"/>
        <v>15387.091406918793</v>
      </c>
      <c r="T95" s="98">
        <f t="shared" si="31"/>
        <v>27765.919999451213</v>
      </c>
      <c r="U95" s="98">
        <f t="shared" si="36"/>
        <v>243.38016813132532</v>
      </c>
      <c r="V95" s="99">
        <f t="shared" si="37"/>
        <v>0.64401018185493097</v>
      </c>
      <c r="W95" s="168"/>
      <c r="X95" s="101" t="str">
        <f t="shared" si="38"/>
        <v>Faisalabad</v>
      </c>
      <c r="Y95" s="102">
        <f>R95*'Input 2'!$I$25</f>
        <v>14788.896617391387</v>
      </c>
      <c r="Z95" s="102">
        <f t="shared" si="39"/>
        <v>170.36611769192774</v>
      </c>
    </row>
    <row r="96" spans="1:26" x14ac:dyDescent="0.15">
      <c r="A96" s="71" t="str">
        <f>'Input 1'!D96</f>
        <v>PK609</v>
      </c>
      <c r="B96" s="71" t="str">
        <f>'Input 1'!C96</f>
        <v>Gujranwala</v>
      </c>
      <c r="C96" s="71" t="str">
        <f>'Input 1'!B96</f>
        <v>PK6</v>
      </c>
      <c r="D96" s="72">
        <f>'Input 1'!E96/1000</f>
        <v>5552.3789999999999</v>
      </c>
      <c r="E96" s="73">
        <f>'Input 1'!G96</f>
        <v>0</v>
      </c>
      <c r="F96" s="74">
        <f>IF($C96='Input 2'!$B$3, 'Input 2'!$C$3, IF($C96='Input 2'!$B$4,'Input 2'!$C$4, IF($C96='Input 2'!$B$5,'Input 2'!$C$5, IF($C96='Input 2'!$B$6,'Input 2'!$C$6, IF($C96='Input 2'!$B$7,'Input 2'!$C$7, IF($C96='Input 2'!$B$8,'Input 2'!$C$8, IF($C96='Input 2'!$B$9,'Input 2'!$C$9, FALSE)))))))</f>
        <v>1</v>
      </c>
      <c r="G96" s="74">
        <f t="shared" si="32"/>
        <v>1</v>
      </c>
      <c r="H96" s="90">
        <f>'Input 1'!H96</f>
        <v>0</v>
      </c>
      <c r="I96" s="89">
        <f>IF($C96='Input 2'!$B$11, 'Input 2'!$C$11, IF($C96='Input 2'!$B$12,'Input 2'!$C$12, IF($C96='Input 2'!$B$13,'Input 2'!$C$13, IF($C96='Input 2'!$B$14,'Input 2'!$C$14, IF($C96='Input 2'!$B$15,'Input 2'!$C$15, IF($C96='Input 2'!$B$16,'Input 2'!$C$16, IF($C96='Input 2'!$B$17,'Input 2'!$C$17, FALSE)))))))</f>
        <v>1</v>
      </c>
      <c r="J96" s="89">
        <f t="shared" si="33"/>
        <v>1</v>
      </c>
      <c r="K96" s="105">
        <f>'Input 1'!I96</f>
        <v>0</v>
      </c>
      <c r="L96" s="91">
        <f>IF($C96='Input 2'!$B$19, 'Input 2'!$C$19, IF($C96='Input 2'!$B$20,'Input 2'!$C$20, IF($C96='Input 2'!$B$21,'Input 2'!$C$21, IF($C96='Input 2'!$B$22,'Input 2'!$C$22, IF($C96='Input 2'!$B$23,'Input 2'!$C$23, IF($C96='Input 2'!$B$24,'Input 2'!$C$24, IF($C96='Input 2'!$B$25,'Input 2'!$C$25, FALSE)))))))</f>
        <v>1</v>
      </c>
      <c r="M96" s="91">
        <f t="shared" si="34"/>
        <v>1</v>
      </c>
      <c r="N96" s="92">
        <f t="shared" si="35"/>
        <v>5552.3789999999999</v>
      </c>
      <c r="P96" s="87">
        <f>'Input 1'!F96</f>
        <v>10434</v>
      </c>
      <c r="R96" s="98">
        <f t="shared" si="29"/>
        <v>13513.3893454884</v>
      </c>
      <c r="S96" s="98">
        <f t="shared" si="30"/>
        <v>9841.9938768287029</v>
      </c>
      <c r="T96" s="98">
        <f t="shared" si="31"/>
        <v>17759.822658636964</v>
      </c>
      <c r="U96" s="98">
        <f t="shared" si="36"/>
        <v>243.38016813132532</v>
      </c>
      <c r="V96" s="99">
        <f t="shared" si="37"/>
        <v>0.77212309460198525</v>
      </c>
      <c r="W96" s="168"/>
      <c r="X96" s="101" t="str">
        <f t="shared" si="38"/>
        <v>Gujranwala</v>
      </c>
      <c r="Y96" s="102">
        <f>R96*'Input 2'!$I$25</f>
        <v>9459.3725418418799</v>
      </c>
      <c r="Z96" s="102">
        <f t="shared" si="39"/>
        <v>170.36611769192774</v>
      </c>
    </row>
    <row r="97" spans="1:26" x14ac:dyDescent="0.15">
      <c r="A97" s="71" t="str">
        <f>'Input 1'!D97</f>
        <v>PK610</v>
      </c>
      <c r="B97" s="71" t="str">
        <f>'Input 1'!C97</f>
        <v>Gujrat</v>
      </c>
      <c r="C97" s="71" t="str">
        <f>'Input 1'!B97</f>
        <v>PK6</v>
      </c>
      <c r="D97" s="72">
        <f>'Input 1'!E97/1000</f>
        <v>2979.366</v>
      </c>
      <c r="E97" s="73">
        <f>'Input 1'!G97</f>
        <v>0</v>
      </c>
      <c r="F97" s="74">
        <f>IF($C97='Input 2'!$B$3, 'Input 2'!$C$3, IF($C97='Input 2'!$B$4,'Input 2'!$C$4, IF($C97='Input 2'!$B$5,'Input 2'!$C$5, IF($C97='Input 2'!$B$6,'Input 2'!$C$6, IF($C97='Input 2'!$B$7,'Input 2'!$C$7, IF($C97='Input 2'!$B$8,'Input 2'!$C$8, IF($C97='Input 2'!$B$9,'Input 2'!$C$9, FALSE)))))))</f>
        <v>1</v>
      </c>
      <c r="G97" s="74">
        <f t="shared" si="32"/>
        <v>1</v>
      </c>
      <c r="H97" s="90">
        <f>'Input 1'!H97</f>
        <v>0</v>
      </c>
      <c r="I97" s="89">
        <f>IF($C97='Input 2'!$B$11, 'Input 2'!$C$11, IF($C97='Input 2'!$B$12,'Input 2'!$C$12, IF($C97='Input 2'!$B$13,'Input 2'!$C$13, IF($C97='Input 2'!$B$14,'Input 2'!$C$14, IF($C97='Input 2'!$B$15,'Input 2'!$C$15, IF($C97='Input 2'!$B$16,'Input 2'!$C$16, IF($C97='Input 2'!$B$17,'Input 2'!$C$17, FALSE)))))))</f>
        <v>1</v>
      </c>
      <c r="J97" s="89">
        <f t="shared" si="33"/>
        <v>1</v>
      </c>
      <c r="K97" s="105">
        <f>'Input 1'!I97</f>
        <v>0</v>
      </c>
      <c r="L97" s="91">
        <f>IF($C97='Input 2'!$B$19, 'Input 2'!$C$19, IF($C97='Input 2'!$B$20,'Input 2'!$C$20, IF($C97='Input 2'!$B$21,'Input 2'!$C$21, IF($C97='Input 2'!$B$22,'Input 2'!$C$22, IF($C97='Input 2'!$B$23,'Input 2'!$C$23, IF($C97='Input 2'!$B$24,'Input 2'!$C$24, IF($C97='Input 2'!$B$25,'Input 2'!$C$25, FALSE)))))))</f>
        <v>1</v>
      </c>
      <c r="M97" s="91">
        <f t="shared" si="34"/>
        <v>1</v>
      </c>
      <c r="N97" s="92">
        <f t="shared" si="35"/>
        <v>2979.366</v>
      </c>
      <c r="P97" s="87">
        <f>'Input 1'!F97</f>
        <v>2920</v>
      </c>
      <c r="R97" s="98">
        <f t="shared" si="29"/>
        <v>7251.1859800475422</v>
      </c>
      <c r="S97" s="98">
        <f t="shared" si="30"/>
        <v>5281.1419985616303</v>
      </c>
      <c r="T97" s="98">
        <f t="shared" si="31"/>
        <v>9529.7910670673919</v>
      </c>
      <c r="U97" s="98">
        <f t="shared" si="36"/>
        <v>243.38016813132532</v>
      </c>
      <c r="V97" s="99">
        <f t="shared" si="37"/>
        <v>0.40269274681889417</v>
      </c>
      <c r="W97" s="168"/>
      <c r="X97" s="101" t="str">
        <f t="shared" si="38"/>
        <v>Gujrat</v>
      </c>
      <c r="Y97" s="102">
        <f>R97*'Input 2'!$I$25</f>
        <v>5075.8301860332795</v>
      </c>
      <c r="Z97" s="102">
        <f t="shared" si="39"/>
        <v>170.36611769192774</v>
      </c>
    </row>
    <row r="98" spans="1:26" x14ac:dyDescent="0.15">
      <c r="A98" s="71" t="str">
        <f>'Input 1'!D98</f>
        <v>PK611</v>
      </c>
      <c r="B98" s="71" t="str">
        <f>'Input 1'!C98</f>
        <v>Hafizabad</v>
      </c>
      <c r="C98" s="71" t="str">
        <f>'Input 1'!B98</f>
        <v>PK6</v>
      </c>
      <c r="D98" s="72">
        <f>'Input 1'!E98/1000</f>
        <v>1261.1769999999999</v>
      </c>
      <c r="E98" s="73">
        <f>'Input 1'!G98</f>
        <v>0</v>
      </c>
      <c r="F98" s="74">
        <f>IF($C98='Input 2'!$B$3, 'Input 2'!$C$3, IF($C98='Input 2'!$B$4,'Input 2'!$C$4, IF($C98='Input 2'!$B$5,'Input 2'!$C$5, IF($C98='Input 2'!$B$6,'Input 2'!$C$6, IF($C98='Input 2'!$B$7,'Input 2'!$C$7, IF($C98='Input 2'!$B$8,'Input 2'!$C$8, IF($C98='Input 2'!$B$9,'Input 2'!$C$9, FALSE)))))))</f>
        <v>1</v>
      </c>
      <c r="G98" s="74">
        <f t="shared" si="32"/>
        <v>1</v>
      </c>
      <c r="H98" s="90">
        <f>'Input 1'!H98</f>
        <v>0</v>
      </c>
      <c r="I98" s="89">
        <f>IF($C98='Input 2'!$B$11, 'Input 2'!$C$11, IF($C98='Input 2'!$B$12,'Input 2'!$C$12, IF($C98='Input 2'!$B$13,'Input 2'!$C$13, IF($C98='Input 2'!$B$14,'Input 2'!$C$14, IF($C98='Input 2'!$B$15,'Input 2'!$C$15, IF($C98='Input 2'!$B$16,'Input 2'!$C$16, IF($C98='Input 2'!$B$17,'Input 2'!$C$17, FALSE)))))))</f>
        <v>1</v>
      </c>
      <c r="J98" s="89">
        <f t="shared" si="33"/>
        <v>1</v>
      </c>
      <c r="K98" s="105">
        <f>'Input 1'!I98</f>
        <v>0</v>
      </c>
      <c r="L98" s="91">
        <f>IF($C98='Input 2'!$B$19, 'Input 2'!$C$19, IF($C98='Input 2'!$B$20,'Input 2'!$C$20, IF($C98='Input 2'!$B$21,'Input 2'!$C$21, IF($C98='Input 2'!$B$22,'Input 2'!$C$22, IF($C98='Input 2'!$B$23,'Input 2'!$C$23, IF($C98='Input 2'!$B$24,'Input 2'!$C$24, IF($C98='Input 2'!$B$25,'Input 2'!$C$25, FALSE)))))))</f>
        <v>1</v>
      </c>
      <c r="M98" s="91">
        <f t="shared" si="34"/>
        <v>1</v>
      </c>
      <c r="N98" s="92">
        <f t="shared" si="35"/>
        <v>1261.1769999999999</v>
      </c>
      <c r="P98" s="87">
        <f>'Input 1'!F98</f>
        <v>2211</v>
      </c>
      <c r="R98" s="98">
        <f t="shared" si="29"/>
        <v>3069.4547030336043</v>
      </c>
      <c r="S98" s="98">
        <f t="shared" si="30"/>
        <v>2235.5275660392049</v>
      </c>
      <c r="T98" s="98">
        <f t="shared" si="31"/>
        <v>4033.9969337741154</v>
      </c>
      <c r="U98" s="98">
        <f t="shared" si="36"/>
        <v>243.38016813132532</v>
      </c>
      <c r="V98" s="99">
        <f t="shared" si="37"/>
        <v>0.72032338441574784</v>
      </c>
      <c r="W98" s="168"/>
      <c r="X98" s="101" t="str">
        <f t="shared" si="38"/>
        <v>Hafizabad</v>
      </c>
      <c r="Y98" s="102">
        <f>R98*'Input 2'!$I$25</f>
        <v>2148.6182921235231</v>
      </c>
      <c r="Z98" s="102">
        <f t="shared" si="39"/>
        <v>170.36611769192774</v>
      </c>
    </row>
    <row r="99" spans="1:26" x14ac:dyDescent="0.15">
      <c r="A99" s="71" t="str">
        <f>'Input 1'!D99</f>
        <v>PK612</v>
      </c>
      <c r="B99" s="71" t="str">
        <f>'Input 1'!C99</f>
        <v>Jhang</v>
      </c>
      <c r="C99" s="71" t="str">
        <f>'Input 1'!B99</f>
        <v>PK6</v>
      </c>
      <c r="D99" s="72">
        <f>'Input 1'!E99/1000</f>
        <v>3034.8969999999999</v>
      </c>
      <c r="E99" s="73">
        <f>'Input 1'!G99</f>
        <v>0</v>
      </c>
      <c r="F99" s="74">
        <f>IF($C99='Input 2'!$B$3, 'Input 2'!$C$3, IF($C99='Input 2'!$B$4,'Input 2'!$C$4, IF($C99='Input 2'!$B$5,'Input 2'!$C$5, IF($C99='Input 2'!$B$6,'Input 2'!$C$6, IF($C99='Input 2'!$B$7,'Input 2'!$C$7, IF($C99='Input 2'!$B$8,'Input 2'!$C$8, IF($C99='Input 2'!$B$9,'Input 2'!$C$9, FALSE)))))))</f>
        <v>1</v>
      </c>
      <c r="G99" s="74">
        <f t="shared" si="32"/>
        <v>1</v>
      </c>
      <c r="H99" s="90">
        <f>'Input 1'!H99</f>
        <v>0</v>
      </c>
      <c r="I99" s="89">
        <f>IF($C99='Input 2'!$B$11, 'Input 2'!$C$11, IF($C99='Input 2'!$B$12,'Input 2'!$C$12, IF($C99='Input 2'!$B$13,'Input 2'!$C$13, IF($C99='Input 2'!$B$14,'Input 2'!$C$14, IF($C99='Input 2'!$B$15,'Input 2'!$C$15, IF($C99='Input 2'!$B$16,'Input 2'!$C$16, IF($C99='Input 2'!$B$17,'Input 2'!$C$17, FALSE)))))))</f>
        <v>1</v>
      </c>
      <c r="J99" s="89">
        <f t="shared" si="33"/>
        <v>1</v>
      </c>
      <c r="K99" s="105">
        <f>'Input 1'!I99</f>
        <v>0</v>
      </c>
      <c r="L99" s="91">
        <f>IF($C99='Input 2'!$B$19, 'Input 2'!$C$19, IF($C99='Input 2'!$B$20,'Input 2'!$C$20, IF($C99='Input 2'!$B$21,'Input 2'!$C$21, IF($C99='Input 2'!$B$22,'Input 2'!$C$22, IF($C99='Input 2'!$B$23,'Input 2'!$C$23, IF($C99='Input 2'!$B$24,'Input 2'!$C$24, IF($C99='Input 2'!$B$25,'Input 2'!$C$25, FALSE)))))))</f>
        <v>1</v>
      </c>
      <c r="M99" s="91">
        <f t="shared" si="34"/>
        <v>1</v>
      </c>
      <c r="N99" s="92">
        <f t="shared" si="35"/>
        <v>3034.8969999999999</v>
      </c>
      <c r="P99" s="87">
        <f>'Input 1'!F99</f>
        <v>6667</v>
      </c>
      <c r="R99" s="98">
        <f t="shared" si="29"/>
        <v>7386.3374212125482</v>
      </c>
      <c r="S99" s="98">
        <f t="shared" si="30"/>
        <v>5379.5747175770603</v>
      </c>
      <c r="T99" s="98">
        <f t="shared" si="31"/>
        <v>9707.4123555379319</v>
      </c>
      <c r="U99" s="98">
        <f t="shared" si="36"/>
        <v>243.38016813132532</v>
      </c>
      <c r="V99" s="99">
        <f t="shared" si="37"/>
        <v>0.90261243425642734</v>
      </c>
      <c r="W99" s="168"/>
      <c r="X99" s="101" t="str">
        <f t="shared" si="38"/>
        <v>Jhang</v>
      </c>
      <c r="Y99" s="102">
        <f>R99*'Input 2'!$I$25</f>
        <v>5170.4361948487831</v>
      </c>
      <c r="Z99" s="102">
        <f t="shared" si="39"/>
        <v>170.36611769192771</v>
      </c>
    </row>
    <row r="100" spans="1:26" x14ac:dyDescent="0.15">
      <c r="A100" s="71" t="str">
        <f>'Input 1'!D100</f>
        <v>PK613</v>
      </c>
      <c r="B100" s="71" t="str">
        <f>'Input 1'!C100</f>
        <v>Jhelum</v>
      </c>
      <c r="C100" s="71" t="str">
        <f>'Input 1'!B100</f>
        <v>PK6</v>
      </c>
      <c r="D100" s="72">
        <f>'Input 1'!E100/1000</f>
        <v>1311.3119999999999</v>
      </c>
      <c r="E100" s="73">
        <f>'Input 1'!G100</f>
        <v>0</v>
      </c>
      <c r="F100" s="74">
        <f>IF($C100='Input 2'!$B$3, 'Input 2'!$C$3, IF($C100='Input 2'!$B$4,'Input 2'!$C$4, IF($C100='Input 2'!$B$5,'Input 2'!$C$5, IF($C100='Input 2'!$B$6,'Input 2'!$C$6, IF($C100='Input 2'!$B$7,'Input 2'!$C$7, IF($C100='Input 2'!$B$8,'Input 2'!$C$8, IF($C100='Input 2'!$B$9,'Input 2'!$C$9, FALSE)))))))</f>
        <v>1</v>
      </c>
      <c r="G100" s="74">
        <f t="shared" si="32"/>
        <v>1</v>
      </c>
      <c r="H100" s="90">
        <f>'Input 1'!H100</f>
        <v>0</v>
      </c>
      <c r="I100" s="89">
        <f>IF($C100='Input 2'!$B$11, 'Input 2'!$C$11, IF($C100='Input 2'!$B$12,'Input 2'!$C$12, IF($C100='Input 2'!$B$13,'Input 2'!$C$13, IF($C100='Input 2'!$B$14,'Input 2'!$C$14, IF($C100='Input 2'!$B$15,'Input 2'!$C$15, IF($C100='Input 2'!$B$16,'Input 2'!$C$16, IF($C100='Input 2'!$B$17,'Input 2'!$C$17, FALSE)))))))</f>
        <v>1</v>
      </c>
      <c r="J100" s="89">
        <f t="shared" si="33"/>
        <v>1</v>
      </c>
      <c r="K100" s="105">
        <f>'Input 1'!I100</f>
        <v>0</v>
      </c>
      <c r="L100" s="91">
        <f>IF($C100='Input 2'!$B$19, 'Input 2'!$C$19, IF($C100='Input 2'!$B$20,'Input 2'!$C$20, IF($C100='Input 2'!$B$21,'Input 2'!$C$21, IF($C100='Input 2'!$B$22,'Input 2'!$C$22, IF($C100='Input 2'!$B$23,'Input 2'!$C$23, IF($C100='Input 2'!$B$24,'Input 2'!$C$24, IF($C100='Input 2'!$B$25,'Input 2'!$C$25, FALSE)))))))</f>
        <v>1</v>
      </c>
      <c r="M100" s="91">
        <f t="shared" si="34"/>
        <v>1</v>
      </c>
      <c r="N100" s="92">
        <f t="shared" si="35"/>
        <v>1311.3119999999999</v>
      </c>
      <c r="P100" s="87">
        <f>'Input 1'!F100</f>
        <v>3121</v>
      </c>
      <c r="R100" s="98">
        <f t="shared" si="29"/>
        <v>3191.4733503262446</v>
      </c>
      <c r="S100" s="98">
        <f t="shared" si="30"/>
        <v>2324.3954842801618</v>
      </c>
      <c r="T100" s="98">
        <f t="shared" si="31"/>
        <v>4194.3585929819546</v>
      </c>
      <c r="U100" s="98">
        <f t="shared" si="36"/>
        <v>243.38016813132532</v>
      </c>
      <c r="V100" s="99">
        <f t="shared" si="37"/>
        <v>0.97791823944917466</v>
      </c>
      <c r="W100" s="168"/>
      <c r="X100" s="101" t="str">
        <f t="shared" si="38"/>
        <v>Jhelum</v>
      </c>
      <c r="Y100" s="102">
        <f>R100*'Input 2'!$I$25</f>
        <v>2234.0313452283713</v>
      </c>
      <c r="Z100" s="102">
        <f t="shared" si="39"/>
        <v>170.36611769192774</v>
      </c>
    </row>
    <row r="101" spans="1:26" x14ac:dyDescent="0.15">
      <c r="A101" s="71" t="str">
        <f>'Input 1'!D101</f>
        <v>PK614</v>
      </c>
      <c r="B101" s="71" t="str">
        <f>'Input 1'!C101</f>
        <v>Kasur</v>
      </c>
      <c r="C101" s="71" t="str">
        <f>'Input 1'!B101</f>
        <v>PK6</v>
      </c>
      <c r="D101" s="72">
        <f>'Input 1'!E101/1000</f>
        <v>3820.2080000000001</v>
      </c>
      <c r="E101" s="73">
        <f>'Input 1'!G101</f>
        <v>0</v>
      </c>
      <c r="F101" s="74">
        <f>IF($C101='Input 2'!$B$3, 'Input 2'!$C$3, IF($C101='Input 2'!$B$4,'Input 2'!$C$4, IF($C101='Input 2'!$B$5,'Input 2'!$C$5, IF($C101='Input 2'!$B$6,'Input 2'!$C$6, IF($C101='Input 2'!$B$7,'Input 2'!$C$7, IF($C101='Input 2'!$B$8,'Input 2'!$C$8, IF($C101='Input 2'!$B$9,'Input 2'!$C$9, FALSE)))))))</f>
        <v>1</v>
      </c>
      <c r="G101" s="74">
        <f t="shared" si="32"/>
        <v>1</v>
      </c>
      <c r="H101" s="90">
        <f>'Input 1'!H101</f>
        <v>0</v>
      </c>
      <c r="I101" s="89">
        <f>IF($C101='Input 2'!$B$11, 'Input 2'!$C$11, IF($C101='Input 2'!$B$12,'Input 2'!$C$12, IF($C101='Input 2'!$B$13,'Input 2'!$C$13, IF($C101='Input 2'!$B$14,'Input 2'!$C$14, IF($C101='Input 2'!$B$15,'Input 2'!$C$15, IF($C101='Input 2'!$B$16,'Input 2'!$C$16, IF($C101='Input 2'!$B$17,'Input 2'!$C$17, FALSE)))))))</f>
        <v>1</v>
      </c>
      <c r="J101" s="89">
        <f t="shared" si="33"/>
        <v>1</v>
      </c>
      <c r="K101" s="105">
        <f>'Input 1'!I101</f>
        <v>0</v>
      </c>
      <c r="L101" s="91">
        <f>IF($C101='Input 2'!$B$19, 'Input 2'!$C$19, IF($C101='Input 2'!$B$20,'Input 2'!$C$20, IF($C101='Input 2'!$B$21,'Input 2'!$C$21, IF($C101='Input 2'!$B$22,'Input 2'!$C$22, IF($C101='Input 2'!$B$23,'Input 2'!$C$23, IF($C101='Input 2'!$B$24,'Input 2'!$C$24, IF($C101='Input 2'!$B$25,'Input 2'!$C$25, FALSE)))))))</f>
        <v>1</v>
      </c>
      <c r="M101" s="91">
        <f t="shared" si="34"/>
        <v>1</v>
      </c>
      <c r="N101" s="92">
        <f t="shared" si="35"/>
        <v>3820.2080000000001</v>
      </c>
      <c r="P101" s="87">
        <f>'Input 1'!F101</f>
        <v>8284</v>
      </c>
      <c r="R101" s="98">
        <f t="shared" si="29"/>
        <v>9297.6286533663406</v>
      </c>
      <c r="S101" s="98">
        <f t="shared" si="30"/>
        <v>6771.595336739806</v>
      </c>
      <c r="T101" s="98">
        <f t="shared" si="31"/>
        <v>12219.30574247655</v>
      </c>
      <c r="U101" s="98">
        <f t="shared" si="36"/>
        <v>243.38016813132532</v>
      </c>
      <c r="V101" s="99">
        <f t="shared" si="37"/>
        <v>0.89097987334659345</v>
      </c>
      <c r="W101" s="168"/>
      <c r="X101" s="101" t="str">
        <f t="shared" si="38"/>
        <v>Kasur</v>
      </c>
      <c r="Y101" s="102">
        <f>R101*'Input 2'!$I$25</f>
        <v>6508.3400573564377</v>
      </c>
      <c r="Z101" s="102">
        <f t="shared" si="39"/>
        <v>170.36611769192771</v>
      </c>
    </row>
    <row r="102" spans="1:26" x14ac:dyDescent="0.15">
      <c r="A102" s="71" t="str">
        <f>'Input 1'!D102</f>
        <v>PK615</v>
      </c>
      <c r="B102" s="71" t="str">
        <f>'Input 1'!C102</f>
        <v>Khanewal</v>
      </c>
      <c r="C102" s="71" t="str">
        <f>'Input 1'!B102</f>
        <v>PK6</v>
      </c>
      <c r="D102" s="72">
        <f>'Input 1'!E102/1000</f>
        <v>3199.3139999999999</v>
      </c>
      <c r="E102" s="73">
        <f>'Input 1'!G102</f>
        <v>0</v>
      </c>
      <c r="F102" s="74">
        <f>IF($C102='Input 2'!$B$3, 'Input 2'!$C$3, IF($C102='Input 2'!$B$4,'Input 2'!$C$4, IF($C102='Input 2'!$B$5,'Input 2'!$C$5, IF($C102='Input 2'!$B$6,'Input 2'!$C$6, IF($C102='Input 2'!$B$7,'Input 2'!$C$7, IF($C102='Input 2'!$B$8,'Input 2'!$C$8, IF($C102='Input 2'!$B$9,'Input 2'!$C$9, FALSE)))))))</f>
        <v>1</v>
      </c>
      <c r="G102" s="74">
        <f t="shared" si="32"/>
        <v>1</v>
      </c>
      <c r="H102" s="90">
        <f>'Input 1'!H102</f>
        <v>0</v>
      </c>
      <c r="I102" s="89">
        <f>IF($C102='Input 2'!$B$11, 'Input 2'!$C$11, IF($C102='Input 2'!$B$12,'Input 2'!$C$12, IF($C102='Input 2'!$B$13,'Input 2'!$C$13, IF($C102='Input 2'!$B$14,'Input 2'!$C$14, IF($C102='Input 2'!$B$15,'Input 2'!$C$15, IF($C102='Input 2'!$B$16,'Input 2'!$C$16, IF($C102='Input 2'!$B$17,'Input 2'!$C$17, FALSE)))))))</f>
        <v>1</v>
      </c>
      <c r="J102" s="89">
        <f t="shared" si="33"/>
        <v>1</v>
      </c>
      <c r="K102" s="105">
        <f>'Input 1'!I102</f>
        <v>0</v>
      </c>
      <c r="L102" s="91">
        <f>IF($C102='Input 2'!$B$19, 'Input 2'!$C$19, IF($C102='Input 2'!$B$20,'Input 2'!$C$20, IF($C102='Input 2'!$B$21,'Input 2'!$C$21, IF($C102='Input 2'!$B$22,'Input 2'!$C$22, IF($C102='Input 2'!$B$23,'Input 2'!$C$23, IF($C102='Input 2'!$B$24,'Input 2'!$C$24, IF($C102='Input 2'!$B$25,'Input 2'!$C$25, FALSE)))))))</f>
        <v>1</v>
      </c>
      <c r="M102" s="91">
        <f t="shared" si="34"/>
        <v>1</v>
      </c>
      <c r="N102" s="92">
        <f t="shared" si="35"/>
        <v>3199.3139999999999</v>
      </c>
      <c r="P102" s="87">
        <f>'Input 1'!F102</f>
        <v>5930</v>
      </c>
      <c r="R102" s="98">
        <f t="shared" si="29"/>
        <v>7786.4957922490294</v>
      </c>
      <c r="S102" s="98">
        <f t="shared" si="30"/>
        <v>5671.015757038982</v>
      </c>
      <c r="T102" s="98">
        <f t="shared" si="31"/>
        <v>10233.316073937758</v>
      </c>
      <c r="U102" s="98">
        <f t="shared" si="36"/>
        <v>243.38016813132532</v>
      </c>
      <c r="V102" s="99">
        <f t="shared" si="37"/>
        <v>0.76157493155046008</v>
      </c>
      <c r="W102" s="168"/>
      <c r="X102" s="101" t="str">
        <f t="shared" si="38"/>
        <v>Khanewal</v>
      </c>
      <c r="Y102" s="102">
        <f>R102*'Input 2'!$I$25</f>
        <v>5450.5470545743201</v>
      </c>
      <c r="Z102" s="102">
        <f t="shared" si="39"/>
        <v>170.36611769192771</v>
      </c>
    </row>
    <row r="103" spans="1:26" x14ac:dyDescent="0.15">
      <c r="A103" s="71" t="str">
        <f>'Input 1'!D103</f>
        <v>PK616</v>
      </c>
      <c r="B103" s="71" t="str">
        <f>'Input 1'!C103</f>
        <v>Khushab</v>
      </c>
      <c r="C103" s="71" t="str">
        <f>'Input 1'!B103</f>
        <v>PK6</v>
      </c>
      <c r="D103" s="72">
        <f>'Input 1'!E103/1000</f>
        <v>1403.597</v>
      </c>
      <c r="E103" s="73">
        <f>'Input 1'!G103</f>
        <v>0</v>
      </c>
      <c r="F103" s="74">
        <f>IF($C103='Input 2'!$B$3, 'Input 2'!$C$3, IF($C103='Input 2'!$B$4,'Input 2'!$C$4, IF($C103='Input 2'!$B$5,'Input 2'!$C$5, IF($C103='Input 2'!$B$6,'Input 2'!$C$6, IF($C103='Input 2'!$B$7,'Input 2'!$C$7, IF($C103='Input 2'!$B$8,'Input 2'!$C$8, IF($C103='Input 2'!$B$9,'Input 2'!$C$9, FALSE)))))))</f>
        <v>1</v>
      </c>
      <c r="G103" s="74">
        <f t="shared" si="32"/>
        <v>1</v>
      </c>
      <c r="H103" s="90">
        <f>'Input 1'!H103</f>
        <v>0</v>
      </c>
      <c r="I103" s="89">
        <f>IF($C103='Input 2'!$B$11, 'Input 2'!$C$11, IF($C103='Input 2'!$B$12,'Input 2'!$C$12, IF($C103='Input 2'!$B$13,'Input 2'!$C$13, IF($C103='Input 2'!$B$14,'Input 2'!$C$14, IF($C103='Input 2'!$B$15,'Input 2'!$C$15, IF($C103='Input 2'!$B$16,'Input 2'!$C$16, IF($C103='Input 2'!$B$17,'Input 2'!$C$17, FALSE)))))))</f>
        <v>1</v>
      </c>
      <c r="J103" s="89">
        <f t="shared" si="33"/>
        <v>1</v>
      </c>
      <c r="K103" s="105">
        <f>'Input 1'!I103</f>
        <v>0</v>
      </c>
      <c r="L103" s="91">
        <f>IF($C103='Input 2'!$B$19, 'Input 2'!$C$19, IF($C103='Input 2'!$B$20,'Input 2'!$C$20, IF($C103='Input 2'!$B$21,'Input 2'!$C$21, IF($C103='Input 2'!$B$22,'Input 2'!$C$22, IF($C103='Input 2'!$B$23,'Input 2'!$C$23, IF($C103='Input 2'!$B$24,'Input 2'!$C$24, IF($C103='Input 2'!$B$25,'Input 2'!$C$25, FALSE)))))))</f>
        <v>1</v>
      </c>
      <c r="M103" s="91">
        <f t="shared" si="34"/>
        <v>1</v>
      </c>
      <c r="N103" s="92">
        <f t="shared" si="35"/>
        <v>1403.597</v>
      </c>
      <c r="P103" s="87">
        <f>'Input 1'!F103</f>
        <v>3301</v>
      </c>
      <c r="R103" s="98">
        <f t="shared" si="29"/>
        <v>3416.0767384862384</v>
      </c>
      <c r="S103" s="98">
        <f t="shared" si="30"/>
        <v>2487.9773299940689</v>
      </c>
      <c r="T103" s="98">
        <f t="shared" si="31"/>
        <v>4489.541114573567</v>
      </c>
      <c r="U103" s="98">
        <f t="shared" si="36"/>
        <v>243.38016813132532</v>
      </c>
      <c r="V103" s="99">
        <f t="shared" si="37"/>
        <v>0.96631318694051582</v>
      </c>
      <c r="W103" s="168"/>
      <c r="X103" s="101" t="str">
        <f t="shared" si="38"/>
        <v>Khushab</v>
      </c>
      <c r="Y103" s="102">
        <f>R103*'Input 2'!$I$25</f>
        <v>2391.2537169403668</v>
      </c>
      <c r="Z103" s="102">
        <f t="shared" si="39"/>
        <v>170.36611769192774</v>
      </c>
    </row>
    <row r="104" spans="1:26" x14ac:dyDescent="0.15">
      <c r="A104" s="71" t="str">
        <f>'Input 1'!D104</f>
        <v>PK617</v>
      </c>
      <c r="B104" s="71" t="str">
        <f>'Input 1'!C104</f>
        <v>Lahore</v>
      </c>
      <c r="C104" s="71" t="str">
        <f>'Input 1'!B104</f>
        <v>PK6</v>
      </c>
      <c r="D104" s="72">
        <f>'Input 1'!E104/1000</f>
        <v>12898.414000000001</v>
      </c>
      <c r="E104" s="73">
        <f>'Input 1'!G104</f>
        <v>0</v>
      </c>
      <c r="F104" s="74">
        <f>IF($C104='Input 2'!$B$3, 'Input 2'!$C$3, IF($C104='Input 2'!$B$4,'Input 2'!$C$4, IF($C104='Input 2'!$B$5,'Input 2'!$C$5, IF($C104='Input 2'!$B$6,'Input 2'!$C$6, IF($C104='Input 2'!$B$7,'Input 2'!$C$7, IF($C104='Input 2'!$B$8,'Input 2'!$C$8, IF($C104='Input 2'!$B$9,'Input 2'!$C$9, FALSE)))))))</f>
        <v>1</v>
      </c>
      <c r="G104" s="74">
        <f t="shared" si="32"/>
        <v>1</v>
      </c>
      <c r="H104" s="90">
        <f>'Input 1'!H104</f>
        <v>0</v>
      </c>
      <c r="I104" s="89">
        <f>IF($C104='Input 2'!$B$11, 'Input 2'!$C$11, IF($C104='Input 2'!$B$12,'Input 2'!$C$12, IF($C104='Input 2'!$B$13,'Input 2'!$C$13, IF($C104='Input 2'!$B$14,'Input 2'!$C$14, IF($C104='Input 2'!$B$15,'Input 2'!$C$15, IF($C104='Input 2'!$B$16,'Input 2'!$C$16, IF($C104='Input 2'!$B$17,'Input 2'!$C$17, FALSE)))))))</f>
        <v>1</v>
      </c>
      <c r="J104" s="89">
        <f t="shared" si="33"/>
        <v>1</v>
      </c>
      <c r="K104" s="105">
        <f>'Input 1'!I104</f>
        <v>0</v>
      </c>
      <c r="L104" s="91">
        <f>IF($C104='Input 2'!$B$19, 'Input 2'!$C$19, IF($C104='Input 2'!$B$20,'Input 2'!$C$20, IF($C104='Input 2'!$B$21,'Input 2'!$C$21, IF($C104='Input 2'!$B$22,'Input 2'!$C$22, IF($C104='Input 2'!$B$23,'Input 2'!$C$23, IF($C104='Input 2'!$B$24,'Input 2'!$C$24, IF($C104='Input 2'!$B$25,'Input 2'!$C$25, FALSE)))))))</f>
        <v>1</v>
      </c>
      <c r="M104" s="91">
        <f t="shared" si="34"/>
        <v>1</v>
      </c>
      <c r="N104" s="92">
        <f t="shared" si="35"/>
        <v>12898.414000000001</v>
      </c>
      <c r="P104" s="87">
        <f>'Input 1'!F104</f>
        <v>18445</v>
      </c>
      <c r="R104" s="98">
        <f t="shared" si="29"/>
        <v>31392.181679474405</v>
      </c>
      <c r="S104" s="98">
        <f t="shared" si="30"/>
        <v>22863.37290894617</v>
      </c>
      <c r="T104" s="98">
        <f t="shared" si="31"/>
        <v>41256.82796827815</v>
      </c>
      <c r="U104" s="98">
        <f t="shared" si="36"/>
        <v>243.38016813132532</v>
      </c>
      <c r="V104" s="99">
        <f t="shared" si="37"/>
        <v>0.58756668103957099</v>
      </c>
      <c r="W104" s="168"/>
      <c r="X104" s="101" t="str">
        <f t="shared" si="38"/>
        <v>Lahore</v>
      </c>
      <c r="Y104" s="102">
        <f>R104*'Input 2'!$I$25</f>
        <v>21974.527175632084</v>
      </c>
      <c r="Z104" s="102">
        <f t="shared" si="39"/>
        <v>170.36611769192774</v>
      </c>
    </row>
    <row r="105" spans="1:26" x14ac:dyDescent="0.15">
      <c r="A105" s="71" t="str">
        <f>'Input 1'!D105</f>
        <v>PK618</v>
      </c>
      <c r="B105" s="71" t="str">
        <f>'Input 1'!C105</f>
        <v>Leiah</v>
      </c>
      <c r="C105" s="71" t="str">
        <f>'Input 1'!B105</f>
        <v>PK6</v>
      </c>
      <c r="D105" s="72">
        <f>'Input 1'!E105/1000</f>
        <v>2073.0259999999998</v>
      </c>
      <c r="E105" s="73">
        <f>'Input 1'!G105</f>
        <v>0</v>
      </c>
      <c r="F105" s="74">
        <f>IF($C105='Input 2'!$B$3, 'Input 2'!$C$3, IF($C105='Input 2'!$B$4,'Input 2'!$C$4, IF($C105='Input 2'!$B$5,'Input 2'!$C$5, IF($C105='Input 2'!$B$6,'Input 2'!$C$6, IF($C105='Input 2'!$B$7,'Input 2'!$C$7, IF($C105='Input 2'!$B$8,'Input 2'!$C$8, IF($C105='Input 2'!$B$9,'Input 2'!$C$9, FALSE)))))))</f>
        <v>1</v>
      </c>
      <c r="G105" s="74">
        <f t="shared" si="32"/>
        <v>1</v>
      </c>
      <c r="H105" s="90">
        <f>'Input 1'!H105</f>
        <v>0</v>
      </c>
      <c r="I105" s="89">
        <f>IF($C105='Input 2'!$B$11, 'Input 2'!$C$11, IF($C105='Input 2'!$B$12,'Input 2'!$C$12, IF($C105='Input 2'!$B$13,'Input 2'!$C$13, IF($C105='Input 2'!$B$14,'Input 2'!$C$14, IF($C105='Input 2'!$B$15,'Input 2'!$C$15, IF($C105='Input 2'!$B$16,'Input 2'!$C$16, IF($C105='Input 2'!$B$17,'Input 2'!$C$17, FALSE)))))))</f>
        <v>1</v>
      </c>
      <c r="J105" s="89">
        <f t="shared" si="33"/>
        <v>1</v>
      </c>
      <c r="K105" s="105">
        <f>'Input 1'!I105</f>
        <v>0</v>
      </c>
      <c r="L105" s="91">
        <f>IF($C105='Input 2'!$B$19, 'Input 2'!$C$19, IF($C105='Input 2'!$B$20,'Input 2'!$C$20, IF($C105='Input 2'!$B$21,'Input 2'!$C$21, IF($C105='Input 2'!$B$22,'Input 2'!$C$22, IF($C105='Input 2'!$B$23,'Input 2'!$C$23, IF($C105='Input 2'!$B$24,'Input 2'!$C$24, IF($C105='Input 2'!$B$25,'Input 2'!$C$25, FALSE)))))))</f>
        <v>1</v>
      </c>
      <c r="M105" s="91">
        <f t="shared" si="34"/>
        <v>1</v>
      </c>
      <c r="N105" s="92">
        <f t="shared" si="35"/>
        <v>2073.0259999999998</v>
      </c>
      <c r="P105" s="87">
        <f>'Input 1'!F105</f>
        <v>2960</v>
      </c>
      <c r="R105" s="98">
        <f t="shared" si="29"/>
        <v>5045.3341642060877</v>
      </c>
      <c r="S105" s="98">
        <f t="shared" si="30"/>
        <v>3674.5887120649904</v>
      </c>
      <c r="T105" s="98">
        <f t="shared" si="31"/>
        <v>6630.7746871644658</v>
      </c>
      <c r="U105" s="98">
        <f t="shared" si="36"/>
        <v>243.38016813132532</v>
      </c>
      <c r="V105" s="99">
        <f t="shared" si="37"/>
        <v>0.58668066448394962</v>
      </c>
      <c r="W105" s="168"/>
      <c r="X105" s="101" t="str">
        <f t="shared" si="38"/>
        <v>Leiah</v>
      </c>
      <c r="Y105" s="102">
        <f>R105*'Input 2'!$I$25</f>
        <v>3531.7339149442614</v>
      </c>
      <c r="Z105" s="102">
        <f t="shared" si="39"/>
        <v>170.36611769192774</v>
      </c>
    </row>
    <row r="106" spans="1:26" x14ac:dyDescent="0.15">
      <c r="A106" s="71" t="str">
        <f>'Input 1'!D106</f>
        <v>PK619</v>
      </c>
      <c r="B106" s="71" t="str">
        <f>'Input 1'!C106</f>
        <v>Lodhran</v>
      </c>
      <c r="C106" s="71" t="str">
        <f>'Input 1'!B106</f>
        <v>PK6</v>
      </c>
      <c r="D106" s="72">
        <f>'Input 1'!E106/1000</f>
        <v>1874.8620000000001</v>
      </c>
      <c r="E106" s="73">
        <f>'Input 1'!G106</f>
        <v>0</v>
      </c>
      <c r="F106" s="74">
        <f>IF($C106='Input 2'!$B$3, 'Input 2'!$C$3, IF($C106='Input 2'!$B$4,'Input 2'!$C$4, IF($C106='Input 2'!$B$5,'Input 2'!$C$5, IF($C106='Input 2'!$B$6,'Input 2'!$C$6, IF($C106='Input 2'!$B$7,'Input 2'!$C$7, IF($C106='Input 2'!$B$8,'Input 2'!$C$8, IF($C106='Input 2'!$B$9,'Input 2'!$C$9, FALSE)))))))</f>
        <v>1</v>
      </c>
      <c r="G106" s="74">
        <f t="shared" si="32"/>
        <v>1</v>
      </c>
      <c r="H106" s="90">
        <f>'Input 1'!H106</f>
        <v>0</v>
      </c>
      <c r="I106" s="89">
        <f>IF($C106='Input 2'!$B$11, 'Input 2'!$C$11, IF($C106='Input 2'!$B$12,'Input 2'!$C$12, IF($C106='Input 2'!$B$13,'Input 2'!$C$13, IF($C106='Input 2'!$B$14,'Input 2'!$C$14, IF($C106='Input 2'!$B$15,'Input 2'!$C$15, IF($C106='Input 2'!$B$16,'Input 2'!$C$16, IF($C106='Input 2'!$B$17,'Input 2'!$C$17, FALSE)))))))</f>
        <v>1</v>
      </c>
      <c r="J106" s="89">
        <f t="shared" si="33"/>
        <v>1</v>
      </c>
      <c r="K106" s="105">
        <f>'Input 1'!I106</f>
        <v>0</v>
      </c>
      <c r="L106" s="91">
        <f>IF($C106='Input 2'!$B$19, 'Input 2'!$C$19, IF($C106='Input 2'!$B$20,'Input 2'!$C$20, IF($C106='Input 2'!$B$21,'Input 2'!$C$21, IF($C106='Input 2'!$B$22,'Input 2'!$C$22, IF($C106='Input 2'!$B$23,'Input 2'!$C$23, IF($C106='Input 2'!$B$24,'Input 2'!$C$24, IF($C106='Input 2'!$B$25,'Input 2'!$C$25, FALSE)))))))</f>
        <v>1</v>
      </c>
      <c r="M106" s="91">
        <f t="shared" si="34"/>
        <v>1</v>
      </c>
      <c r="N106" s="92">
        <f t="shared" si="35"/>
        <v>1874.8620000000001</v>
      </c>
      <c r="P106" s="87">
        <f>'Input 1'!F106</f>
        <v>3137</v>
      </c>
      <c r="R106" s="98">
        <f t="shared" si="29"/>
        <v>4563.0422878303289</v>
      </c>
      <c r="S106" s="98">
        <f t="shared" si="30"/>
        <v>3323.3286711693886</v>
      </c>
      <c r="T106" s="98">
        <f t="shared" si="31"/>
        <v>5996.9279167393688</v>
      </c>
      <c r="U106" s="98">
        <f t="shared" si="36"/>
        <v>243.38016813132532</v>
      </c>
      <c r="V106" s="99">
        <f t="shared" si="37"/>
        <v>0.68747993161632637</v>
      </c>
      <c r="W106" s="168"/>
      <c r="X106" s="101" t="str">
        <f t="shared" si="38"/>
        <v>Lodhran</v>
      </c>
      <c r="Y106" s="102">
        <f>R106*'Input 2'!$I$25</f>
        <v>3194.1296014812301</v>
      </c>
      <c r="Z106" s="102">
        <f t="shared" si="39"/>
        <v>170.36611769192774</v>
      </c>
    </row>
    <row r="107" spans="1:26" x14ac:dyDescent="0.15">
      <c r="A107" s="71" t="str">
        <f>'Input 1'!D107</f>
        <v>PK620</v>
      </c>
      <c r="B107" s="71" t="str">
        <f>'Input 1'!C107</f>
        <v>Mandi Bahauddin</v>
      </c>
      <c r="C107" s="71" t="str">
        <f>'Input 1'!B107</f>
        <v>PK6</v>
      </c>
      <c r="D107" s="72">
        <f>'Input 1'!E107/1000</f>
        <v>1731.702</v>
      </c>
      <c r="E107" s="73">
        <f>'Input 1'!G107</f>
        <v>0</v>
      </c>
      <c r="F107" s="74">
        <f>IF($C107='Input 2'!$B$3, 'Input 2'!$C$3, IF($C107='Input 2'!$B$4,'Input 2'!$C$4, IF($C107='Input 2'!$B$5,'Input 2'!$C$5, IF($C107='Input 2'!$B$6,'Input 2'!$C$6, IF($C107='Input 2'!$B$7,'Input 2'!$C$7, IF($C107='Input 2'!$B$8,'Input 2'!$C$8, IF($C107='Input 2'!$B$9,'Input 2'!$C$9, FALSE)))))))</f>
        <v>1</v>
      </c>
      <c r="G107" s="74">
        <f t="shared" si="32"/>
        <v>1</v>
      </c>
      <c r="H107" s="90">
        <f>'Input 1'!H107</f>
        <v>0</v>
      </c>
      <c r="I107" s="89">
        <f>IF($C107='Input 2'!$B$11, 'Input 2'!$C$11, IF($C107='Input 2'!$B$12,'Input 2'!$C$12, IF($C107='Input 2'!$B$13,'Input 2'!$C$13, IF($C107='Input 2'!$B$14,'Input 2'!$C$14, IF($C107='Input 2'!$B$15,'Input 2'!$C$15, IF($C107='Input 2'!$B$16,'Input 2'!$C$16, IF($C107='Input 2'!$B$17,'Input 2'!$C$17, FALSE)))))))</f>
        <v>1</v>
      </c>
      <c r="J107" s="89">
        <f t="shared" si="33"/>
        <v>1</v>
      </c>
      <c r="K107" s="105">
        <f>'Input 1'!I107</f>
        <v>0</v>
      </c>
      <c r="L107" s="91">
        <f>IF($C107='Input 2'!$B$19, 'Input 2'!$C$19, IF($C107='Input 2'!$B$20,'Input 2'!$C$20, IF($C107='Input 2'!$B$21,'Input 2'!$C$21, IF($C107='Input 2'!$B$22,'Input 2'!$C$22, IF($C107='Input 2'!$B$23,'Input 2'!$C$23, IF($C107='Input 2'!$B$24,'Input 2'!$C$24, IF($C107='Input 2'!$B$25,'Input 2'!$C$25, FALSE)))))))</f>
        <v>1</v>
      </c>
      <c r="M107" s="91">
        <f t="shared" si="34"/>
        <v>1</v>
      </c>
      <c r="N107" s="92">
        <f t="shared" si="35"/>
        <v>1731.702</v>
      </c>
      <c r="P107" s="87">
        <f>'Input 1'!F107</f>
        <v>4224</v>
      </c>
      <c r="R107" s="98">
        <f t="shared" si="29"/>
        <v>4214.6192391335235</v>
      </c>
      <c r="S107" s="98">
        <f t="shared" si="30"/>
        <v>3069.5672036242518</v>
      </c>
      <c r="T107" s="98">
        <f t="shared" si="31"/>
        <v>5539.0167741803916</v>
      </c>
      <c r="U107" s="98">
        <f t="shared" si="36"/>
        <v>243.38016813132532</v>
      </c>
      <c r="V107" s="99">
        <f t="shared" si="37"/>
        <v>1.0022257671059285</v>
      </c>
      <c r="W107" s="168"/>
      <c r="X107" s="101" t="str">
        <f t="shared" si="38"/>
        <v>Mandi Bahauddin</v>
      </c>
      <c r="Y107" s="102">
        <f>R107*'Input 2'!$I$25</f>
        <v>2950.2334673934661</v>
      </c>
      <c r="Z107" s="102">
        <f t="shared" si="39"/>
        <v>170.36611769192771</v>
      </c>
    </row>
    <row r="108" spans="1:26" x14ac:dyDescent="0.15">
      <c r="A108" s="71" t="str">
        <f>'Input 1'!D108</f>
        <v>PK621</v>
      </c>
      <c r="B108" s="71" t="str">
        <f>'Input 1'!C108</f>
        <v>Mianwali</v>
      </c>
      <c r="C108" s="71" t="str">
        <f>'Input 1'!B108</f>
        <v>PK6</v>
      </c>
      <c r="D108" s="72">
        <f>'Input 1'!E108/1000</f>
        <v>1708.6869999999999</v>
      </c>
      <c r="E108" s="73">
        <f>'Input 1'!G108</f>
        <v>0</v>
      </c>
      <c r="F108" s="74">
        <f>IF($C108='Input 2'!$B$3, 'Input 2'!$C$3, IF($C108='Input 2'!$B$4,'Input 2'!$C$4, IF($C108='Input 2'!$B$5,'Input 2'!$C$5, IF($C108='Input 2'!$B$6,'Input 2'!$C$6, IF($C108='Input 2'!$B$7,'Input 2'!$C$7, IF($C108='Input 2'!$B$8,'Input 2'!$C$8, IF($C108='Input 2'!$B$9,'Input 2'!$C$9, FALSE)))))))</f>
        <v>1</v>
      </c>
      <c r="G108" s="74">
        <f t="shared" si="32"/>
        <v>1</v>
      </c>
      <c r="H108" s="90">
        <f>'Input 1'!H108</f>
        <v>0</v>
      </c>
      <c r="I108" s="89">
        <f>IF($C108='Input 2'!$B$11, 'Input 2'!$C$11, IF($C108='Input 2'!$B$12,'Input 2'!$C$12, IF($C108='Input 2'!$B$13,'Input 2'!$C$13, IF($C108='Input 2'!$B$14,'Input 2'!$C$14, IF($C108='Input 2'!$B$15,'Input 2'!$C$15, IF($C108='Input 2'!$B$16,'Input 2'!$C$16, IF($C108='Input 2'!$B$17,'Input 2'!$C$17, FALSE)))))))</f>
        <v>1</v>
      </c>
      <c r="J108" s="89">
        <f t="shared" si="33"/>
        <v>1</v>
      </c>
      <c r="K108" s="105">
        <f>'Input 1'!I108</f>
        <v>0</v>
      </c>
      <c r="L108" s="91">
        <f>IF($C108='Input 2'!$B$19, 'Input 2'!$C$19, IF($C108='Input 2'!$B$20,'Input 2'!$C$20, IF($C108='Input 2'!$B$21,'Input 2'!$C$21, IF($C108='Input 2'!$B$22,'Input 2'!$C$22, IF($C108='Input 2'!$B$23,'Input 2'!$C$23, IF($C108='Input 2'!$B$24,'Input 2'!$C$24, IF($C108='Input 2'!$B$25,'Input 2'!$C$25, FALSE)))))))</f>
        <v>1</v>
      </c>
      <c r="M108" s="91">
        <f t="shared" si="34"/>
        <v>1</v>
      </c>
      <c r="N108" s="92">
        <f t="shared" si="35"/>
        <v>1708.6869999999999</v>
      </c>
      <c r="P108" s="87">
        <f>'Input 1'!F108</f>
        <v>4001</v>
      </c>
      <c r="R108" s="98">
        <f t="shared" si="29"/>
        <v>4158.6052934380987</v>
      </c>
      <c r="S108" s="98">
        <f t="shared" si="30"/>
        <v>3028.7714493943599</v>
      </c>
      <c r="T108" s="98">
        <f t="shared" si="31"/>
        <v>5465.4010648621816</v>
      </c>
      <c r="U108" s="98">
        <f t="shared" si="36"/>
        <v>243.38016813132532</v>
      </c>
      <c r="V108" s="99">
        <f t="shared" si="37"/>
        <v>0.96210140604428473</v>
      </c>
      <c r="W108" s="168"/>
      <c r="X108" s="101" t="str">
        <f t="shared" si="38"/>
        <v>Mianwali</v>
      </c>
      <c r="Y108" s="102">
        <f>R108*'Input 2'!$I$25</f>
        <v>2911.0237054066688</v>
      </c>
      <c r="Z108" s="102">
        <f t="shared" si="39"/>
        <v>170.36611769192771</v>
      </c>
    </row>
    <row r="109" spans="1:26" x14ac:dyDescent="0.15">
      <c r="A109" s="71" t="str">
        <f>'Input 1'!D109</f>
        <v>PK622</v>
      </c>
      <c r="B109" s="71" t="str">
        <f>'Input 1'!C109</f>
        <v>Multan</v>
      </c>
      <c r="C109" s="71" t="str">
        <f>'Input 1'!B109</f>
        <v>PK6</v>
      </c>
      <c r="D109" s="72">
        <f>'Input 1'!E109/1000</f>
        <v>5298.3180000000002</v>
      </c>
      <c r="E109" s="73">
        <f>'Input 1'!G109</f>
        <v>0</v>
      </c>
      <c r="F109" s="74">
        <f>IF($C109='Input 2'!$B$3, 'Input 2'!$C$3, IF($C109='Input 2'!$B$4,'Input 2'!$C$4, IF($C109='Input 2'!$B$5,'Input 2'!$C$5, IF($C109='Input 2'!$B$6,'Input 2'!$C$6, IF($C109='Input 2'!$B$7,'Input 2'!$C$7, IF($C109='Input 2'!$B$8,'Input 2'!$C$8, IF($C109='Input 2'!$B$9,'Input 2'!$C$9, FALSE)))))))</f>
        <v>1</v>
      </c>
      <c r="G109" s="74">
        <f t="shared" si="32"/>
        <v>1</v>
      </c>
      <c r="H109" s="90">
        <f>'Input 1'!H109</f>
        <v>0</v>
      </c>
      <c r="I109" s="89">
        <f>IF($C109='Input 2'!$B$11, 'Input 2'!$C$11, IF($C109='Input 2'!$B$12,'Input 2'!$C$12, IF($C109='Input 2'!$B$13,'Input 2'!$C$13, IF($C109='Input 2'!$B$14,'Input 2'!$C$14, IF($C109='Input 2'!$B$15,'Input 2'!$C$15, IF($C109='Input 2'!$B$16,'Input 2'!$C$16, IF($C109='Input 2'!$B$17,'Input 2'!$C$17, FALSE)))))))</f>
        <v>1</v>
      </c>
      <c r="J109" s="89">
        <f t="shared" si="33"/>
        <v>1</v>
      </c>
      <c r="K109" s="105">
        <f>'Input 1'!I109</f>
        <v>0</v>
      </c>
      <c r="L109" s="91">
        <f>IF($C109='Input 2'!$B$19, 'Input 2'!$C$19, IF($C109='Input 2'!$B$20,'Input 2'!$C$20, IF($C109='Input 2'!$B$21,'Input 2'!$C$21, IF($C109='Input 2'!$B$22,'Input 2'!$C$22, IF($C109='Input 2'!$B$23,'Input 2'!$C$23, IF($C109='Input 2'!$B$24,'Input 2'!$C$24, IF($C109='Input 2'!$B$25,'Input 2'!$C$25, FALSE)))))))</f>
        <v>1</v>
      </c>
      <c r="M109" s="91">
        <f t="shared" si="34"/>
        <v>1</v>
      </c>
      <c r="N109" s="92">
        <f t="shared" si="35"/>
        <v>5298.3180000000002</v>
      </c>
      <c r="P109" s="87">
        <f>'Input 1'!F109</f>
        <v>10395</v>
      </c>
      <c r="R109" s="98">
        <f t="shared" si="29"/>
        <v>12895.055256532274</v>
      </c>
      <c r="S109" s="98">
        <f t="shared" si="30"/>
        <v>9391.6523554122123</v>
      </c>
      <c r="T109" s="98">
        <f t="shared" si="31"/>
        <v>16947.183913249453</v>
      </c>
      <c r="U109" s="98">
        <f t="shared" si="36"/>
        <v>243.38016813132532</v>
      </c>
      <c r="V109" s="99">
        <f t="shared" si="37"/>
        <v>0.80612295125561284</v>
      </c>
      <c r="W109" s="168"/>
      <c r="X109" s="101" t="str">
        <f t="shared" si="38"/>
        <v>Multan</v>
      </c>
      <c r="Y109" s="102">
        <f>R109*'Input 2'!$I$25</f>
        <v>9026.5386795725917</v>
      </c>
      <c r="Z109" s="102">
        <f t="shared" si="39"/>
        <v>170.36611769192774</v>
      </c>
    </row>
    <row r="110" spans="1:26" x14ac:dyDescent="0.15">
      <c r="A110" s="71" t="str">
        <f>'Input 1'!D110</f>
        <v>PK623</v>
      </c>
      <c r="B110" s="71" t="str">
        <f>'Input 1'!C110</f>
        <v>Muzaffargarh</v>
      </c>
      <c r="C110" s="71" t="str">
        <f>'Input 1'!B110</f>
        <v>PK6</v>
      </c>
      <c r="D110" s="72">
        <f>'Input 1'!E110/1000</f>
        <v>4921.0450000000001</v>
      </c>
      <c r="E110" s="73">
        <f>'Input 1'!G110</f>
        <v>0</v>
      </c>
      <c r="F110" s="74">
        <f>IF($C110='Input 2'!$B$3, 'Input 2'!$C$3, IF($C110='Input 2'!$B$4,'Input 2'!$C$4, IF($C110='Input 2'!$B$5,'Input 2'!$C$5, IF($C110='Input 2'!$B$6,'Input 2'!$C$6, IF($C110='Input 2'!$B$7,'Input 2'!$C$7, IF($C110='Input 2'!$B$8,'Input 2'!$C$8, IF($C110='Input 2'!$B$9,'Input 2'!$C$9, FALSE)))))))</f>
        <v>1</v>
      </c>
      <c r="G110" s="74">
        <f t="shared" si="32"/>
        <v>1</v>
      </c>
      <c r="H110" s="90">
        <f>'Input 1'!H110</f>
        <v>0</v>
      </c>
      <c r="I110" s="89">
        <f>IF($C110='Input 2'!$B$11, 'Input 2'!$C$11, IF($C110='Input 2'!$B$12,'Input 2'!$C$12, IF($C110='Input 2'!$B$13,'Input 2'!$C$13, IF($C110='Input 2'!$B$14,'Input 2'!$C$14, IF($C110='Input 2'!$B$15,'Input 2'!$C$15, IF($C110='Input 2'!$B$16,'Input 2'!$C$16, IF($C110='Input 2'!$B$17,'Input 2'!$C$17, FALSE)))))))</f>
        <v>1</v>
      </c>
      <c r="J110" s="89">
        <f t="shared" si="33"/>
        <v>1</v>
      </c>
      <c r="K110" s="105">
        <f>'Input 1'!I110</f>
        <v>0</v>
      </c>
      <c r="L110" s="91">
        <f>IF($C110='Input 2'!$B$19, 'Input 2'!$C$19, IF($C110='Input 2'!$B$20,'Input 2'!$C$20, IF($C110='Input 2'!$B$21,'Input 2'!$C$21, IF($C110='Input 2'!$B$22,'Input 2'!$C$22, IF($C110='Input 2'!$B$23,'Input 2'!$C$23, IF($C110='Input 2'!$B$24,'Input 2'!$C$24, IF($C110='Input 2'!$B$25,'Input 2'!$C$25, FALSE)))))))</f>
        <v>1</v>
      </c>
      <c r="M110" s="91">
        <f t="shared" si="34"/>
        <v>1</v>
      </c>
      <c r="N110" s="92">
        <f t="shared" si="35"/>
        <v>4921.0450000000001</v>
      </c>
      <c r="P110" s="87">
        <f>'Input 1'!F110</f>
        <v>10261</v>
      </c>
      <c r="R110" s="98">
        <f t="shared" si="29"/>
        <v>11976.847594818179</v>
      </c>
      <c r="S110" s="98">
        <f t="shared" si="30"/>
        <v>8722.9086410705222</v>
      </c>
      <c r="T110" s="98">
        <f t="shared" si="31"/>
        <v>15740.439637707033</v>
      </c>
      <c r="U110" s="98">
        <f t="shared" si="36"/>
        <v>243.38016813132532</v>
      </c>
      <c r="V110" s="99">
        <f t="shared" si="37"/>
        <v>0.85673629214748082</v>
      </c>
      <c r="W110" s="168"/>
      <c r="X110" s="101" t="str">
        <f t="shared" si="38"/>
        <v>Muzaffargarh</v>
      </c>
      <c r="Y110" s="102">
        <f>R110*'Input 2'!$I$25</f>
        <v>8383.7933163727248</v>
      </c>
      <c r="Z110" s="102">
        <f t="shared" si="39"/>
        <v>170.36611769192774</v>
      </c>
    </row>
    <row r="111" spans="1:26" x14ac:dyDescent="0.15">
      <c r="A111" s="71" t="str">
        <f>'Input 1'!D111</f>
        <v>PK624</v>
      </c>
      <c r="B111" s="71" t="str">
        <f>'Input 1'!C111</f>
        <v>Nankana Sahib</v>
      </c>
      <c r="C111" s="71" t="str">
        <f>'Input 1'!B111</f>
        <v>PK6</v>
      </c>
      <c r="D111" s="72">
        <f>'Input 1'!E111/1000</f>
        <v>1452.5830000000001</v>
      </c>
      <c r="E111" s="73">
        <f>'Input 1'!G111</f>
        <v>0</v>
      </c>
      <c r="F111" s="74">
        <f>IF($C111='Input 2'!$B$3, 'Input 2'!$C$3, IF($C111='Input 2'!$B$4,'Input 2'!$C$4, IF($C111='Input 2'!$B$5,'Input 2'!$C$5, IF($C111='Input 2'!$B$6,'Input 2'!$C$6, IF($C111='Input 2'!$B$7,'Input 2'!$C$7, IF($C111='Input 2'!$B$8,'Input 2'!$C$8, IF($C111='Input 2'!$B$9,'Input 2'!$C$9, FALSE)))))))</f>
        <v>1</v>
      </c>
      <c r="G111" s="74">
        <f t="shared" si="32"/>
        <v>1</v>
      </c>
      <c r="H111" s="90">
        <f>'Input 1'!H111</f>
        <v>0</v>
      </c>
      <c r="I111" s="89">
        <f>IF($C111='Input 2'!$B$11, 'Input 2'!$C$11, IF($C111='Input 2'!$B$12,'Input 2'!$C$12, IF($C111='Input 2'!$B$13,'Input 2'!$C$13, IF($C111='Input 2'!$B$14,'Input 2'!$C$14, IF($C111='Input 2'!$B$15,'Input 2'!$C$15, IF($C111='Input 2'!$B$16,'Input 2'!$C$16, IF($C111='Input 2'!$B$17,'Input 2'!$C$17, FALSE)))))))</f>
        <v>1</v>
      </c>
      <c r="J111" s="89">
        <f t="shared" si="33"/>
        <v>1</v>
      </c>
      <c r="K111" s="105">
        <f>'Input 1'!I111</f>
        <v>0</v>
      </c>
      <c r="L111" s="91">
        <f>IF($C111='Input 2'!$B$19, 'Input 2'!$C$19, IF($C111='Input 2'!$B$20,'Input 2'!$C$20, IF($C111='Input 2'!$B$21,'Input 2'!$C$21, IF($C111='Input 2'!$B$22,'Input 2'!$C$22, IF($C111='Input 2'!$B$23,'Input 2'!$C$23, IF($C111='Input 2'!$B$24,'Input 2'!$C$24, IF($C111='Input 2'!$B$25,'Input 2'!$C$25, FALSE)))))))</f>
        <v>1</v>
      </c>
      <c r="M111" s="91">
        <f t="shared" si="34"/>
        <v>1</v>
      </c>
      <c r="N111" s="92">
        <f t="shared" si="35"/>
        <v>1452.5830000000001</v>
      </c>
      <c r="P111" s="87">
        <f>'Input 1'!F111</f>
        <v>3555</v>
      </c>
      <c r="R111" s="98">
        <f t="shared" si="29"/>
        <v>3535.2989476470498</v>
      </c>
      <c r="S111" s="98">
        <f t="shared" si="30"/>
        <v>2574.8085625252652</v>
      </c>
      <c r="T111" s="98">
        <f t="shared" si="31"/>
        <v>4646.2275858601979</v>
      </c>
      <c r="U111" s="98">
        <f t="shared" si="36"/>
        <v>243.38016813132532</v>
      </c>
      <c r="V111" s="99">
        <f t="shared" si="37"/>
        <v>1.0055726694247631</v>
      </c>
      <c r="W111" s="168"/>
      <c r="X111" s="101" t="str">
        <f t="shared" si="38"/>
        <v>Nankana Sahib</v>
      </c>
      <c r="Y111" s="102">
        <f>R111*'Input 2'!$I$25</f>
        <v>2474.7092633529346</v>
      </c>
      <c r="Z111" s="102">
        <f t="shared" si="39"/>
        <v>170.36611769192774</v>
      </c>
    </row>
    <row r="112" spans="1:26" x14ac:dyDescent="0.15">
      <c r="A112" s="71" t="str">
        <f>'Input 1'!D112</f>
        <v>PK625</v>
      </c>
      <c r="B112" s="71" t="str">
        <f>'Input 1'!C112</f>
        <v>Narowal</v>
      </c>
      <c r="C112" s="71" t="str">
        <f>'Input 1'!B112</f>
        <v>PK6</v>
      </c>
      <c r="D112" s="72">
        <f>'Input 1'!E112/1000</f>
        <v>1850.0740000000001</v>
      </c>
      <c r="E112" s="73">
        <f>'Input 1'!G112</f>
        <v>0</v>
      </c>
      <c r="F112" s="74">
        <f>IF($C112='Input 2'!$B$3, 'Input 2'!$C$3, IF($C112='Input 2'!$B$4,'Input 2'!$C$4, IF($C112='Input 2'!$B$5,'Input 2'!$C$5, IF($C112='Input 2'!$B$6,'Input 2'!$C$6, IF($C112='Input 2'!$B$7,'Input 2'!$C$7, IF($C112='Input 2'!$B$8,'Input 2'!$C$8, IF($C112='Input 2'!$B$9,'Input 2'!$C$9, FALSE)))))))</f>
        <v>1</v>
      </c>
      <c r="G112" s="74">
        <f t="shared" si="32"/>
        <v>1</v>
      </c>
      <c r="H112" s="90">
        <f>'Input 1'!H112</f>
        <v>0</v>
      </c>
      <c r="I112" s="89">
        <f>IF($C112='Input 2'!$B$11, 'Input 2'!$C$11, IF($C112='Input 2'!$B$12,'Input 2'!$C$12, IF($C112='Input 2'!$B$13,'Input 2'!$C$13, IF($C112='Input 2'!$B$14,'Input 2'!$C$14, IF($C112='Input 2'!$B$15,'Input 2'!$C$15, IF($C112='Input 2'!$B$16,'Input 2'!$C$16, IF($C112='Input 2'!$B$17,'Input 2'!$C$17, FALSE)))))))</f>
        <v>1</v>
      </c>
      <c r="J112" s="89">
        <f t="shared" si="33"/>
        <v>1</v>
      </c>
      <c r="K112" s="105">
        <f>'Input 1'!I112</f>
        <v>0</v>
      </c>
      <c r="L112" s="91">
        <f>IF($C112='Input 2'!$B$19, 'Input 2'!$C$19, IF($C112='Input 2'!$B$20,'Input 2'!$C$20, IF($C112='Input 2'!$B$21,'Input 2'!$C$21, IF($C112='Input 2'!$B$22,'Input 2'!$C$22, IF($C112='Input 2'!$B$23,'Input 2'!$C$23, IF($C112='Input 2'!$B$24,'Input 2'!$C$24, IF($C112='Input 2'!$B$25,'Input 2'!$C$25, FALSE)))))))</f>
        <v>1</v>
      </c>
      <c r="M112" s="91">
        <f t="shared" si="34"/>
        <v>1</v>
      </c>
      <c r="N112" s="92">
        <f t="shared" si="35"/>
        <v>1850.0740000000001</v>
      </c>
      <c r="P112" s="87">
        <f>'Input 1'!F112</f>
        <v>2148</v>
      </c>
      <c r="R112" s="98">
        <f t="shared" si="29"/>
        <v>4502.7132117539359</v>
      </c>
      <c r="S112" s="98">
        <f t="shared" si="30"/>
        <v>3279.3901460401007</v>
      </c>
      <c r="T112" s="98">
        <f t="shared" si="31"/>
        <v>5917.6410949892152</v>
      </c>
      <c r="U112" s="98">
        <f t="shared" si="36"/>
        <v>243.38016813132532</v>
      </c>
      <c r="V112" s="99">
        <f t="shared" si="37"/>
        <v>0.47704570533002977</v>
      </c>
      <c r="W112" s="168"/>
      <c r="X112" s="101" t="str">
        <f t="shared" si="38"/>
        <v>Narowal</v>
      </c>
      <c r="Y112" s="102">
        <f>R112*'Input 2'!$I$25</f>
        <v>3151.8992482277549</v>
      </c>
      <c r="Z112" s="102">
        <f t="shared" si="39"/>
        <v>170.36611769192771</v>
      </c>
    </row>
    <row r="113" spans="1:26" x14ac:dyDescent="0.15">
      <c r="A113" s="71" t="str">
        <f>'Input 1'!D113</f>
        <v>PK626</v>
      </c>
      <c r="B113" s="71" t="str">
        <f>'Input 1'!C113</f>
        <v>Okara</v>
      </c>
      <c r="C113" s="71" t="str">
        <f>'Input 1'!B113</f>
        <v>PK6</v>
      </c>
      <c r="D113" s="72">
        <f>'Input 1'!E113/1000</f>
        <v>3295.0360000000001</v>
      </c>
      <c r="E113" s="73">
        <f>'Input 1'!G113</f>
        <v>0</v>
      </c>
      <c r="F113" s="74">
        <f>IF($C113='Input 2'!$B$3, 'Input 2'!$C$3, IF($C113='Input 2'!$B$4,'Input 2'!$C$4, IF($C113='Input 2'!$B$5,'Input 2'!$C$5, IF($C113='Input 2'!$B$6,'Input 2'!$C$6, IF($C113='Input 2'!$B$7,'Input 2'!$C$7, IF($C113='Input 2'!$B$8,'Input 2'!$C$8, IF($C113='Input 2'!$B$9,'Input 2'!$C$9, FALSE)))))))</f>
        <v>1</v>
      </c>
      <c r="G113" s="74">
        <f t="shared" si="32"/>
        <v>1</v>
      </c>
      <c r="H113" s="90">
        <f>'Input 1'!H113</f>
        <v>0</v>
      </c>
      <c r="I113" s="89">
        <f>IF($C113='Input 2'!$B$11, 'Input 2'!$C$11, IF($C113='Input 2'!$B$12,'Input 2'!$C$12, IF($C113='Input 2'!$B$13,'Input 2'!$C$13, IF($C113='Input 2'!$B$14,'Input 2'!$C$14, IF($C113='Input 2'!$B$15,'Input 2'!$C$15, IF($C113='Input 2'!$B$16,'Input 2'!$C$16, IF($C113='Input 2'!$B$17,'Input 2'!$C$17, FALSE)))))))</f>
        <v>1</v>
      </c>
      <c r="J113" s="89">
        <f t="shared" si="33"/>
        <v>1</v>
      </c>
      <c r="K113" s="105">
        <f>'Input 1'!I113</f>
        <v>0</v>
      </c>
      <c r="L113" s="91">
        <f>IF($C113='Input 2'!$B$19, 'Input 2'!$C$19, IF($C113='Input 2'!$B$20,'Input 2'!$C$20, IF($C113='Input 2'!$B$21,'Input 2'!$C$21, IF($C113='Input 2'!$B$22,'Input 2'!$C$22, IF($C113='Input 2'!$B$23,'Input 2'!$C$23, IF($C113='Input 2'!$B$24,'Input 2'!$C$24, IF($C113='Input 2'!$B$25,'Input 2'!$C$25, FALSE)))))))</f>
        <v>1</v>
      </c>
      <c r="M113" s="91">
        <f t="shared" si="34"/>
        <v>1</v>
      </c>
      <c r="N113" s="92">
        <f t="shared" si="35"/>
        <v>3295.0360000000001</v>
      </c>
      <c r="P113" s="87">
        <f>'Input 1'!F113</f>
        <v>6522</v>
      </c>
      <c r="R113" s="98">
        <f t="shared" si="29"/>
        <v>8019.464156787697</v>
      </c>
      <c r="S113" s="98">
        <f t="shared" si="30"/>
        <v>5840.6899341579792</v>
      </c>
      <c r="T113" s="98">
        <f t="shared" si="31"/>
        <v>10539.492173323275</v>
      </c>
      <c r="U113" s="98">
        <f t="shared" si="36"/>
        <v>243.38016813132532</v>
      </c>
      <c r="V113" s="99">
        <f t="shared" si="37"/>
        <v>0.81327129500039741</v>
      </c>
      <c r="W113" s="168"/>
      <c r="X113" s="101" t="str">
        <f t="shared" si="38"/>
        <v>Okara</v>
      </c>
      <c r="Y113" s="102">
        <f>R113*'Input 2'!$I$25</f>
        <v>5613.6249097513873</v>
      </c>
      <c r="Z113" s="102">
        <f t="shared" si="39"/>
        <v>170.36611769192771</v>
      </c>
    </row>
    <row r="114" spans="1:26" x14ac:dyDescent="0.15">
      <c r="A114" s="71" t="str">
        <f>'Input 1'!D114</f>
        <v>PK627</v>
      </c>
      <c r="B114" s="71" t="str">
        <f>'Input 1'!C114</f>
        <v>Pakpattan</v>
      </c>
      <c r="C114" s="71" t="str">
        <f>'Input 1'!B114</f>
        <v>PK6</v>
      </c>
      <c r="D114" s="72">
        <f>'Input 1'!E114/1000</f>
        <v>1998.7360000000001</v>
      </c>
      <c r="E114" s="73">
        <f>'Input 1'!G114</f>
        <v>0</v>
      </c>
      <c r="F114" s="74">
        <f>IF($C114='Input 2'!$B$3, 'Input 2'!$C$3, IF($C114='Input 2'!$B$4,'Input 2'!$C$4, IF($C114='Input 2'!$B$5,'Input 2'!$C$5, IF($C114='Input 2'!$B$6,'Input 2'!$C$6, IF($C114='Input 2'!$B$7,'Input 2'!$C$7, IF($C114='Input 2'!$B$8,'Input 2'!$C$8, IF($C114='Input 2'!$B$9,'Input 2'!$C$9, FALSE)))))))</f>
        <v>1</v>
      </c>
      <c r="G114" s="74">
        <f t="shared" si="32"/>
        <v>1</v>
      </c>
      <c r="H114" s="90">
        <f>'Input 1'!H114</f>
        <v>0</v>
      </c>
      <c r="I114" s="89">
        <f>IF($C114='Input 2'!$B$11, 'Input 2'!$C$11, IF($C114='Input 2'!$B$12,'Input 2'!$C$12, IF($C114='Input 2'!$B$13,'Input 2'!$C$13, IF($C114='Input 2'!$B$14,'Input 2'!$C$14, IF($C114='Input 2'!$B$15,'Input 2'!$C$15, IF($C114='Input 2'!$B$16,'Input 2'!$C$16, IF($C114='Input 2'!$B$17,'Input 2'!$C$17, FALSE)))))))</f>
        <v>1</v>
      </c>
      <c r="J114" s="89">
        <f t="shared" si="33"/>
        <v>1</v>
      </c>
      <c r="K114" s="105">
        <f>'Input 1'!I114</f>
        <v>0</v>
      </c>
      <c r="L114" s="91">
        <f>IF($C114='Input 2'!$B$19, 'Input 2'!$C$19, IF($C114='Input 2'!$B$20,'Input 2'!$C$20, IF($C114='Input 2'!$B$21,'Input 2'!$C$21, IF($C114='Input 2'!$B$22,'Input 2'!$C$22, IF($C114='Input 2'!$B$23,'Input 2'!$C$23, IF($C114='Input 2'!$B$24,'Input 2'!$C$24, IF($C114='Input 2'!$B$25,'Input 2'!$C$25, FALSE)))))))</f>
        <v>1</v>
      </c>
      <c r="M114" s="91">
        <f t="shared" si="34"/>
        <v>1</v>
      </c>
      <c r="N114" s="92">
        <f t="shared" si="35"/>
        <v>1998.7360000000001</v>
      </c>
      <c r="P114" s="87">
        <f>'Input 1'!F114</f>
        <v>4369</v>
      </c>
      <c r="R114" s="98">
        <f t="shared" si="29"/>
        <v>4864.5270373013273</v>
      </c>
      <c r="S114" s="98">
        <f t="shared" si="30"/>
        <v>3542.9043070361545</v>
      </c>
      <c r="T114" s="98">
        <f t="shared" si="31"/>
        <v>6393.1509180899602</v>
      </c>
      <c r="U114" s="98">
        <f t="shared" si="36"/>
        <v>243.38016813132538</v>
      </c>
      <c r="V114" s="99">
        <f t="shared" si="37"/>
        <v>0.89813459078310953</v>
      </c>
      <c r="W114" s="168"/>
      <c r="X114" s="101" t="str">
        <f t="shared" si="38"/>
        <v>Pakpattan</v>
      </c>
      <c r="Y114" s="102">
        <f>R114*'Input 2'!$I$25</f>
        <v>3405.1689261109291</v>
      </c>
      <c r="Z114" s="102">
        <f t="shared" si="39"/>
        <v>170.36611769192774</v>
      </c>
    </row>
    <row r="115" spans="1:26" x14ac:dyDescent="0.15">
      <c r="A115" s="71" t="str">
        <f>'Input 1'!D115</f>
        <v>PK628</v>
      </c>
      <c r="B115" s="71" t="str">
        <f>'Input 1'!C115</f>
        <v>Rahim Yar Khan</v>
      </c>
      <c r="C115" s="71" t="str">
        <f>'Input 1'!B115</f>
        <v>PK6</v>
      </c>
      <c r="D115" s="72">
        <f>'Input 1'!E115/1000</f>
        <v>5529.4690000000001</v>
      </c>
      <c r="E115" s="73">
        <f>'Input 1'!G115</f>
        <v>0</v>
      </c>
      <c r="F115" s="74">
        <f>IF($C115='Input 2'!$B$3, 'Input 2'!$C$3, IF($C115='Input 2'!$B$4,'Input 2'!$C$4, IF($C115='Input 2'!$B$5,'Input 2'!$C$5, IF($C115='Input 2'!$B$6,'Input 2'!$C$6, IF($C115='Input 2'!$B$7,'Input 2'!$C$7, IF($C115='Input 2'!$B$8,'Input 2'!$C$8, IF($C115='Input 2'!$B$9,'Input 2'!$C$9, FALSE)))))))</f>
        <v>1</v>
      </c>
      <c r="G115" s="74">
        <f t="shared" si="32"/>
        <v>1</v>
      </c>
      <c r="H115" s="90">
        <f>'Input 1'!H115</f>
        <v>0</v>
      </c>
      <c r="I115" s="89">
        <f>IF($C115='Input 2'!$B$11, 'Input 2'!$C$11, IF($C115='Input 2'!$B$12,'Input 2'!$C$12, IF($C115='Input 2'!$B$13,'Input 2'!$C$13, IF($C115='Input 2'!$B$14,'Input 2'!$C$14, IF($C115='Input 2'!$B$15,'Input 2'!$C$15, IF($C115='Input 2'!$B$16,'Input 2'!$C$16, IF($C115='Input 2'!$B$17,'Input 2'!$C$17, FALSE)))))))</f>
        <v>1</v>
      </c>
      <c r="J115" s="89">
        <f t="shared" si="33"/>
        <v>1</v>
      </c>
      <c r="K115" s="105">
        <f>'Input 1'!I115</f>
        <v>0</v>
      </c>
      <c r="L115" s="91">
        <f>IF($C115='Input 2'!$B$19, 'Input 2'!$C$19, IF($C115='Input 2'!$B$20,'Input 2'!$C$20, IF($C115='Input 2'!$B$21,'Input 2'!$C$21, IF($C115='Input 2'!$B$22,'Input 2'!$C$22, IF($C115='Input 2'!$B$23,'Input 2'!$C$23, IF($C115='Input 2'!$B$24,'Input 2'!$C$24, IF($C115='Input 2'!$B$25,'Input 2'!$C$25, FALSE)))))))</f>
        <v>1</v>
      </c>
      <c r="M115" s="91">
        <f t="shared" si="34"/>
        <v>1</v>
      </c>
      <c r="N115" s="92">
        <f t="shared" si="35"/>
        <v>5529.4690000000001</v>
      </c>
      <c r="P115" s="87">
        <f>'Input 1'!F115</f>
        <v>9188</v>
      </c>
      <c r="R115" s="98">
        <f t="shared" si="29"/>
        <v>13457.630948969514</v>
      </c>
      <c r="S115" s="98">
        <f t="shared" si="30"/>
        <v>9801.3842427028376</v>
      </c>
      <c r="T115" s="98">
        <f t="shared" si="31"/>
        <v>17686.542802000851</v>
      </c>
      <c r="U115" s="98">
        <f t="shared" si="36"/>
        <v>243.38016813132532</v>
      </c>
      <c r="V115" s="99">
        <f t="shared" si="37"/>
        <v>0.68273532205187637</v>
      </c>
      <c r="W115" s="168"/>
      <c r="X115" s="101" t="str">
        <f t="shared" si="38"/>
        <v>Rahim Yar Khan</v>
      </c>
      <c r="Y115" s="102">
        <f>R115*'Input 2'!$I$25</f>
        <v>9420.3416642786597</v>
      </c>
      <c r="Z115" s="102">
        <f t="shared" si="39"/>
        <v>170.36611769192774</v>
      </c>
    </row>
    <row r="116" spans="1:26" x14ac:dyDescent="0.15">
      <c r="A116" s="71" t="str">
        <f>'Input 1'!D116</f>
        <v>PK629</v>
      </c>
      <c r="B116" s="71" t="str">
        <f>'Input 1'!C116</f>
        <v>Rajanpur</v>
      </c>
      <c r="C116" s="71" t="str">
        <f>'Input 1'!B116</f>
        <v>PK6</v>
      </c>
      <c r="D116" s="72">
        <f>'Input 1'!E116/1000</f>
        <v>2331.89</v>
      </c>
      <c r="E116" s="73">
        <f>'Input 1'!G116</f>
        <v>0</v>
      </c>
      <c r="F116" s="74">
        <f>IF($C116='Input 2'!$B$3, 'Input 2'!$C$3, IF($C116='Input 2'!$B$4,'Input 2'!$C$4, IF($C116='Input 2'!$B$5,'Input 2'!$C$5, IF($C116='Input 2'!$B$6,'Input 2'!$C$6, IF($C116='Input 2'!$B$7,'Input 2'!$C$7, IF($C116='Input 2'!$B$8,'Input 2'!$C$8, IF($C116='Input 2'!$B$9,'Input 2'!$C$9, FALSE)))))))</f>
        <v>1</v>
      </c>
      <c r="G116" s="74">
        <f t="shared" si="32"/>
        <v>1</v>
      </c>
      <c r="H116" s="90">
        <f>'Input 1'!H116</f>
        <v>0</v>
      </c>
      <c r="I116" s="89">
        <f>IF($C116='Input 2'!$B$11, 'Input 2'!$C$11, IF($C116='Input 2'!$B$12,'Input 2'!$C$12, IF($C116='Input 2'!$B$13,'Input 2'!$C$13, IF($C116='Input 2'!$B$14,'Input 2'!$C$14, IF($C116='Input 2'!$B$15,'Input 2'!$C$15, IF($C116='Input 2'!$B$16,'Input 2'!$C$16, IF($C116='Input 2'!$B$17,'Input 2'!$C$17, FALSE)))))))</f>
        <v>1</v>
      </c>
      <c r="J116" s="89">
        <f t="shared" si="33"/>
        <v>1</v>
      </c>
      <c r="K116" s="105">
        <f>'Input 1'!I116</f>
        <v>0</v>
      </c>
      <c r="L116" s="91">
        <f>IF($C116='Input 2'!$B$19, 'Input 2'!$C$19, IF($C116='Input 2'!$B$20,'Input 2'!$C$20, IF($C116='Input 2'!$B$21,'Input 2'!$C$21, IF($C116='Input 2'!$B$22,'Input 2'!$C$22, IF($C116='Input 2'!$B$23,'Input 2'!$C$23, IF($C116='Input 2'!$B$24,'Input 2'!$C$24, IF($C116='Input 2'!$B$25,'Input 2'!$C$25, FALSE)))))))</f>
        <v>1</v>
      </c>
      <c r="M116" s="91">
        <f t="shared" si="34"/>
        <v>1</v>
      </c>
      <c r="N116" s="92">
        <f t="shared" si="35"/>
        <v>2331.89</v>
      </c>
      <c r="P116" s="87">
        <f>'Input 1'!F116</f>
        <v>3251</v>
      </c>
      <c r="R116" s="98">
        <f t="shared" si="29"/>
        <v>5675.3578026375617</v>
      </c>
      <c r="S116" s="98">
        <f t="shared" si="30"/>
        <v>4133.4438988113179</v>
      </c>
      <c r="T116" s="98">
        <f t="shared" si="31"/>
        <v>7458.7762938100859</v>
      </c>
      <c r="U116" s="98">
        <f t="shared" si="36"/>
        <v>243.38016813132532</v>
      </c>
      <c r="V116" s="99">
        <f t="shared" si="37"/>
        <v>0.57282731997780523</v>
      </c>
      <c r="W116" s="168"/>
      <c r="X116" s="101" t="str">
        <f t="shared" si="38"/>
        <v>Rajanpur</v>
      </c>
      <c r="Y116" s="102">
        <f>R116*'Input 2'!$I$25</f>
        <v>3972.7504618462931</v>
      </c>
      <c r="Z116" s="102">
        <f t="shared" si="39"/>
        <v>170.36611769192771</v>
      </c>
    </row>
    <row r="117" spans="1:26" x14ac:dyDescent="0.15">
      <c r="A117" s="71" t="str">
        <f>'Input 1'!D117</f>
        <v>PK630</v>
      </c>
      <c r="B117" s="71" t="str">
        <f>'Input 1'!C117</f>
        <v>Rawalpindi</v>
      </c>
      <c r="C117" s="71" t="str">
        <f>'Input 1'!B117</f>
        <v>PK6</v>
      </c>
      <c r="D117" s="72">
        <f>'Input 1'!E117/1000</f>
        <v>6121.9470000000001</v>
      </c>
      <c r="E117" s="73">
        <f>'Input 1'!G117</f>
        <v>0</v>
      </c>
      <c r="F117" s="74">
        <f>IF($C117='Input 2'!$B$3, 'Input 2'!$C$3, IF($C117='Input 2'!$B$4,'Input 2'!$C$4, IF($C117='Input 2'!$B$5,'Input 2'!$C$5, IF($C117='Input 2'!$B$6,'Input 2'!$C$6, IF($C117='Input 2'!$B$7,'Input 2'!$C$7, IF($C117='Input 2'!$B$8,'Input 2'!$C$8, IF($C117='Input 2'!$B$9,'Input 2'!$C$9, FALSE)))))))</f>
        <v>1</v>
      </c>
      <c r="G117" s="74">
        <f t="shared" si="32"/>
        <v>1</v>
      </c>
      <c r="H117" s="90">
        <f>'Input 1'!H117</f>
        <v>0</v>
      </c>
      <c r="I117" s="89">
        <f>IF($C117='Input 2'!$B$11, 'Input 2'!$C$11, IF($C117='Input 2'!$B$12,'Input 2'!$C$12, IF($C117='Input 2'!$B$13,'Input 2'!$C$13, IF($C117='Input 2'!$B$14,'Input 2'!$C$14, IF($C117='Input 2'!$B$15,'Input 2'!$C$15, IF($C117='Input 2'!$B$16,'Input 2'!$C$16, IF($C117='Input 2'!$B$17,'Input 2'!$C$17, FALSE)))))))</f>
        <v>1</v>
      </c>
      <c r="J117" s="89">
        <f t="shared" si="33"/>
        <v>1</v>
      </c>
      <c r="K117" s="105">
        <f>'Input 1'!I117</f>
        <v>0</v>
      </c>
      <c r="L117" s="91">
        <f>IF($C117='Input 2'!$B$19, 'Input 2'!$C$19, IF($C117='Input 2'!$B$20,'Input 2'!$C$20, IF($C117='Input 2'!$B$21,'Input 2'!$C$21, IF($C117='Input 2'!$B$22,'Input 2'!$C$22, IF($C117='Input 2'!$B$23,'Input 2'!$C$23, IF($C117='Input 2'!$B$24,'Input 2'!$C$24, IF($C117='Input 2'!$B$25,'Input 2'!$C$25, FALSE)))))))</f>
        <v>1</v>
      </c>
      <c r="M117" s="91">
        <f t="shared" si="34"/>
        <v>1</v>
      </c>
      <c r="N117" s="92">
        <f t="shared" si="35"/>
        <v>6121.9470000000001</v>
      </c>
      <c r="P117" s="87">
        <f>'Input 1'!F117</f>
        <v>8556</v>
      </c>
      <c r="R117" s="98">
        <f t="shared" si="29"/>
        <v>14899.604901510627</v>
      </c>
      <c r="S117" s="98">
        <f t="shared" si="30"/>
        <v>10851.5944045372</v>
      </c>
      <c r="T117" s="98">
        <f t="shared" si="31"/>
        <v>19581.641138973868</v>
      </c>
      <c r="U117" s="98">
        <f t="shared" si="36"/>
        <v>243.38016813132532</v>
      </c>
      <c r="V117" s="99">
        <f t="shared" si="37"/>
        <v>0.57424341494669651</v>
      </c>
      <c r="W117" s="168"/>
      <c r="X117" s="101" t="str">
        <f t="shared" si="38"/>
        <v>Rawalpindi</v>
      </c>
      <c r="Y117" s="102">
        <f>R117*'Input 2'!$I$25</f>
        <v>10429.723431057439</v>
      </c>
      <c r="Z117" s="102">
        <f t="shared" si="39"/>
        <v>170.36611769192774</v>
      </c>
    </row>
    <row r="118" spans="1:26" x14ac:dyDescent="0.15">
      <c r="A118" s="71" t="str">
        <f>'Input 1'!D118</f>
        <v>PK631</v>
      </c>
      <c r="B118" s="71" t="str">
        <f>'Input 1'!C118</f>
        <v>Sahiwal</v>
      </c>
      <c r="C118" s="71" t="str">
        <f>'Input 1'!B118</f>
        <v>PK6</v>
      </c>
      <c r="D118" s="72">
        <f>'Input 1'!E118/1000</f>
        <v>2732.2269999999999</v>
      </c>
      <c r="E118" s="73">
        <f>'Input 1'!G118</f>
        <v>0</v>
      </c>
      <c r="F118" s="74">
        <f>IF($C118='Input 2'!$B$3, 'Input 2'!$C$3, IF($C118='Input 2'!$B$4,'Input 2'!$C$4, IF($C118='Input 2'!$B$5,'Input 2'!$C$5, IF($C118='Input 2'!$B$6,'Input 2'!$C$6, IF($C118='Input 2'!$B$7,'Input 2'!$C$7, IF($C118='Input 2'!$B$8,'Input 2'!$C$8, IF($C118='Input 2'!$B$9,'Input 2'!$C$9, FALSE)))))))</f>
        <v>1</v>
      </c>
      <c r="G118" s="74">
        <f t="shared" si="32"/>
        <v>1</v>
      </c>
      <c r="H118" s="90">
        <f>'Input 1'!H118</f>
        <v>0</v>
      </c>
      <c r="I118" s="89">
        <f>IF($C118='Input 2'!$B$11, 'Input 2'!$C$11, IF($C118='Input 2'!$B$12,'Input 2'!$C$12, IF($C118='Input 2'!$B$13,'Input 2'!$C$13, IF($C118='Input 2'!$B$14,'Input 2'!$C$14, IF($C118='Input 2'!$B$15,'Input 2'!$C$15, IF($C118='Input 2'!$B$16,'Input 2'!$C$16, IF($C118='Input 2'!$B$17,'Input 2'!$C$17, FALSE)))))))</f>
        <v>1</v>
      </c>
      <c r="J118" s="89">
        <f t="shared" si="33"/>
        <v>1</v>
      </c>
      <c r="K118" s="105">
        <f>'Input 1'!I118</f>
        <v>0</v>
      </c>
      <c r="L118" s="91">
        <f>IF($C118='Input 2'!$B$19, 'Input 2'!$C$19, IF($C118='Input 2'!$B$20,'Input 2'!$C$20, IF($C118='Input 2'!$B$21,'Input 2'!$C$21, IF($C118='Input 2'!$B$22,'Input 2'!$C$22, IF($C118='Input 2'!$B$23,'Input 2'!$C$23, IF($C118='Input 2'!$B$24,'Input 2'!$C$24, IF($C118='Input 2'!$B$25,'Input 2'!$C$25, FALSE)))))))</f>
        <v>1</v>
      </c>
      <c r="M118" s="91">
        <f t="shared" si="34"/>
        <v>1</v>
      </c>
      <c r="N118" s="92">
        <f t="shared" si="35"/>
        <v>2732.2269999999999</v>
      </c>
      <c r="P118" s="87">
        <f>'Input 1'!F118</f>
        <v>4660</v>
      </c>
      <c r="R118" s="98">
        <f t="shared" si="29"/>
        <v>6649.6986663294656</v>
      </c>
      <c r="S118" s="98">
        <f t="shared" si="30"/>
        <v>4843.070223431444</v>
      </c>
      <c r="T118" s="98">
        <f t="shared" si="31"/>
        <v>8739.2930099223577</v>
      </c>
      <c r="U118" s="98">
        <f t="shared" si="36"/>
        <v>243.38016813132532</v>
      </c>
      <c r="V118" s="99">
        <f t="shared" si="37"/>
        <v>0.70078363454208226</v>
      </c>
      <c r="W118" s="168"/>
      <c r="X118" s="101" t="str">
        <f t="shared" si="38"/>
        <v>Sahiwal</v>
      </c>
      <c r="Y118" s="102">
        <f>R118*'Input 2'!$I$25</f>
        <v>4654.789066430626</v>
      </c>
      <c r="Z118" s="102">
        <f t="shared" si="39"/>
        <v>170.36611769192774</v>
      </c>
    </row>
    <row r="119" spans="1:26" x14ac:dyDescent="0.15">
      <c r="A119" s="71" t="str">
        <f>'Input 1'!D119</f>
        <v>PK632</v>
      </c>
      <c r="B119" s="71" t="str">
        <f>'Input 1'!C119</f>
        <v>Sargodha</v>
      </c>
      <c r="C119" s="71" t="str">
        <f>'Input 1'!B119</f>
        <v>PK6</v>
      </c>
      <c r="D119" s="72">
        <f>'Input 1'!E119/1000</f>
        <v>4037.21</v>
      </c>
      <c r="E119" s="73">
        <f>'Input 1'!G119</f>
        <v>0</v>
      </c>
      <c r="F119" s="74">
        <f>IF($C119='Input 2'!$B$3, 'Input 2'!$C$3, IF($C119='Input 2'!$B$4,'Input 2'!$C$4, IF($C119='Input 2'!$B$5,'Input 2'!$C$5, IF($C119='Input 2'!$B$6,'Input 2'!$C$6, IF($C119='Input 2'!$B$7,'Input 2'!$C$7, IF($C119='Input 2'!$B$8,'Input 2'!$C$8, IF($C119='Input 2'!$B$9,'Input 2'!$C$9, FALSE)))))))</f>
        <v>1</v>
      </c>
      <c r="G119" s="74">
        <f t="shared" si="32"/>
        <v>1</v>
      </c>
      <c r="H119" s="90">
        <f>'Input 1'!H119</f>
        <v>0</v>
      </c>
      <c r="I119" s="89">
        <f>IF($C119='Input 2'!$B$11, 'Input 2'!$C$11, IF($C119='Input 2'!$B$12,'Input 2'!$C$12, IF($C119='Input 2'!$B$13,'Input 2'!$C$13, IF($C119='Input 2'!$B$14,'Input 2'!$C$14, IF($C119='Input 2'!$B$15,'Input 2'!$C$15, IF($C119='Input 2'!$B$16,'Input 2'!$C$16, IF($C119='Input 2'!$B$17,'Input 2'!$C$17, FALSE)))))))</f>
        <v>1</v>
      </c>
      <c r="J119" s="89">
        <f t="shared" si="33"/>
        <v>1</v>
      </c>
      <c r="K119" s="105">
        <f>'Input 1'!I119</f>
        <v>0</v>
      </c>
      <c r="L119" s="91">
        <f>IF($C119='Input 2'!$B$19, 'Input 2'!$C$19, IF($C119='Input 2'!$B$20,'Input 2'!$C$20, IF($C119='Input 2'!$B$21,'Input 2'!$C$21, IF($C119='Input 2'!$B$22,'Input 2'!$C$22, IF($C119='Input 2'!$B$23,'Input 2'!$C$23, IF($C119='Input 2'!$B$24,'Input 2'!$C$24, IF($C119='Input 2'!$B$25,'Input 2'!$C$25, FALSE)))))))</f>
        <v>1</v>
      </c>
      <c r="M119" s="91">
        <f t="shared" si="34"/>
        <v>1</v>
      </c>
      <c r="N119" s="92">
        <f t="shared" si="35"/>
        <v>4037.21</v>
      </c>
      <c r="P119" s="87">
        <f>'Input 1'!F119</f>
        <v>10749</v>
      </c>
      <c r="R119" s="98">
        <f t="shared" si="29"/>
        <v>9825.7684858146786</v>
      </c>
      <c r="S119" s="98">
        <f t="shared" si="30"/>
        <v>7156.2470968699381</v>
      </c>
      <c r="T119" s="98">
        <f t="shared" si="31"/>
        <v>12913.407682666428</v>
      </c>
      <c r="U119" s="98">
        <f t="shared" si="36"/>
        <v>243.38016813132532</v>
      </c>
      <c r="V119" s="99">
        <f t="shared" si="37"/>
        <v>1.0939602348170707</v>
      </c>
      <c r="W119" s="168"/>
      <c r="X119" s="101" t="str">
        <f t="shared" si="38"/>
        <v>Sargodha</v>
      </c>
      <c r="Y119" s="102">
        <f>R119*'Input 2'!$I$25</f>
        <v>6878.037940070275</v>
      </c>
      <c r="Z119" s="102">
        <f t="shared" si="39"/>
        <v>170.36611769192771</v>
      </c>
    </row>
    <row r="120" spans="1:26" x14ac:dyDescent="0.15">
      <c r="A120" s="71" t="str">
        <f>'Input 1'!D120</f>
        <v>PK633</v>
      </c>
      <c r="B120" s="71" t="str">
        <f>'Input 1'!C120</f>
        <v>Sheikhupura</v>
      </c>
      <c r="C120" s="71" t="str">
        <f>'Input 1'!B120</f>
        <v>PK6</v>
      </c>
      <c r="D120" s="72">
        <f>'Input 1'!E120/1000</f>
        <v>3861.97</v>
      </c>
      <c r="E120" s="73">
        <f>'Input 1'!G120</f>
        <v>0</v>
      </c>
      <c r="F120" s="74">
        <f>IF($C120='Input 2'!$B$3, 'Input 2'!$C$3, IF($C120='Input 2'!$B$4,'Input 2'!$C$4, IF($C120='Input 2'!$B$5,'Input 2'!$C$5, IF($C120='Input 2'!$B$6,'Input 2'!$C$6, IF($C120='Input 2'!$B$7,'Input 2'!$C$7, IF($C120='Input 2'!$B$8,'Input 2'!$C$8, IF($C120='Input 2'!$B$9,'Input 2'!$C$9, FALSE)))))))</f>
        <v>1</v>
      </c>
      <c r="G120" s="74">
        <f t="shared" si="32"/>
        <v>1</v>
      </c>
      <c r="H120" s="90">
        <f>'Input 1'!H120</f>
        <v>0</v>
      </c>
      <c r="I120" s="89">
        <f>IF($C120='Input 2'!$B$11, 'Input 2'!$C$11, IF($C120='Input 2'!$B$12,'Input 2'!$C$12, IF($C120='Input 2'!$B$13,'Input 2'!$C$13, IF($C120='Input 2'!$B$14,'Input 2'!$C$14, IF($C120='Input 2'!$B$15,'Input 2'!$C$15, IF($C120='Input 2'!$B$16,'Input 2'!$C$16, IF($C120='Input 2'!$B$17,'Input 2'!$C$17, FALSE)))))))</f>
        <v>1</v>
      </c>
      <c r="J120" s="89">
        <f t="shared" si="33"/>
        <v>1</v>
      </c>
      <c r="K120" s="105">
        <f>'Input 1'!I120</f>
        <v>0</v>
      </c>
      <c r="L120" s="91">
        <f>IF($C120='Input 2'!$B$19, 'Input 2'!$C$19, IF($C120='Input 2'!$B$20,'Input 2'!$C$20, IF($C120='Input 2'!$B$21,'Input 2'!$C$21, IF($C120='Input 2'!$B$22,'Input 2'!$C$22, IF($C120='Input 2'!$B$23,'Input 2'!$C$23, IF($C120='Input 2'!$B$24,'Input 2'!$C$24, IF($C120='Input 2'!$B$25,'Input 2'!$C$25, FALSE)))))))</f>
        <v>1</v>
      </c>
      <c r="M120" s="91">
        <f t="shared" si="34"/>
        <v>1</v>
      </c>
      <c r="N120" s="92">
        <f t="shared" si="35"/>
        <v>3861.97</v>
      </c>
      <c r="P120" s="87">
        <f>'Input 1'!F120</f>
        <v>5499</v>
      </c>
      <c r="R120" s="98">
        <f t="shared" si="29"/>
        <v>9399.2690791813438</v>
      </c>
      <c r="S120" s="98">
        <f t="shared" si="30"/>
        <v>6845.6215061140729</v>
      </c>
      <c r="T120" s="98">
        <f t="shared" si="31"/>
        <v>12352.885549235056</v>
      </c>
      <c r="U120" s="98">
        <f t="shared" si="36"/>
        <v>243.38016813132532</v>
      </c>
      <c r="V120" s="99">
        <f t="shared" si="37"/>
        <v>0.58504549169465325</v>
      </c>
      <c r="W120" s="168"/>
      <c r="X120" s="101" t="str">
        <f t="shared" si="38"/>
        <v>Sheikhupura</v>
      </c>
      <c r="Y120" s="102">
        <f>R120*'Input 2'!$I$25</f>
        <v>6579.48835542694</v>
      </c>
      <c r="Z120" s="102">
        <f t="shared" si="39"/>
        <v>170.36611769192771</v>
      </c>
    </row>
    <row r="121" spans="1:26" x14ac:dyDescent="0.15">
      <c r="A121" s="71" t="str">
        <f>'Input 1'!D121</f>
        <v>PK634</v>
      </c>
      <c r="B121" s="71" t="str">
        <f>'Input 1'!C121</f>
        <v>Sialkot</v>
      </c>
      <c r="C121" s="71" t="str">
        <f>'Input 1'!B121</f>
        <v>PK6</v>
      </c>
      <c r="D121" s="72">
        <f>'Input 1'!E121/1000</f>
        <v>4275.7979999999998</v>
      </c>
      <c r="E121" s="73">
        <f>'Input 1'!G121</f>
        <v>0</v>
      </c>
      <c r="F121" s="74">
        <f>IF($C121='Input 2'!$B$3, 'Input 2'!$C$3, IF($C121='Input 2'!$B$4,'Input 2'!$C$4, IF($C121='Input 2'!$B$5,'Input 2'!$C$5, IF($C121='Input 2'!$B$6,'Input 2'!$C$6, IF($C121='Input 2'!$B$7,'Input 2'!$C$7, IF($C121='Input 2'!$B$8,'Input 2'!$C$8, IF($C121='Input 2'!$B$9,'Input 2'!$C$9, FALSE)))))))</f>
        <v>1</v>
      </c>
      <c r="G121" s="74">
        <f t="shared" si="32"/>
        <v>1</v>
      </c>
      <c r="H121" s="90">
        <f>'Input 1'!H121</f>
        <v>0</v>
      </c>
      <c r="I121" s="89">
        <f>IF($C121='Input 2'!$B$11, 'Input 2'!$C$11, IF($C121='Input 2'!$B$12,'Input 2'!$C$12, IF($C121='Input 2'!$B$13,'Input 2'!$C$13, IF($C121='Input 2'!$B$14,'Input 2'!$C$14, IF($C121='Input 2'!$B$15,'Input 2'!$C$15, IF($C121='Input 2'!$B$16,'Input 2'!$C$16, IF($C121='Input 2'!$B$17,'Input 2'!$C$17, FALSE)))))))</f>
        <v>1</v>
      </c>
      <c r="J121" s="89">
        <f t="shared" si="33"/>
        <v>1</v>
      </c>
      <c r="K121" s="105">
        <f>'Input 1'!I121</f>
        <v>0</v>
      </c>
      <c r="L121" s="91">
        <f>IF($C121='Input 2'!$B$19, 'Input 2'!$C$19, IF($C121='Input 2'!$B$20,'Input 2'!$C$20, IF($C121='Input 2'!$B$21,'Input 2'!$C$21, IF($C121='Input 2'!$B$22,'Input 2'!$C$22, IF($C121='Input 2'!$B$23,'Input 2'!$C$23, IF($C121='Input 2'!$B$24,'Input 2'!$C$24, IF($C121='Input 2'!$B$25,'Input 2'!$C$25, FALSE)))))))</f>
        <v>1</v>
      </c>
      <c r="M121" s="91">
        <f t="shared" si="34"/>
        <v>1</v>
      </c>
      <c r="N121" s="92">
        <f t="shared" si="35"/>
        <v>4275.7979999999998</v>
      </c>
      <c r="P121" s="87">
        <f>'Input 1'!F121</f>
        <v>8127</v>
      </c>
      <c r="R121" s="98">
        <f t="shared" ref="R121:R152" si="40">IF(C121=$AB$3,N121*$AI$3,IF(C121=$AB$4,N121*$AI$4,IF(C121=$AB$5, N121*$AI$5,IF(C121=$AB$6, N121*$AI$6,IF(C121=$AB$7, N121*$AI$7,IF(C121=$AB$8, N121*$AI$8,IF(C121=$AB$9, N121*$AI$9,FALSE)))))))</f>
        <v>10406.444361355845</v>
      </c>
      <c r="S121" s="98">
        <f t="shared" ref="S121:S152" si="41">IF(C121=$AB$3,N121*$AJ$3,IF(C121=$AB$4,N121*$AJ$4,IF(C121=$AB$5, N121*$AJ$5,IF(C121=$AB$6, N121*$AJ$6,IF(C121=$AB$7, N121*$AJ$7,IF(C121=$AB$8, N121*$AJ$8,IF(C121=$AB$9, N121*$AJ$9,FALSE)))))))</f>
        <v>7579.1616052428008</v>
      </c>
      <c r="T121" s="98">
        <f t="shared" ref="T121:T152" si="42">IF(C121=$AB$3,N121*$AK$3,IF(C121=$AB$4,N121*$AK$4,IF(C121=$AB$5, N121*$AK$5,IF(C121=$AB$6, N121*$AK$6,IF(C121=$AB$7, N121*$AK$7,IF(C121=$AB$8, N121*$AK$8,IF(C121=$AB$9, N121*$AK$9,FALSE)))))))</f>
        <v>13676.554537101054</v>
      </c>
      <c r="U121" s="98">
        <f t="shared" si="36"/>
        <v>243.38016813132532</v>
      </c>
      <c r="V121" s="99">
        <f t="shared" si="37"/>
        <v>0.78095838672615947</v>
      </c>
      <c r="W121" s="168"/>
      <c r="X121" s="101" t="str">
        <f t="shared" si="38"/>
        <v>Sialkot</v>
      </c>
      <c r="Y121" s="102">
        <f>R121*'Input 2'!$I$25</f>
        <v>7284.5110529490912</v>
      </c>
      <c r="Z121" s="102">
        <f t="shared" si="39"/>
        <v>170.36611769192771</v>
      </c>
    </row>
    <row r="122" spans="1:26" x14ac:dyDescent="0.15">
      <c r="A122" s="71" t="str">
        <f>'Input 1'!D122</f>
        <v>PK635</v>
      </c>
      <c r="B122" s="71" t="str">
        <f>'Input 1'!C122</f>
        <v>Toba Tek Singh</v>
      </c>
      <c r="C122" s="71" t="str">
        <f>'Input 1'!B122</f>
        <v>PK6</v>
      </c>
      <c r="D122" s="72">
        <f>'Input 1'!E122/1000</f>
        <v>2369.7469999999998</v>
      </c>
      <c r="E122" s="73">
        <f>'Input 1'!G122</f>
        <v>0</v>
      </c>
      <c r="F122" s="74">
        <f>IF($C122='Input 2'!$B$3, 'Input 2'!$C$3, IF($C122='Input 2'!$B$4,'Input 2'!$C$4, IF($C122='Input 2'!$B$5,'Input 2'!$C$5, IF($C122='Input 2'!$B$6,'Input 2'!$C$6, IF($C122='Input 2'!$B$7,'Input 2'!$C$7, IF($C122='Input 2'!$B$8,'Input 2'!$C$8, IF($C122='Input 2'!$B$9,'Input 2'!$C$9, FALSE)))))))</f>
        <v>1</v>
      </c>
      <c r="G122" s="74">
        <f t="shared" ref="G122:G152" si="43">E122*F122+1-E122</f>
        <v>1</v>
      </c>
      <c r="H122" s="90">
        <f>'Input 1'!H122</f>
        <v>0</v>
      </c>
      <c r="I122" s="89">
        <f>IF($C122='Input 2'!$B$11, 'Input 2'!$C$11, IF($C122='Input 2'!$B$12,'Input 2'!$C$12, IF($C122='Input 2'!$B$13,'Input 2'!$C$13, IF($C122='Input 2'!$B$14,'Input 2'!$C$14, IF($C122='Input 2'!$B$15,'Input 2'!$C$15, IF($C122='Input 2'!$B$16,'Input 2'!$C$16, IF($C122='Input 2'!$B$17,'Input 2'!$C$17, FALSE)))))))</f>
        <v>1</v>
      </c>
      <c r="J122" s="89">
        <f t="shared" ref="J122:J152" si="44">H122*I122+1-H122</f>
        <v>1</v>
      </c>
      <c r="K122" s="105">
        <f>'Input 1'!I122</f>
        <v>0</v>
      </c>
      <c r="L122" s="91">
        <f>IF($C122='Input 2'!$B$19, 'Input 2'!$C$19, IF($C122='Input 2'!$B$20,'Input 2'!$C$20, IF($C122='Input 2'!$B$21,'Input 2'!$C$21, IF($C122='Input 2'!$B$22,'Input 2'!$C$22, IF($C122='Input 2'!$B$23,'Input 2'!$C$23, IF($C122='Input 2'!$B$24,'Input 2'!$C$24, IF($C122='Input 2'!$B$25,'Input 2'!$C$25, FALSE)))))))</f>
        <v>1</v>
      </c>
      <c r="M122" s="91">
        <f t="shared" ref="M122:M152" si="45">K122*L122+1-K122</f>
        <v>1</v>
      </c>
      <c r="N122" s="92">
        <f t="shared" ref="N122:N152" si="46">D122*G122*J122*M122</f>
        <v>2369.7469999999998</v>
      </c>
      <c r="P122" s="87">
        <f>'Input 1'!F122</f>
        <v>4211</v>
      </c>
      <c r="R122" s="98">
        <f t="shared" si="40"/>
        <v>5767.4942328870375</v>
      </c>
      <c r="S122" s="98">
        <f t="shared" si="41"/>
        <v>4200.5481728882678</v>
      </c>
      <c r="T122" s="98">
        <f t="shared" si="42"/>
        <v>7579.8655793916387</v>
      </c>
      <c r="U122" s="98">
        <f t="shared" ref="U122:U152" si="47">R122/D122*100</f>
        <v>243.38016813132532</v>
      </c>
      <c r="V122" s="99">
        <f t="shared" ref="V122:V152" si="48">P122/R122</f>
        <v>0.73012643445541825</v>
      </c>
      <c r="W122" s="168"/>
      <c r="X122" s="101" t="str">
        <f t="shared" ref="X122:X152" si="49">B122</f>
        <v>Toba Tek Singh</v>
      </c>
      <c r="Y122" s="102">
        <f>R122*'Input 2'!$I$25</f>
        <v>4037.245963020926</v>
      </c>
      <c r="Z122" s="102">
        <f t="shared" ref="Z122:Z152" si="50">Y122/D122*100</f>
        <v>170.36611769192771</v>
      </c>
    </row>
    <row r="123" spans="1:26" x14ac:dyDescent="0.15">
      <c r="A123" s="71" t="str">
        <f>'Input 1'!D123</f>
        <v>PK636</v>
      </c>
      <c r="B123" s="71" t="str">
        <f>'Input 1'!C123</f>
        <v>Vehari</v>
      </c>
      <c r="C123" s="71" t="str">
        <f>'Input 1'!B123</f>
        <v>PK6</v>
      </c>
      <c r="D123" s="72">
        <f>'Input 1'!E123/1000</f>
        <v>3156.8980000000001</v>
      </c>
      <c r="E123" s="73">
        <f>'Input 1'!G123</f>
        <v>0</v>
      </c>
      <c r="F123" s="74">
        <f>IF($C123='Input 2'!$B$3, 'Input 2'!$C$3, IF($C123='Input 2'!$B$4,'Input 2'!$C$4, IF($C123='Input 2'!$B$5,'Input 2'!$C$5, IF($C123='Input 2'!$B$6,'Input 2'!$C$6, IF($C123='Input 2'!$B$7,'Input 2'!$C$7, IF($C123='Input 2'!$B$8,'Input 2'!$C$8, IF($C123='Input 2'!$B$9,'Input 2'!$C$9, FALSE)))))))</f>
        <v>1</v>
      </c>
      <c r="G123" s="74">
        <f t="shared" si="43"/>
        <v>1</v>
      </c>
      <c r="H123" s="90">
        <f>'Input 1'!H123</f>
        <v>0</v>
      </c>
      <c r="I123" s="89">
        <f>IF($C123='Input 2'!$B$11, 'Input 2'!$C$11, IF($C123='Input 2'!$B$12,'Input 2'!$C$12, IF($C123='Input 2'!$B$13,'Input 2'!$C$13, IF($C123='Input 2'!$B$14,'Input 2'!$C$14, IF($C123='Input 2'!$B$15,'Input 2'!$C$15, IF($C123='Input 2'!$B$16,'Input 2'!$C$16, IF($C123='Input 2'!$B$17,'Input 2'!$C$17, FALSE)))))))</f>
        <v>1</v>
      </c>
      <c r="J123" s="89">
        <f t="shared" si="44"/>
        <v>1</v>
      </c>
      <c r="K123" s="105">
        <f>'Input 1'!I123</f>
        <v>0</v>
      </c>
      <c r="L123" s="91">
        <f>IF($C123='Input 2'!$B$19, 'Input 2'!$C$19, IF($C123='Input 2'!$B$20,'Input 2'!$C$20, IF($C123='Input 2'!$B$21,'Input 2'!$C$21, IF($C123='Input 2'!$B$22,'Input 2'!$C$22, IF($C123='Input 2'!$B$23,'Input 2'!$C$23, IF($C123='Input 2'!$B$24,'Input 2'!$C$24, IF($C123='Input 2'!$B$25,'Input 2'!$C$25, FALSE)))))))</f>
        <v>1</v>
      </c>
      <c r="M123" s="91">
        <f t="shared" si="45"/>
        <v>1</v>
      </c>
      <c r="N123" s="92">
        <f t="shared" si="46"/>
        <v>3156.8980000000001</v>
      </c>
      <c r="P123" s="87">
        <f>'Input 1'!F123</f>
        <v>5989</v>
      </c>
      <c r="R123" s="98">
        <f t="shared" si="40"/>
        <v>7683.2636601344466</v>
      </c>
      <c r="S123" s="98">
        <f t="shared" si="41"/>
        <v>5595.8303253025024</v>
      </c>
      <c r="T123" s="98">
        <f t="shared" si="42"/>
        <v>10097.644384759347</v>
      </c>
      <c r="U123" s="98">
        <f t="shared" si="47"/>
        <v>243.38016813132532</v>
      </c>
      <c r="V123" s="99">
        <f t="shared" si="48"/>
        <v>0.77948646108224284</v>
      </c>
      <c r="W123" s="168"/>
      <c r="X123" s="101" t="str">
        <f t="shared" si="49"/>
        <v>Vehari</v>
      </c>
      <c r="Y123" s="102">
        <f>R123*'Input 2'!$I$25</f>
        <v>5378.2845620941125</v>
      </c>
      <c r="Z123" s="102">
        <f t="shared" si="50"/>
        <v>170.36611769192771</v>
      </c>
    </row>
    <row r="124" spans="1:26" x14ac:dyDescent="0.15">
      <c r="A124" s="71" t="str">
        <f>'Input 1'!D124</f>
        <v>PK701</v>
      </c>
      <c r="B124" s="71" t="str">
        <f>'Input 1'!C124</f>
        <v>Badin</v>
      </c>
      <c r="C124" s="71" t="str">
        <f>'Input 1'!B124</f>
        <v>PK7</v>
      </c>
      <c r="D124" s="72">
        <f>'Input 1'!E124/1000</f>
        <v>2051.623</v>
      </c>
      <c r="E124" s="73">
        <f>'Input 1'!G124</f>
        <v>0</v>
      </c>
      <c r="F124" s="74">
        <f>IF($C124='Input 2'!$B$3, 'Input 2'!$C$3, IF($C124='Input 2'!$B$4,'Input 2'!$C$4, IF($C124='Input 2'!$B$5,'Input 2'!$C$5, IF($C124='Input 2'!$B$6,'Input 2'!$C$6, IF($C124='Input 2'!$B$7,'Input 2'!$C$7, IF($C124='Input 2'!$B$8,'Input 2'!$C$8, IF($C124='Input 2'!$B$9,'Input 2'!$C$9, FALSE)))))))</f>
        <v>1</v>
      </c>
      <c r="G124" s="74">
        <f t="shared" si="43"/>
        <v>1</v>
      </c>
      <c r="H124" s="90">
        <f>'Input 1'!H124</f>
        <v>0</v>
      </c>
      <c r="I124" s="89">
        <f>IF($C124='Input 2'!$B$11, 'Input 2'!$C$11, IF($C124='Input 2'!$B$12,'Input 2'!$C$12, IF($C124='Input 2'!$B$13,'Input 2'!$C$13, IF($C124='Input 2'!$B$14,'Input 2'!$C$14, IF($C124='Input 2'!$B$15,'Input 2'!$C$15, IF($C124='Input 2'!$B$16,'Input 2'!$C$16, IF($C124='Input 2'!$B$17,'Input 2'!$C$17, FALSE)))))))</f>
        <v>1</v>
      </c>
      <c r="J124" s="89">
        <f t="shared" si="44"/>
        <v>1</v>
      </c>
      <c r="K124" s="105">
        <f>'Input 1'!I124</f>
        <v>0</v>
      </c>
      <c r="L124" s="91">
        <f>IF($C124='Input 2'!$B$19, 'Input 2'!$C$19, IF($C124='Input 2'!$B$20,'Input 2'!$C$20, IF($C124='Input 2'!$B$21,'Input 2'!$C$21, IF($C124='Input 2'!$B$22,'Input 2'!$C$22, IF($C124='Input 2'!$B$23,'Input 2'!$C$23, IF($C124='Input 2'!$B$24,'Input 2'!$C$24, IF($C124='Input 2'!$B$25,'Input 2'!$C$25, FALSE)))))))</f>
        <v>1</v>
      </c>
      <c r="M124" s="91">
        <f t="shared" si="45"/>
        <v>1</v>
      </c>
      <c r="N124" s="92">
        <f t="shared" si="46"/>
        <v>2051.623</v>
      </c>
      <c r="P124" s="87">
        <f>'Input 1'!F124</f>
        <v>3367</v>
      </c>
      <c r="R124" s="98">
        <f t="shared" si="40"/>
        <v>5991.8922081851288</v>
      </c>
      <c r="S124" s="98">
        <f t="shared" si="41"/>
        <v>4363.9804134899878</v>
      </c>
      <c r="T124" s="98">
        <f t="shared" si="42"/>
        <v>7874.7781393987862</v>
      </c>
      <c r="U124" s="98">
        <f t="shared" si="47"/>
        <v>292.05620175759037</v>
      </c>
      <c r="V124" s="99">
        <f t="shared" si="48"/>
        <v>0.56192599649916319</v>
      </c>
      <c r="W124" s="168"/>
      <c r="X124" s="101" t="str">
        <f t="shared" si="49"/>
        <v>Badin</v>
      </c>
      <c r="Y124" s="102">
        <f>R124*'Input 2'!$I$25</f>
        <v>4194.3245457295898</v>
      </c>
      <c r="Z124" s="102">
        <f t="shared" si="50"/>
        <v>204.43934123031323</v>
      </c>
    </row>
    <row r="125" spans="1:26" x14ac:dyDescent="0.15">
      <c r="A125" s="71" t="str">
        <f>'Input 1'!D125</f>
        <v>PK702</v>
      </c>
      <c r="B125" s="71" t="str">
        <f>'Input 1'!C125</f>
        <v>Central Karachi</v>
      </c>
      <c r="C125" s="71" t="str">
        <f>'Input 1'!B125</f>
        <v>PK7</v>
      </c>
      <c r="D125" s="72">
        <f>'Input 1'!E125/1000</f>
        <v>3187.1170000000002</v>
      </c>
      <c r="E125" s="73">
        <f>'Input 1'!G125</f>
        <v>0</v>
      </c>
      <c r="F125" s="74">
        <f>IF($C125='Input 2'!$B$3, 'Input 2'!$C$3, IF($C125='Input 2'!$B$4,'Input 2'!$C$4, IF($C125='Input 2'!$B$5,'Input 2'!$C$5, IF($C125='Input 2'!$B$6,'Input 2'!$C$6, IF($C125='Input 2'!$B$7,'Input 2'!$C$7, IF($C125='Input 2'!$B$8,'Input 2'!$C$8, IF($C125='Input 2'!$B$9,'Input 2'!$C$9, FALSE)))))))</f>
        <v>1</v>
      </c>
      <c r="G125" s="74">
        <f t="shared" si="43"/>
        <v>1</v>
      </c>
      <c r="H125" s="90">
        <f>'Input 1'!H125</f>
        <v>0</v>
      </c>
      <c r="I125" s="89">
        <f>IF($C125='Input 2'!$B$11, 'Input 2'!$C$11, IF($C125='Input 2'!$B$12,'Input 2'!$C$12, IF($C125='Input 2'!$B$13,'Input 2'!$C$13, IF($C125='Input 2'!$B$14,'Input 2'!$C$14, IF($C125='Input 2'!$B$15,'Input 2'!$C$15, IF($C125='Input 2'!$B$16,'Input 2'!$C$16, IF($C125='Input 2'!$B$17,'Input 2'!$C$17, FALSE)))))))</f>
        <v>1</v>
      </c>
      <c r="J125" s="89">
        <f t="shared" si="44"/>
        <v>1</v>
      </c>
      <c r="K125" s="105">
        <f>'Input 1'!I125</f>
        <v>0</v>
      </c>
      <c r="L125" s="91">
        <f>IF($C125='Input 2'!$B$19, 'Input 2'!$C$19, IF($C125='Input 2'!$B$20,'Input 2'!$C$20, IF($C125='Input 2'!$B$21,'Input 2'!$C$21, IF($C125='Input 2'!$B$22,'Input 2'!$C$22, IF($C125='Input 2'!$B$23,'Input 2'!$C$23, IF($C125='Input 2'!$B$24,'Input 2'!$C$24, IF($C125='Input 2'!$B$25,'Input 2'!$C$25, FALSE)))))))</f>
        <v>1</v>
      </c>
      <c r="M125" s="91">
        <f t="shared" si="45"/>
        <v>1</v>
      </c>
      <c r="N125" s="92">
        <f t="shared" si="46"/>
        <v>3187.1170000000002</v>
      </c>
      <c r="P125" s="87">
        <f>'Input 1'!F125</f>
        <v>3569</v>
      </c>
      <c r="R125" s="98">
        <f t="shared" si="40"/>
        <v>9308.1728557704628</v>
      </c>
      <c r="S125" s="98">
        <f t="shared" si="41"/>
        <v>6779.2748294891262</v>
      </c>
      <c r="T125" s="98">
        <f t="shared" si="42"/>
        <v>12233.163343999478</v>
      </c>
      <c r="U125" s="98">
        <f t="shared" si="47"/>
        <v>292.05620175759037</v>
      </c>
      <c r="V125" s="99">
        <f t="shared" si="48"/>
        <v>0.38342648501498894</v>
      </c>
      <c r="W125" s="168"/>
      <c r="X125" s="101" t="str">
        <f t="shared" si="49"/>
        <v>Central Karachi</v>
      </c>
      <c r="Y125" s="102">
        <f>R125*'Input 2'!$I$25</f>
        <v>6515.7209990393239</v>
      </c>
      <c r="Z125" s="102">
        <f t="shared" si="50"/>
        <v>204.43934123031329</v>
      </c>
    </row>
    <row r="126" spans="1:26" x14ac:dyDescent="0.15">
      <c r="A126" s="71" t="str">
        <f>'Input 1'!D126</f>
        <v>PK703</v>
      </c>
      <c r="B126" s="71" t="str">
        <f>'Input 1'!C126</f>
        <v>Dadu</v>
      </c>
      <c r="C126" s="71" t="str">
        <f>'Input 1'!B126</f>
        <v>PK7</v>
      </c>
      <c r="D126" s="72">
        <f>'Input 1'!E126/1000</f>
        <v>1694.0719999999999</v>
      </c>
      <c r="E126" s="73">
        <f>'Input 1'!G126</f>
        <v>0</v>
      </c>
      <c r="F126" s="74">
        <f>IF($C126='Input 2'!$B$3, 'Input 2'!$C$3, IF($C126='Input 2'!$B$4,'Input 2'!$C$4, IF($C126='Input 2'!$B$5,'Input 2'!$C$5, IF($C126='Input 2'!$B$6,'Input 2'!$C$6, IF($C126='Input 2'!$B$7,'Input 2'!$C$7, IF($C126='Input 2'!$B$8,'Input 2'!$C$8, IF($C126='Input 2'!$B$9,'Input 2'!$C$9, FALSE)))))))</f>
        <v>1</v>
      </c>
      <c r="G126" s="74">
        <f t="shared" si="43"/>
        <v>1</v>
      </c>
      <c r="H126" s="90">
        <f>'Input 1'!H126</f>
        <v>0</v>
      </c>
      <c r="I126" s="89">
        <f>IF($C126='Input 2'!$B$11, 'Input 2'!$C$11, IF($C126='Input 2'!$B$12,'Input 2'!$C$12, IF($C126='Input 2'!$B$13,'Input 2'!$C$13, IF($C126='Input 2'!$B$14,'Input 2'!$C$14, IF($C126='Input 2'!$B$15,'Input 2'!$C$15, IF($C126='Input 2'!$B$16,'Input 2'!$C$16, IF($C126='Input 2'!$B$17,'Input 2'!$C$17, FALSE)))))))</f>
        <v>1</v>
      </c>
      <c r="J126" s="89">
        <f t="shared" si="44"/>
        <v>1</v>
      </c>
      <c r="K126" s="105">
        <f>'Input 1'!I126</f>
        <v>0</v>
      </c>
      <c r="L126" s="91">
        <f>IF($C126='Input 2'!$B$19, 'Input 2'!$C$19, IF($C126='Input 2'!$B$20,'Input 2'!$C$20, IF($C126='Input 2'!$B$21,'Input 2'!$C$21, IF($C126='Input 2'!$B$22,'Input 2'!$C$22, IF($C126='Input 2'!$B$23,'Input 2'!$C$23, IF($C126='Input 2'!$B$24,'Input 2'!$C$24, IF($C126='Input 2'!$B$25,'Input 2'!$C$25, FALSE)))))))</f>
        <v>1</v>
      </c>
      <c r="M126" s="91">
        <f t="shared" si="45"/>
        <v>1</v>
      </c>
      <c r="N126" s="92">
        <f t="shared" si="46"/>
        <v>1694.0719999999999</v>
      </c>
      <c r="P126" s="87">
        <f>'Input 1'!F126</f>
        <v>2025</v>
      </c>
      <c r="R126" s="98">
        <f t="shared" si="40"/>
        <v>4947.6423382388457</v>
      </c>
      <c r="S126" s="98">
        <f t="shared" si="41"/>
        <v>3603.4383641837753</v>
      </c>
      <c r="T126" s="98">
        <f t="shared" si="42"/>
        <v>6502.3842841338683</v>
      </c>
      <c r="U126" s="98">
        <f t="shared" si="47"/>
        <v>292.05620175759037</v>
      </c>
      <c r="V126" s="99">
        <f t="shared" si="48"/>
        <v>0.40928585001979256</v>
      </c>
      <c r="W126" s="168"/>
      <c r="X126" s="101" t="str">
        <f t="shared" si="49"/>
        <v>Dadu</v>
      </c>
      <c r="Y126" s="102">
        <f>R126*'Input 2'!$I$25</f>
        <v>3463.3496367671919</v>
      </c>
      <c r="Z126" s="102">
        <f t="shared" si="50"/>
        <v>204.43934123031323</v>
      </c>
    </row>
    <row r="127" spans="1:26" x14ac:dyDescent="0.15">
      <c r="A127" s="71" t="str">
        <f>'Input 1'!D127</f>
        <v>PK704</v>
      </c>
      <c r="B127" s="71" t="str">
        <f>'Input 1'!C127</f>
        <v>East Karachi</v>
      </c>
      <c r="C127" s="71" t="str">
        <f>'Input 1'!B127</f>
        <v>PK7</v>
      </c>
      <c r="D127" s="72">
        <f>'Input 1'!E127/1000</f>
        <v>3476.5770000000002</v>
      </c>
      <c r="E127" s="73">
        <f>'Input 1'!G127</f>
        <v>0</v>
      </c>
      <c r="F127" s="74">
        <f>IF($C127='Input 2'!$B$3, 'Input 2'!$C$3, IF($C127='Input 2'!$B$4,'Input 2'!$C$4, IF($C127='Input 2'!$B$5,'Input 2'!$C$5, IF($C127='Input 2'!$B$6,'Input 2'!$C$6, IF($C127='Input 2'!$B$7,'Input 2'!$C$7, IF($C127='Input 2'!$B$8,'Input 2'!$C$8, IF($C127='Input 2'!$B$9,'Input 2'!$C$9, FALSE)))))))</f>
        <v>1</v>
      </c>
      <c r="G127" s="74">
        <f t="shared" si="43"/>
        <v>1</v>
      </c>
      <c r="H127" s="90">
        <f>'Input 1'!H127</f>
        <v>0</v>
      </c>
      <c r="I127" s="89">
        <f>IF($C127='Input 2'!$B$11, 'Input 2'!$C$11, IF($C127='Input 2'!$B$12,'Input 2'!$C$12, IF($C127='Input 2'!$B$13,'Input 2'!$C$13, IF($C127='Input 2'!$B$14,'Input 2'!$C$14, IF($C127='Input 2'!$B$15,'Input 2'!$C$15, IF($C127='Input 2'!$B$16,'Input 2'!$C$16, IF($C127='Input 2'!$B$17,'Input 2'!$C$17, FALSE)))))))</f>
        <v>1</v>
      </c>
      <c r="J127" s="89">
        <f t="shared" si="44"/>
        <v>1</v>
      </c>
      <c r="K127" s="105">
        <f>'Input 1'!I127</f>
        <v>0</v>
      </c>
      <c r="L127" s="91">
        <f>IF($C127='Input 2'!$B$19, 'Input 2'!$C$19, IF($C127='Input 2'!$B$20,'Input 2'!$C$20, IF($C127='Input 2'!$B$21,'Input 2'!$C$21, IF($C127='Input 2'!$B$22,'Input 2'!$C$22, IF($C127='Input 2'!$B$23,'Input 2'!$C$23, IF($C127='Input 2'!$B$24,'Input 2'!$C$24, IF($C127='Input 2'!$B$25,'Input 2'!$C$25, FALSE)))))))</f>
        <v>1</v>
      </c>
      <c r="M127" s="91">
        <f t="shared" si="45"/>
        <v>1</v>
      </c>
      <c r="N127" s="92">
        <f t="shared" si="46"/>
        <v>3476.5770000000002</v>
      </c>
      <c r="P127" s="87">
        <f>'Input 1'!F127</f>
        <v>2401</v>
      </c>
      <c r="R127" s="98">
        <f t="shared" si="40"/>
        <v>10153.558737377984</v>
      </c>
      <c r="S127" s="98">
        <f t="shared" si="41"/>
        <v>7394.9814044733266</v>
      </c>
      <c r="T127" s="98">
        <f t="shared" si="42"/>
        <v>13344.202399532767</v>
      </c>
      <c r="U127" s="98">
        <f t="shared" si="47"/>
        <v>292.05620175759037</v>
      </c>
      <c r="V127" s="99">
        <f t="shared" si="48"/>
        <v>0.23646881473795711</v>
      </c>
      <c r="W127" s="168"/>
      <c r="X127" s="101" t="str">
        <f t="shared" si="49"/>
        <v>East Karachi</v>
      </c>
      <c r="Y127" s="102">
        <f>R127*'Input 2'!$I$25</f>
        <v>7107.4911161645878</v>
      </c>
      <c r="Z127" s="102">
        <f t="shared" si="50"/>
        <v>204.43934123031323</v>
      </c>
    </row>
    <row r="128" spans="1:26" x14ac:dyDescent="0.15">
      <c r="A128" s="71" t="str">
        <f>'Input 1'!D128</f>
        <v>PK705</v>
      </c>
      <c r="B128" s="71" t="str">
        <f>'Input 1'!C128</f>
        <v>Ghotki</v>
      </c>
      <c r="C128" s="71" t="str">
        <f>'Input 1'!B128</f>
        <v>PK7</v>
      </c>
      <c r="D128" s="72">
        <f>'Input 1'!E128/1000</f>
        <v>1891.915</v>
      </c>
      <c r="E128" s="73">
        <f>'Input 1'!G128</f>
        <v>0</v>
      </c>
      <c r="F128" s="74">
        <f>IF($C128='Input 2'!$B$3, 'Input 2'!$C$3, IF($C128='Input 2'!$B$4,'Input 2'!$C$4, IF($C128='Input 2'!$B$5,'Input 2'!$C$5, IF($C128='Input 2'!$B$6,'Input 2'!$C$6, IF($C128='Input 2'!$B$7,'Input 2'!$C$7, IF($C128='Input 2'!$B$8,'Input 2'!$C$8, IF($C128='Input 2'!$B$9,'Input 2'!$C$9, FALSE)))))))</f>
        <v>1</v>
      </c>
      <c r="G128" s="74">
        <f t="shared" si="43"/>
        <v>1</v>
      </c>
      <c r="H128" s="90">
        <f>'Input 1'!H128</f>
        <v>0</v>
      </c>
      <c r="I128" s="89">
        <f>IF($C128='Input 2'!$B$11, 'Input 2'!$C$11, IF($C128='Input 2'!$B$12,'Input 2'!$C$12, IF($C128='Input 2'!$B$13,'Input 2'!$C$13, IF($C128='Input 2'!$B$14,'Input 2'!$C$14, IF($C128='Input 2'!$B$15,'Input 2'!$C$15, IF($C128='Input 2'!$B$16,'Input 2'!$C$16, IF($C128='Input 2'!$B$17,'Input 2'!$C$17, FALSE)))))))</f>
        <v>1</v>
      </c>
      <c r="J128" s="89">
        <f t="shared" si="44"/>
        <v>1</v>
      </c>
      <c r="K128" s="105">
        <f>'Input 1'!I128</f>
        <v>0</v>
      </c>
      <c r="L128" s="91">
        <f>IF($C128='Input 2'!$B$19, 'Input 2'!$C$19, IF($C128='Input 2'!$B$20,'Input 2'!$C$20, IF($C128='Input 2'!$B$21,'Input 2'!$C$21, IF($C128='Input 2'!$B$22,'Input 2'!$C$22, IF($C128='Input 2'!$B$23,'Input 2'!$C$23, IF($C128='Input 2'!$B$24,'Input 2'!$C$24, IF($C128='Input 2'!$B$25,'Input 2'!$C$25, FALSE)))))))</f>
        <v>1</v>
      </c>
      <c r="M128" s="91">
        <f t="shared" si="45"/>
        <v>1</v>
      </c>
      <c r="N128" s="92">
        <f t="shared" si="46"/>
        <v>1891.915</v>
      </c>
      <c r="P128" s="87">
        <f>'Input 1'!F128</f>
        <v>2490</v>
      </c>
      <c r="R128" s="98">
        <f t="shared" si="40"/>
        <v>5525.4550894821159</v>
      </c>
      <c r="S128" s="98">
        <f t="shared" si="41"/>
        <v>4024.2676183625886</v>
      </c>
      <c r="T128" s="98">
        <f t="shared" si="42"/>
        <v>7261.7683090902447</v>
      </c>
      <c r="U128" s="98">
        <f t="shared" si="47"/>
        <v>292.05620175759037</v>
      </c>
      <c r="V128" s="99">
        <f t="shared" si="48"/>
        <v>0.45064161407081132</v>
      </c>
      <c r="W128" s="168"/>
      <c r="X128" s="101" t="str">
        <f t="shared" si="49"/>
        <v>Ghotki</v>
      </c>
      <c r="Y128" s="102">
        <f>R128*'Input 2'!$I$25</f>
        <v>3867.8185626374807</v>
      </c>
      <c r="Z128" s="102">
        <f t="shared" si="50"/>
        <v>204.43934123031323</v>
      </c>
    </row>
    <row r="129" spans="1:26" x14ac:dyDescent="0.15">
      <c r="A129" s="71" t="str">
        <f>'Input 1'!D129</f>
        <v>PK706</v>
      </c>
      <c r="B129" s="71" t="str">
        <f>'Input 1'!C129</f>
        <v>Hyderabad</v>
      </c>
      <c r="C129" s="71" t="str">
        <f>'Input 1'!B129</f>
        <v>PK7</v>
      </c>
      <c r="D129" s="72">
        <f>'Input 1'!E129/1000</f>
        <v>2434.3429999999998</v>
      </c>
      <c r="E129" s="73">
        <f>'Input 1'!G129</f>
        <v>0</v>
      </c>
      <c r="F129" s="74">
        <f>IF($C129='Input 2'!$B$3, 'Input 2'!$C$3, IF($C129='Input 2'!$B$4,'Input 2'!$C$4, IF($C129='Input 2'!$B$5,'Input 2'!$C$5, IF($C129='Input 2'!$B$6,'Input 2'!$C$6, IF($C129='Input 2'!$B$7,'Input 2'!$C$7, IF($C129='Input 2'!$B$8,'Input 2'!$C$8, IF($C129='Input 2'!$B$9,'Input 2'!$C$9, FALSE)))))))</f>
        <v>1</v>
      </c>
      <c r="G129" s="74">
        <f t="shared" si="43"/>
        <v>1</v>
      </c>
      <c r="H129" s="90">
        <f>'Input 1'!H129</f>
        <v>0</v>
      </c>
      <c r="I129" s="89">
        <f>IF($C129='Input 2'!$B$11, 'Input 2'!$C$11, IF($C129='Input 2'!$B$12,'Input 2'!$C$12, IF($C129='Input 2'!$B$13,'Input 2'!$C$13, IF($C129='Input 2'!$B$14,'Input 2'!$C$14, IF($C129='Input 2'!$B$15,'Input 2'!$C$15, IF($C129='Input 2'!$B$16,'Input 2'!$C$16, IF($C129='Input 2'!$B$17,'Input 2'!$C$17, FALSE)))))))</f>
        <v>1</v>
      </c>
      <c r="J129" s="89">
        <f t="shared" si="44"/>
        <v>1</v>
      </c>
      <c r="K129" s="105">
        <f>'Input 1'!I129</f>
        <v>0</v>
      </c>
      <c r="L129" s="91">
        <f>IF($C129='Input 2'!$B$19, 'Input 2'!$C$19, IF($C129='Input 2'!$B$20,'Input 2'!$C$20, IF($C129='Input 2'!$B$21,'Input 2'!$C$21, IF($C129='Input 2'!$B$22,'Input 2'!$C$22, IF($C129='Input 2'!$B$23,'Input 2'!$C$23, IF($C129='Input 2'!$B$24,'Input 2'!$C$24, IF($C129='Input 2'!$B$25,'Input 2'!$C$25, FALSE)))))))</f>
        <v>1</v>
      </c>
      <c r="M129" s="91">
        <f t="shared" si="45"/>
        <v>1</v>
      </c>
      <c r="N129" s="92">
        <f t="shared" si="46"/>
        <v>2434.3429999999998</v>
      </c>
      <c r="P129" s="87">
        <f>'Input 1'!F129</f>
        <v>4456</v>
      </c>
      <c r="R129" s="98">
        <f t="shared" si="40"/>
        <v>7109.6497035517777</v>
      </c>
      <c r="S129" s="98">
        <f t="shared" si="41"/>
        <v>5178.0591130614421</v>
      </c>
      <c r="T129" s="98">
        <f t="shared" si="42"/>
        <v>9343.7785792996365</v>
      </c>
      <c r="U129" s="98">
        <f t="shared" si="47"/>
        <v>292.05620175759037</v>
      </c>
      <c r="V129" s="99">
        <f t="shared" si="48"/>
        <v>0.62675380444889006</v>
      </c>
      <c r="W129" s="168"/>
      <c r="X129" s="101" t="str">
        <f t="shared" si="49"/>
        <v>Hyderabad</v>
      </c>
      <c r="Y129" s="102">
        <f>R129*'Input 2'!$I$25</f>
        <v>4976.7547924862438</v>
      </c>
      <c r="Z129" s="102">
        <f t="shared" si="50"/>
        <v>204.43934123031323</v>
      </c>
    </row>
    <row r="130" spans="1:26" x14ac:dyDescent="0.15">
      <c r="A130" s="71" t="str">
        <f>'Input 1'!D130</f>
        <v>PK707</v>
      </c>
      <c r="B130" s="71" t="str">
        <f>'Input 1'!C130</f>
        <v>Jacobabad</v>
      </c>
      <c r="C130" s="71" t="str">
        <f>'Input 1'!B130</f>
        <v>PK7</v>
      </c>
      <c r="D130" s="72">
        <f>'Input 1'!E130/1000</f>
        <v>1095.867</v>
      </c>
      <c r="E130" s="73">
        <f>'Input 1'!G130</f>
        <v>0</v>
      </c>
      <c r="F130" s="74">
        <f>IF($C130='Input 2'!$B$3, 'Input 2'!$C$3, IF($C130='Input 2'!$B$4,'Input 2'!$C$4, IF($C130='Input 2'!$B$5,'Input 2'!$C$5, IF($C130='Input 2'!$B$6,'Input 2'!$C$6, IF($C130='Input 2'!$B$7,'Input 2'!$C$7, IF($C130='Input 2'!$B$8,'Input 2'!$C$8, IF($C130='Input 2'!$B$9,'Input 2'!$C$9, FALSE)))))))</f>
        <v>1</v>
      </c>
      <c r="G130" s="74">
        <f t="shared" si="43"/>
        <v>1</v>
      </c>
      <c r="H130" s="90">
        <f>'Input 1'!H130</f>
        <v>0</v>
      </c>
      <c r="I130" s="89">
        <f>IF($C130='Input 2'!$B$11, 'Input 2'!$C$11, IF($C130='Input 2'!$B$12,'Input 2'!$C$12, IF($C130='Input 2'!$B$13,'Input 2'!$C$13, IF($C130='Input 2'!$B$14,'Input 2'!$C$14, IF($C130='Input 2'!$B$15,'Input 2'!$C$15, IF($C130='Input 2'!$B$16,'Input 2'!$C$16, IF($C130='Input 2'!$B$17,'Input 2'!$C$17, FALSE)))))))</f>
        <v>1</v>
      </c>
      <c r="J130" s="89">
        <f t="shared" si="44"/>
        <v>1</v>
      </c>
      <c r="K130" s="105">
        <f>'Input 1'!I130</f>
        <v>0</v>
      </c>
      <c r="L130" s="91">
        <f>IF($C130='Input 2'!$B$19, 'Input 2'!$C$19, IF($C130='Input 2'!$B$20,'Input 2'!$C$20, IF($C130='Input 2'!$B$21,'Input 2'!$C$21, IF($C130='Input 2'!$B$22,'Input 2'!$C$22, IF($C130='Input 2'!$B$23,'Input 2'!$C$23, IF($C130='Input 2'!$B$24,'Input 2'!$C$24, IF($C130='Input 2'!$B$25,'Input 2'!$C$25, FALSE)))))))</f>
        <v>1</v>
      </c>
      <c r="M130" s="91">
        <f t="shared" si="45"/>
        <v>1</v>
      </c>
      <c r="N130" s="92">
        <f t="shared" si="46"/>
        <v>1095.867</v>
      </c>
      <c r="P130" s="87">
        <f>'Input 1'!F130</f>
        <v>1551</v>
      </c>
      <c r="R130" s="98">
        <f t="shared" si="40"/>
        <v>3200.5475365148527</v>
      </c>
      <c r="S130" s="98">
        <f t="shared" si="41"/>
        <v>2331.0043432882317</v>
      </c>
      <c r="T130" s="98">
        <f t="shared" si="42"/>
        <v>4206.2842419335957</v>
      </c>
      <c r="U130" s="98">
        <f t="shared" si="47"/>
        <v>292.05620175759037</v>
      </c>
      <c r="V130" s="99">
        <f t="shared" si="48"/>
        <v>0.48460458165508719</v>
      </c>
      <c r="W130" s="168"/>
      <c r="X130" s="101" t="str">
        <f t="shared" si="49"/>
        <v>Jacobabad</v>
      </c>
      <c r="Y130" s="102">
        <f>R130*'Input 2'!$I$25</f>
        <v>2240.3832755603967</v>
      </c>
      <c r="Z130" s="102">
        <f t="shared" si="50"/>
        <v>204.43934123031323</v>
      </c>
    </row>
    <row r="131" spans="1:26" x14ac:dyDescent="0.15">
      <c r="A131" s="71" t="str">
        <f>'Input 1'!D131</f>
        <v>PK708</v>
      </c>
      <c r="B131" s="71" t="str">
        <f>'Input 1'!C131</f>
        <v>Jamshoro</v>
      </c>
      <c r="C131" s="71" t="str">
        <f>'Input 1'!B131</f>
        <v>PK7</v>
      </c>
      <c r="D131" s="72">
        <f>'Input 1'!E131/1000</f>
        <v>1142.9649999999999</v>
      </c>
      <c r="E131" s="73">
        <f>'Input 1'!G131</f>
        <v>0</v>
      </c>
      <c r="F131" s="74">
        <f>IF($C131='Input 2'!$B$3, 'Input 2'!$C$3, IF($C131='Input 2'!$B$4,'Input 2'!$C$4, IF($C131='Input 2'!$B$5,'Input 2'!$C$5, IF($C131='Input 2'!$B$6,'Input 2'!$C$6, IF($C131='Input 2'!$B$7,'Input 2'!$C$7, IF($C131='Input 2'!$B$8,'Input 2'!$C$8, IF($C131='Input 2'!$B$9,'Input 2'!$C$9, FALSE)))))))</f>
        <v>1</v>
      </c>
      <c r="G131" s="74">
        <f t="shared" si="43"/>
        <v>1</v>
      </c>
      <c r="H131" s="90">
        <f>'Input 1'!H131</f>
        <v>0</v>
      </c>
      <c r="I131" s="89">
        <f>IF($C131='Input 2'!$B$11, 'Input 2'!$C$11, IF($C131='Input 2'!$B$12,'Input 2'!$C$12, IF($C131='Input 2'!$B$13,'Input 2'!$C$13, IF($C131='Input 2'!$B$14,'Input 2'!$C$14, IF($C131='Input 2'!$B$15,'Input 2'!$C$15, IF($C131='Input 2'!$B$16,'Input 2'!$C$16, IF($C131='Input 2'!$B$17,'Input 2'!$C$17, FALSE)))))))</f>
        <v>1</v>
      </c>
      <c r="J131" s="89">
        <f t="shared" si="44"/>
        <v>1</v>
      </c>
      <c r="K131" s="105">
        <f>'Input 1'!I131</f>
        <v>0</v>
      </c>
      <c r="L131" s="91">
        <f>IF($C131='Input 2'!$B$19, 'Input 2'!$C$19, IF($C131='Input 2'!$B$20,'Input 2'!$C$20, IF($C131='Input 2'!$B$21,'Input 2'!$C$21, IF($C131='Input 2'!$B$22,'Input 2'!$C$22, IF($C131='Input 2'!$B$23,'Input 2'!$C$23, IF($C131='Input 2'!$B$24,'Input 2'!$C$24, IF($C131='Input 2'!$B$25,'Input 2'!$C$25, FALSE)))))))</f>
        <v>1</v>
      </c>
      <c r="M131" s="91">
        <f t="shared" si="45"/>
        <v>1</v>
      </c>
      <c r="N131" s="92">
        <f t="shared" si="46"/>
        <v>1142.9649999999999</v>
      </c>
      <c r="P131" s="87">
        <f>'Input 1'!F131</f>
        <v>3129</v>
      </c>
      <c r="R131" s="98">
        <f t="shared" si="40"/>
        <v>3338.1001664186424</v>
      </c>
      <c r="S131" s="98">
        <f t="shared" si="41"/>
        <v>2431.1858822525305</v>
      </c>
      <c r="T131" s="98">
        <f t="shared" si="42"/>
        <v>4387.0612661770383</v>
      </c>
      <c r="U131" s="98">
        <f t="shared" si="47"/>
        <v>292.05620175759037</v>
      </c>
      <c r="V131" s="99">
        <f t="shared" si="48"/>
        <v>0.93735952907519238</v>
      </c>
      <c r="W131" s="168"/>
      <c r="X131" s="101" t="str">
        <f t="shared" si="49"/>
        <v>Jamshoro</v>
      </c>
      <c r="Y131" s="102">
        <f>R131*'Input 2'!$I$25</f>
        <v>2336.6701164930496</v>
      </c>
      <c r="Z131" s="102">
        <f t="shared" si="50"/>
        <v>204.43934123031323</v>
      </c>
    </row>
    <row r="132" spans="1:26" x14ac:dyDescent="0.15">
      <c r="A132" s="71" t="str">
        <f>'Input 1'!D132</f>
        <v>PK709</v>
      </c>
      <c r="B132" s="71" t="str">
        <f>'Input 1'!C132</f>
        <v>Kambar Shahadad Kot</v>
      </c>
      <c r="C132" s="71" t="str">
        <f>'Input 1'!B132</f>
        <v>PK7</v>
      </c>
      <c r="D132" s="72">
        <f>'Input 1'!E132/1000</f>
        <v>1478.443</v>
      </c>
      <c r="E132" s="73">
        <f>'Input 1'!G132</f>
        <v>0</v>
      </c>
      <c r="F132" s="74">
        <f>IF($C132='Input 2'!$B$3, 'Input 2'!$C$3, IF($C132='Input 2'!$B$4,'Input 2'!$C$4, IF($C132='Input 2'!$B$5,'Input 2'!$C$5, IF($C132='Input 2'!$B$6,'Input 2'!$C$6, IF($C132='Input 2'!$B$7,'Input 2'!$C$7, IF($C132='Input 2'!$B$8,'Input 2'!$C$8, IF($C132='Input 2'!$B$9,'Input 2'!$C$9, FALSE)))))))</f>
        <v>1</v>
      </c>
      <c r="G132" s="74">
        <f t="shared" si="43"/>
        <v>1</v>
      </c>
      <c r="H132" s="90">
        <f>'Input 1'!H132</f>
        <v>0</v>
      </c>
      <c r="I132" s="89">
        <f>IF($C132='Input 2'!$B$11, 'Input 2'!$C$11, IF($C132='Input 2'!$B$12,'Input 2'!$C$12, IF($C132='Input 2'!$B$13,'Input 2'!$C$13, IF($C132='Input 2'!$B$14,'Input 2'!$C$14, IF($C132='Input 2'!$B$15,'Input 2'!$C$15, IF($C132='Input 2'!$B$16,'Input 2'!$C$16, IF($C132='Input 2'!$B$17,'Input 2'!$C$17, FALSE)))))))</f>
        <v>1</v>
      </c>
      <c r="J132" s="89">
        <f t="shared" si="44"/>
        <v>1</v>
      </c>
      <c r="K132" s="105">
        <f>'Input 1'!I132</f>
        <v>0</v>
      </c>
      <c r="L132" s="91">
        <f>IF($C132='Input 2'!$B$19, 'Input 2'!$C$19, IF($C132='Input 2'!$B$20,'Input 2'!$C$20, IF($C132='Input 2'!$B$21,'Input 2'!$C$21, IF($C132='Input 2'!$B$22,'Input 2'!$C$22, IF($C132='Input 2'!$B$23,'Input 2'!$C$23, IF($C132='Input 2'!$B$24,'Input 2'!$C$24, IF($C132='Input 2'!$B$25,'Input 2'!$C$25, FALSE)))))))</f>
        <v>1</v>
      </c>
      <c r="M132" s="91">
        <f t="shared" si="45"/>
        <v>1</v>
      </c>
      <c r="N132" s="92">
        <f t="shared" si="46"/>
        <v>1478.443</v>
      </c>
      <c r="P132" s="87">
        <f>'Input 1'!F132</f>
        <v>1421</v>
      </c>
      <c r="R132" s="98">
        <f t="shared" si="40"/>
        <v>4317.8844709509722</v>
      </c>
      <c r="S132" s="98">
        <f t="shared" si="41"/>
        <v>3144.7767423456344</v>
      </c>
      <c r="T132" s="98">
        <f t="shared" si="42"/>
        <v>5674.7319642776283</v>
      </c>
      <c r="U132" s="98">
        <f t="shared" si="47"/>
        <v>292.05620175759043</v>
      </c>
      <c r="V132" s="99">
        <f t="shared" si="48"/>
        <v>0.32909634557384038</v>
      </c>
      <c r="W132" s="168"/>
      <c r="X132" s="101" t="str">
        <f t="shared" si="49"/>
        <v>Kambar Shahadad Kot</v>
      </c>
      <c r="Y132" s="102">
        <f>R132*'Input 2'!$I$25</f>
        <v>3022.5191296656803</v>
      </c>
      <c r="Z132" s="102">
        <f t="shared" si="50"/>
        <v>204.43934123031329</v>
      </c>
    </row>
    <row r="133" spans="1:26" x14ac:dyDescent="0.15">
      <c r="A133" s="71" t="str">
        <f>'Input 1'!D133</f>
        <v>PK710</v>
      </c>
      <c r="B133" s="71" t="str">
        <f>'Input 1'!C133</f>
        <v>Kashmore</v>
      </c>
      <c r="C133" s="71" t="str">
        <f>'Input 1'!B133</f>
        <v>PK7</v>
      </c>
      <c r="D133" s="72">
        <f>'Input 1'!E133/1000</f>
        <v>1234.0989999999999</v>
      </c>
      <c r="E133" s="73">
        <f>'Input 1'!G133</f>
        <v>0</v>
      </c>
      <c r="F133" s="74">
        <f>IF($C133='Input 2'!$B$3, 'Input 2'!$C$3, IF($C133='Input 2'!$B$4,'Input 2'!$C$4, IF($C133='Input 2'!$B$5,'Input 2'!$C$5, IF($C133='Input 2'!$B$6,'Input 2'!$C$6, IF($C133='Input 2'!$B$7,'Input 2'!$C$7, IF($C133='Input 2'!$B$8,'Input 2'!$C$8, IF($C133='Input 2'!$B$9,'Input 2'!$C$9, FALSE)))))))</f>
        <v>1</v>
      </c>
      <c r="G133" s="74">
        <f t="shared" si="43"/>
        <v>1</v>
      </c>
      <c r="H133" s="90">
        <f>'Input 1'!H133</f>
        <v>0</v>
      </c>
      <c r="I133" s="89">
        <f>IF($C133='Input 2'!$B$11, 'Input 2'!$C$11, IF($C133='Input 2'!$B$12,'Input 2'!$C$12, IF($C133='Input 2'!$B$13,'Input 2'!$C$13, IF($C133='Input 2'!$B$14,'Input 2'!$C$14, IF($C133='Input 2'!$B$15,'Input 2'!$C$15, IF($C133='Input 2'!$B$16,'Input 2'!$C$16, IF($C133='Input 2'!$B$17,'Input 2'!$C$17, FALSE)))))))</f>
        <v>1</v>
      </c>
      <c r="J133" s="89">
        <f t="shared" si="44"/>
        <v>1</v>
      </c>
      <c r="K133" s="105">
        <f>'Input 1'!I133</f>
        <v>0</v>
      </c>
      <c r="L133" s="91">
        <f>IF($C133='Input 2'!$B$19, 'Input 2'!$C$19, IF($C133='Input 2'!$B$20,'Input 2'!$C$20, IF($C133='Input 2'!$B$21,'Input 2'!$C$21, IF($C133='Input 2'!$B$22,'Input 2'!$C$22, IF($C133='Input 2'!$B$23,'Input 2'!$C$23, IF($C133='Input 2'!$B$24,'Input 2'!$C$24, IF($C133='Input 2'!$B$25,'Input 2'!$C$25, FALSE)))))))</f>
        <v>1</v>
      </c>
      <c r="M133" s="91">
        <f t="shared" si="45"/>
        <v>1</v>
      </c>
      <c r="N133" s="92">
        <f t="shared" si="46"/>
        <v>1234.0989999999999</v>
      </c>
      <c r="P133" s="87">
        <f>'Input 1'!F133</f>
        <v>1265</v>
      </c>
      <c r="R133" s="98">
        <f t="shared" si="40"/>
        <v>3604.2626653284051</v>
      </c>
      <c r="S133" s="98">
        <f t="shared" si="41"/>
        <v>2625.0358200836995</v>
      </c>
      <c r="T133" s="98">
        <f t="shared" si="42"/>
        <v>4736.8623899487884</v>
      </c>
      <c r="U133" s="98">
        <f t="shared" si="47"/>
        <v>292.05620175759037</v>
      </c>
      <c r="V133" s="99">
        <f t="shared" si="48"/>
        <v>0.35097331062156051</v>
      </c>
      <c r="W133" s="168"/>
      <c r="X133" s="101" t="str">
        <f t="shared" si="49"/>
        <v>Kashmore</v>
      </c>
      <c r="Y133" s="102">
        <f>R133*'Input 2'!$I$25</f>
        <v>2522.9838657298833</v>
      </c>
      <c r="Z133" s="102">
        <f t="shared" si="50"/>
        <v>204.43934123031323</v>
      </c>
    </row>
    <row r="134" spans="1:26" x14ac:dyDescent="0.15">
      <c r="A134" s="71" t="str">
        <f>'Input 1'!D134</f>
        <v>PK711</v>
      </c>
      <c r="B134" s="71" t="str">
        <f>'Input 1'!C134</f>
        <v>Khairpur</v>
      </c>
      <c r="C134" s="71" t="str">
        <f>'Input 1'!B134</f>
        <v>PK7</v>
      </c>
      <c r="D134" s="72">
        <f>'Input 1'!E134/1000</f>
        <v>2699.1179999999999</v>
      </c>
      <c r="E134" s="73">
        <f>'Input 1'!G134</f>
        <v>0</v>
      </c>
      <c r="F134" s="74">
        <f>IF($C134='Input 2'!$B$3, 'Input 2'!$C$3, IF($C134='Input 2'!$B$4,'Input 2'!$C$4, IF($C134='Input 2'!$B$5,'Input 2'!$C$5, IF($C134='Input 2'!$B$6,'Input 2'!$C$6, IF($C134='Input 2'!$B$7,'Input 2'!$C$7, IF($C134='Input 2'!$B$8,'Input 2'!$C$8, IF($C134='Input 2'!$B$9,'Input 2'!$C$9, FALSE)))))))</f>
        <v>1</v>
      </c>
      <c r="G134" s="74">
        <f t="shared" si="43"/>
        <v>1</v>
      </c>
      <c r="H134" s="90">
        <f>'Input 1'!H134</f>
        <v>0</v>
      </c>
      <c r="I134" s="89">
        <f>IF($C134='Input 2'!$B$11, 'Input 2'!$C$11, IF($C134='Input 2'!$B$12,'Input 2'!$C$12, IF($C134='Input 2'!$B$13,'Input 2'!$C$13, IF($C134='Input 2'!$B$14,'Input 2'!$C$14, IF($C134='Input 2'!$B$15,'Input 2'!$C$15, IF($C134='Input 2'!$B$16,'Input 2'!$C$16, IF($C134='Input 2'!$B$17,'Input 2'!$C$17, FALSE)))))))</f>
        <v>1</v>
      </c>
      <c r="J134" s="89">
        <f t="shared" si="44"/>
        <v>1</v>
      </c>
      <c r="K134" s="105">
        <f>'Input 1'!I134</f>
        <v>0</v>
      </c>
      <c r="L134" s="91">
        <f>IF($C134='Input 2'!$B$19, 'Input 2'!$C$19, IF($C134='Input 2'!$B$20,'Input 2'!$C$20, IF($C134='Input 2'!$B$21,'Input 2'!$C$21, IF($C134='Input 2'!$B$22,'Input 2'!$C$22, IF($C134='Input 2'!$B$23,'Input 2'!$C$23, IF($C134='Input 2'!$B$24,'Input 2'!$C$24, IF($C134='Input 2'!$B$25,'Input 2'!$C$25, FALSE)))))))</f>
        <v>1</v>
      </c>
      <c r="M134" s="91">
        <f t="shared" si="45"/>
        <v>1</v>
      </c>
      <c r="N134" s="92">
        <f t="shared" si="46"/>
        <v>2699.1179999999999</v>
      </c>
      <c r="P134" s="87">
        <f>'Input 1'!F134</f>
        <v>3472</v>
      </c>
      <c r="R134" s="98">
        <f t="shared" si="40"/>
        <v>7882.9415117554381</v>
      </c>
      <c r="S134" s="98">
        <f t="shared" si="41"/>
        <v>5741.2585478415222</v>
      </c>
      <c r="T134" s="98">
        <f t="shared" si="42"/>
        <v>10360.068795318522</v>
      </c>
      <c r="U134" s="98">
        <f t="shared" si="47"/>
        <v>292.05620175759037</v>
      </c>
      <c r="V134" s="99">
        <f t="shared" si="48"/>
        <v>0.44044472419621272</v>
      </c>
      <c r="W134" s="168"/>
      <c r="X134" s="101" t="str">
        <f t="shared" si="49"/>
        <v>Khairpur</v>
      </c>
      <c r="Y134" s="102">
        <f>R134*'Input 2'!$I$25</f>
        <v>5518.059058228806</v>
      </c>
      <c r="Z134" s="102">
        <f t="shared" si="50"/>
        <v>204.43934123031323</v>
      </c>
    </row>
    <row r="135" spans="1:26" x14ac:dyDescent="0.15">
      <c r="A135" s="71" t="str">
        <f>'Input 1'!D135</f>
        <v>PK712</v>
      </c>
      <c r="B135" s="71" t="str">
        <f>'Input 1'!C135</f>
        <v>Korangi Karachi</v>
      </c>
      <c r="C135" s="71" t="str">
        <f>'Input 1'!B135</f>
        <v>PK7</v>
      </c>
      <c r="D135" s="72">
        <f>'Input 1'!E135/1000</f>
        <v>2767.7080000000001</v>
      </c>
      <c r="E135" s="73">
        <f>'Input 1'!G135</f>
        <v>0</v>
      </c>
      <c r="F135" s="74">
        <f>IF($C135='Input 2'!$B$3, 'Input 2'!$C$3, IF($C135='Input 2'!$B$4,'Input 2'!$C$4, IF($C135='Input 2'!$B$5,'Input 2'!$C$5, IF($C135='Input 2'!$B$6,'Input 2'!$C$6, IF($C135='Input 2'!$B$7,'Input 2'!$C$7, IF($C135='Input 2'!$B$8,'Input 2'!$C$8, IF($C135='Input 2'!$B$9,'Input 2'!$C$9, FALSE)))))))</f>
        <v>1</v>
      </c>
      <c r="G135" s="74">
        <f t="shared" si="43"/>
        <v>1</v>
      </c>
      <c r="H135" s="90">
        <f>'Input 1'!H135</f>
        <v>0</v>
      </c>
      <c r="I135" s="89">
        <f>IF($C135='Input 2'!$B$11, 'Input 2'!$C$11, IF($C135='Input 2'!$B$12,'Input 2'!$C$12, IF($C135='Input 2'!$B$13,'Input 2'!$C$13, IF($C135='Input 2'!$B$14,'Input 2'!$C$14, IF($C135='Input 2'!$B$15,'Input 2'!$C$15, IF($C135='Input 2'!$B$16,'Input 2'!$C$16, IF($C135='Input 2'!$B$17,'Input 2'!$C$17, FALSE)))))))</f>
        <v>1</v>
      </c>
      <c r="J135" s="89">
        <f t="shared" si="44"/>
        <v>1</v>
      </c>
      <c r="K135" s="105">
        <f>'Input 1'!I135</f>
        <v>0</v>
      </c>
      <c r="L135" s="91">
        <f>IF($C135='Input 2'!$B$19, 'Input 2'!$C$19, IF($C135='Input 2'!$B$20,'Input 2'!$C$20, IF($C135='Input 2'!$B$21,'Input 2'!$C$21, IF($C135='Input 2'!$B$22,'Input 2'!$C$22, IF($C135='Input 2'!$B$23,'Input 2'!$C$23, IF($C135='Input 2'!$B$24,'Input 2'!$C$24, IF($C135='Input 2'!$B$25,'Input 2'!$C$25, FALSE)))))))</f>
        <v>1</v>
      </c>
      <c r="M135" s="91">
        <f t="shared" si="45"/>
        <v>1</v>
      </c>
      <c r="N135" s="92">
        <f t="shared" si="46"/>
        <v>2767.7080000000001</v>
      </c>
      <c r="P135" s="87">
        <f>'Input 1'!F135</f>
        <v>2758</v>
      </c>
      <c r="R135" s="98">
        <f t="shared" si="40"/>
        <v>8083.26286054097</v>
      </c>
      <c r="S135" s="98">
        <f t="shared" si="41"/>
        <v>5887.1554385282025</v>
      </c>
      <c r="T135" s="98">
        <f t="shared" si="42"/>
        <v>10623.338914917184</v>
      </c>
      <c r="U135" s="98">
        <f t="shared" si="47"/>
        <v>292.05620175759037</v>
      </c>
      <c r="V135" s="99">
        <f t="shared" si="48"/>
        <v>0.34119885095700347</v>
      </c>
      <c r="W135" s="168"/>
      <c r="X135" s="101" t="str">
        <f t="shared" si="49"/>
        <v>Korangi Karachi</v>
      </c>
      <c r="Y135" s="102">
        <f>R135*'Input 2'!$I$25</f>
        <v>5658.2840023786785</v>
      </c>
      <c r="Z135" s="102">
        <f t="shared" si="50"/>
        <v>204.43934123031323</v>
      </c>
    </row>
    <row r="136" spans="1:26" x14ac:dyDescent="0.15">
      <c r="A136" s="71" t="str">
        <f>'Input 1'!D136</f>
        <v>PK713</v>
      </c>
      <c r="B136" s="71" t="str">
        <f>'Input 1'!C136</f>
        <v>Larkana</v>
      </c>
      <c r="C136" s="71" t="str">
        <f>'Input 1'!B136</f>
        <v>PK7</v>
      </c>
      <c r="D136" s="72">
        <f>'Input 1'!E136/1000</f>
        <v>1702.1120000000001</v>
      </c>
      <c r="E136" s="73">
        <f>'Input 1'!G136</f>
        <v>0</v>
      </c>
      <c r="F136" s="74">
        <f>IF($C136='Input 2'!$B$3, 'Input 2'!$C$3, IF($C136='Input 2'!$B$4,'Input 2'!$C$4, IF($C136='Input 2'!$B$5,'Input 2'!$C$5, IF($C136='Input 2'!$B$6,'Input 2'!$C$6, IF($C136='Input 2'!$B$7,'Input 2'!$C$7, IF($C136='Input 2'!$B$8,'Input 2'!$C$8, IF($C136='Input 2'!$B$9,'Input 2'!$C$9, FALSE)))))))</f>
        <v>1</v>
      </c>
      <c r="G136" s="74">
        <f t="shared" si="43"/>
        <v>1</v>
      </c>
      <c r="H136" s="90">
        <f>'Input 1'!H136</f>
        <v>0</v>
      </c>
      <c r="I136" s="89">
        <f>IF($C136='Input 2'!$B$11, 'Input 2'!$C$11, IF($C136='Input 2'!$B$12,'Input 2'!$C$12, IF($C136='Input 2'!$B$13,'Input 2'!$C$13, IF($C136='Input 2'!$B$14,'Input 2'!$C$14, IF($C136='Input 2'!$B$15,'Input 2'!$C$15, IF($C136='Input 2'!$B$16,'Input 2'!$C$16, IF($C136='Input 2'!$B$17,'Input 2'!$C$17, FALSE)))))))</f>
        <v>1</v>
      </c>
      <c r="J136" s="89">
        <f t="shared" si="44"/>
        <v>1</v>
      </c>
      <c r="K136" s="105">
        <f>'Input 1'!I136</f>
        <v>0</v>
      </c>
      <c r="L136" s="91">
        <f>IF($C136='Input 2'!$B$19, 'Input 2'!$C$19, IF($C136='Input 2'!$B$20,'Input 2'!$C$20, IF($C136='Input 2'!$B$21,'Input 2'!$C$21, IF($C136='Input 2'!$B$22,'Input 2'!$C$22, IF($C136='Input 2'!$B$23,'Input 2'!$C$23, IF($C136='Input 2'!$B$24,'Input 2'!$C$24, IF($C136='Input 2'!$B$25,'Input 2'!$C$25, FALSE)))))))</f>
        <v>1</v>
      </c>
      <c r="M136" s="91">
        <f t="shared" si="45"/>
        <v>1</v>
      </c>
      <c r="N136" s="92">
        <f t="shared" si="46"/>
        <v>1702.1120000000001</v>
      </c>
      <c r="P136" s="87">
        <f>'Input 1'!F136</f>
        <v>2896</v>
      </c>
      <c r="R136" s="98">
        <f t="shared" si="40"/>
        <v>4971.1236568601571</v>
      </c>
      <c r="S136" s="98">
        <f t="shared" si="41"/>
        <v>3620.5401428850573</v>
      </c>
      <c r="T136" s="98">
        <f t="shared" si="42"/>
        <v>6533.2443477229235</v>
      </c>
      <c r="U136" s="98">
        <f t="shared" si="47"/>
        <v>292.05620175759037</v>
      </c>
      <c r="V136" s="99">
        <f t="shared" si="48"/>
        <v>0.5825644662859103</v>
      </c>
      <c r="W136" s="168"/>
      <c r="X136" s="101" t="str">
        <f t="shared" si="49"/>
        <v>Larkana</v>
      </c>
      <c r="Y136" s="102">
        <f>R136*'Input 2'!$I$25</f>
        <v>3479.7865598021099</v>
      </c>
      <c r="Z136" s="102">
        <f t="shared" si="50"/>
        <v>204.43934123031323</v>
      </c>
    </row>
    <row r="137" spans="1:26" x14ac:dyDescent="0.15">
      <c r="A137" s="71" t="str">
        <f>'Input 1'!D137</f>
        <v>PK714</v>
      </c>
      <c r="B137" s="71" t="str">
        <f>'Input 1'!C137</f>
        <v>Malir Karachi</v>
      </c>
      <c r="C137" s="71" t="str">
        <f>'Input 1'!B137</f>
        <v>PK7</v>
      </c>
      <c r="D137" s="72">
        <f>'Input 1'!E137/1000</f>
        <v>2427.7289999999998</v>
      </c>
      <c r="E137" s="73">
        <f>'Input 1'!G137</f>
        <v>0</v>
      </c>
      <c r="F137" s="74">
        <f>IF($C137='Input 2'!$B$3, 'Input 2'!$C$3, IF($C137='Input 2'!$B$4,'Input 2'!$C$4, IF($C137='Input 2'!$B$5,'Input 2'!$C$5, IF($C137='Input 2'!$B$6,'Input 2'!$C$6, IF($C137='Input 2'!$B$7,'Input 2'!$C$7, IF($C137='Input 2'!$B$8,'Input 2'!$C$8, IF($C137='Input 2'!$B$9,'Input 2'!$C$9, FALSE)))))))</f>
        <v>1</v>
      </c>
      <c r="G137" s="74">
        <f t="shared" si="43"/>
        <v>1</v>
      </c>
      <c r="H137" s="90">
        <f>'Input 1'!H137</f>
        <v>0</v>
      </c>
      <c r="I137" s="89">
        <f>IF($C137='Input 2'!$B$11, 'Input 2'!$C$11, IF($C137='Input 2'!$B$12,'Input 2'!$C$12, IF($C137='Input 2'!$B$13,'Input 2'!$C$13, IF($C137='Input 2'!$B$14,'Input 2'!$C$14, IF($C137='Input 2'!$B$15,'Input 2'!$C$15, IF($C137='Input 2'!$B$16,'Input 2'!$C$16, IF($C137='Input 2'!$B$17,'Input 2'!$C$17, FALSE)))))))</f>
        <v>1</v>
      </c>
      <c r="J137" s="89">
        <f t="shared" si="44"/>
        <v>1</v>
      </c>
      <c r="K137" s="105">
        <f>'Input 1'!I137</f>
        <v>0</v>
      </c>
      <c r="L137" s="91">
        <f>IF($C137='Input 2'!$B$19, 'Input 2'!$C$19, IF($C137='Input 2'!$B$20,'Input 2'!$C$20, IF($C137='Input 2'!$B$21,'Input 2'!$C$21, IF($C137='Input 2'!$B$22,'Input 2'!$C$22, IF($C137='Input 2'!$B$23,'Input 2'!$C$23, IF($C137='Input 2'!$B$24,'Input 2'!$C$24, IF($C137='Input 2'!$B$25,'Input 2'!$C$25, FALSE)))))))</f>
        <v>1</v>
      </c>
      <c r="M137" s="91">
        <f t="shared" si="45"/>
        <v>1</v>
      </c>
      <c r="N137" s="92">
        <f t="shared" si="46"/>
        <v>2427.7289999999998</v>
      </c>
      <c r="P137" s="87">
        <f>'Input 1'!F137</f>
        <v>2198</v>
      </c>
      <c r="R137" s="98">
        <f t="shared" si="40"/>
        <v>7090.3331063675305</v>
      </c>
      <c r="S137" s="98">
        <f t="shared" si="41"/>
        <v>5163.9905602840445</v>
      </c>
      <c r="T137" s="98">
        <f t="shared" si="42"/>
        <v>9318.391954849636</v>
      </c>
      <c r="U137" s="98">
        <f t="shared" si="47"/>
        <v>292.05620175759037</v>
      </c>
      <c r="V137" s="99">
        <f t="shared" si="48"/>
        <v>0.3099995397996278</v>
      </c>
      <c r="W137" s="168"/>
      <c r="X137" s="101" t="str">
        <f t="shared" si="49"/>
        <v>Malir Karachi</v>
      </c>
      <c r="Y137" s="102">
        <f>R137*'Input 2'!$I$25</f>
        <v>4963.2331744572712</v>
      </c>
      <c r="Z137" s="102">
        <f t="shared" si="50"/>
        <v>204.43934123031323</v>
      </c>
    </row>
    <row r="138" spans="1:26" x14ac:dyDescent="0.15">
      <c r="A138" s="71" t="str">
        <f>'Input 1'!D138</f>
        <v>PK715</v>
      </c>
      <c r="B138" s="71" t="str">
        <f>'Input 1'!C138</f>
        <v>Matiari</v>
      </c>
      <c r="C138" s="71" t="str">
        <f>'Input 1'!B138</f>
        <v>PK7</v>
      </c>
      <c r="D138" s="72">
        <f>'Input 1'!E138/1000</f>
        <v>864.09699999999998</v>
      </c>
      <c r="E138" s="73">
        <f>'Input 1'!G138</f>
        <v>0</v>
      </c>
      <c r="F138" s="74">
        <f>IF($C138='Input 2'!$B$3, 'Input 2'!$C$3, IF($C138='Input 2'!$B$4,'Input 2'!$C$4, IF($C138='Input 2'!$B$5,'Input 2'!$C$5, IF($C138='Input 2'!$B$6,'Input 2'!$C$6, IF($C138='Input 2'!$B$7,'Input 2'!$C$7, IF($C138='Input 2'!$B$8,'Input 2'!$C$8, IF($C138='Input 2'!$B$9,'Input 2'!$C$9, FALSE)))))))</f>
        <v>1</v>
      </c>
      <c r="G138" s="74">
        <f t="shared" si="43"/>
        <v>1</v>
      </c>
      <c r="H138" s="90">
        <f>'Input 1'!H138</f>
        <v>0</v>
      </c>
      <c r="I138" s="89">
        <f>IF($C138='Input 2'!$B$11, 'Input 2'!$C$11, IF($C138='Input 2'!$B$12,'Input 2'!$C$12, IF($C138='Input 2'!$B$13,'Input 2'!$C$13, IF($C138='Input 2'!$B$14,'Input 2'!$C$14, IF($C138='Input 2'!$B$15,'Input 2'!$C$15, IF($C138='Input 2'!$B$16,'Input 2'!$C$16, IF($C138='Input 2'!$B$17,'Input 2'!$C$17, FALSE)))))))</f>
        <v>1</v>
      </c>
      <c r="J138" s="89">
        <f t="shared" si="44"/>
        <v>1</v>
      </c>
      <c r="K138" s="105">
        <f>'Input 1'!I138</f>
        <v>0</v>
      </c>
      <c r="L138" s="91">
        <f>IF($C138='Input 2'!$B$19, 'Input 2'!$C$19, IF($C138='Input 2'!$B$20,'Input 2'!$C$20, IF($C138='Input 2'!$B$21,'Input 2'!$C$21, IF($C138='Input 2'!$B$22,'Input 2'!$C$22, IF($C138='Input 2'!$B$23,'Input 2'!$C$23, IF($C138='Input 2'!$B$24,'Input 2'!$C$24, IF($C138='Input 2'!$B$25,'Input 2'!$C$25, FALSE)))))))</f>
        <v>1</v>
      </c>
      <c r="M138" s="91">
        <f t="shared" si="45"/>
        <v>1</v>
      </c>
      <c r="N138" s="92">
        <f t="shared" si="46"/>
        <v>864.09699999999998</v>
      </c>
      <c r="P138" s="87">
        <f>'Input 1'!F138</f>
        <v>1316</v>
      </c>
      <c r="R138" s="98">
        <f t="shared" si="40"/>
        <v>2523.6488777012855</v>
      </c>
      <c r="S138" s="98">
        <f t="shared" si="41"/>
        <v>1838.0094117464357</v>
      </c>
      <c r="T138" s="98">
        <f t="shared" si="42"/>
        <v>3316.6776576008715</v>
      </c>
      <c r="U138" s="98">
        <f t="shared" si="47"/>
        <v>292.05620175759037</v>
      </c>
      <c r="V138" s="99">
        <f t="shared" si="48"/>
        <v>0.52146715481224315</v>
      </c>
      <c r="W138" s="168"/>
      <c r="X138" s="101" t="str">
        <f t="shared" si="49"/>
        <v>Matiari</v>
      </c>
      <c r="Y138" s="102">
        <f>R138*'Input 2'!$I$25</f>
        <v>1766.5542143908997</v>
      </c>
      <c r="Z138" s="102">
        <f t="shared" si="50"/>
        <v>204.43934123031323</v>
      </c>
    </row>
    <row r="139" spans="1:26" x14ac:dyDescent="0.15">
      <c r="A139" s="71" t="str">
        <f>'Input 1'!D139</f>
        <v>PK716</v>
      </c>
      <c r="B139" s="71" t="str">
        <f>'Input 1'!C139</f>
        <v>Mirpur Khas</v>
      </c>
      <c r="C139" s="71" t="str">
        <f>'Input 1'!B139</f>
        <v>PK7</v>
      </c>
      <c r="D139" s="72">
        <f>'Input 1'!E139/1000</f>
        <v>1674.05</v>
      </c>
      <c r="E139" s="73">
        <f>'Input 1'!G139</f>
        <v>0</v>
      </c>
      <c r="F139" s="74">
        <f>IF($C139='Input 2'!$B$3, 'Input 2'!$C$3, IF($C139='Input 2'!$B$4,'Input 2'!$C$4, IF($C139='Input 2'!$B$5,'Input 2'!$C$5, IF($C139='Input 2'!$B$6,'Input 2'!$C$6, IF($C139='Input 2'!$B$7,'Input 2'!$C$7, IF($C139='Input 2'!$B$8,'Input 2'!$C$8, IF($C139='Input 2'!$B$9,'Input 2'!$C$9, FALSE)))))))</f>
        <v>1</v>
      </c>
      <c r="G139" s="74">
        <f t="shared" si="43"/>
        <v>1</v>
      </c>
      <c r="H139" s="90">
        <f>'Input 1'!H139</f>
        <v>0</v>
      </c>
      <c r="I139" s="89">
        <f>IF($C139='Input 2'!$B$11, 'Input 2'!$C$11, IF($C139='Input 2'!$B$12,'Input 2'!$C$12, IF($C139='Input 2'!$B$13,'Input 2'!$C$13, IF($C139='Input 2'!$B$14,'Input 2'!$C$14, IF($C139='Input 2'!$B$15,'Input 2'!$C$15, IF($C139='Input 2'!$B$16,'Input 2'!$C$16, IF($C139='Input 2'!$B$17,'Input 2'!$C$17, FALSE)))))))</f>
        <v>1</v>
      </c>
      <c r="J139" s="89">
        <f t="shared" si="44"/>
        <v>1</v>
      </c>
      <c r="K139" s="105">
        <f>'Input 1'!I139</f>
        <v>0</v>
      </c>
      <c r="L139" s="91">
        <f>IF($C139='Input 2'!$B$19, 'Input 2'!$C$19, IF($C139='Input 2'!$B$20,'Input 2'!$C$20, IF($C139='Input 2'!$B$21,'Input 2'!$C$21, IF($C139='Input 2'!$B$22,'Input 2'!$C$22, IF($C139='Input 2'!$B$23,'Input 2'!$C$23, IF($C139='Input 2'!$B$24,'Input 2'!$C$24, IF($C139='Input 2'!$B$25,'Input 2'!$C$25, FALSE)))))))</f>
        <v>1</v>
      </c>
      <c r="M139" s="91">
        <f t="shared" si="45"/>
        <v>1</v>
      </c>
      <c r="N139" s="92">
        <f t="shared" si="46"/>
        <v>1674.05</v>
      </c>
      <c r="P139" s="87">
        <f>'Input 1'!F139</f>
        <v>3313</v>
      </c>
      <c r="R139" s="98">
        <f t="shared" si="40"/>
        <v>4889.1668455229419</v>
      </c>
      <c r="S139" s="98">
        <f t="shared" si="41"/>
        <v>3560.8498302090165</v>
      </c>
      <c r="T139" s="98">
        <f t="shared" si="42"/>
        <v>6425.5335138378432</v>
      </c>
      <c r="U139" s="98">
        <f t="shared" si="47"/>
        <v>292.05620175759043</v>
      </c>
      <c r="V139" s="99">
        <f t="shared" si="48"/>
        <v>0.67762056495039569</v>
      </c>
      <c r="W139" s="168"/>
      <c r="X139" s="101" t="str">
        <f t="shared" si="49"/>
        <v>Mirpur Khas</v>
      </c>
      <c r="Y139" s="102">
        <f>R139*'Input 2'!$I$25</f>
        <v>3422.4167918660592</v>
      </c>
      <c r="Z139" s="102">
        <f t="shared" si="50"/>
        <v>204.43934123031329</v>
      </c>
    </row>
    <row r="140" spans="1:26" x14ac:dyDescent="0.15">
      <c r="A140" s="71" t="str">
        <f>'Input 1'!D140</f>
        <v>PK717</v>
      </c>
      <c r="B140" s="71" t="str">
        <f>'Input 1'!C140</f>
        <v>Naushahro Feroze</v>
      </c>
      <c r="C140" s="71" t="str">
        <f>'Input 1'!B140</f>
        <v>PK7</v>
      </c>
      <c r="D140" s="72">
        <f>'Input 1'!E140/1000</f>
        <v>1788.058</v>
      </c>
      <c r="E140" s="73">
        <f>'Input 1'!G140</f>
        <v>0</v>
      </c>
      <c r="F140" s="74">
        <f>IF($C140='Input 2'!$B$3, 'Input 2'!$C$3, IF($C140='Input 2'!$B$4,'Input 2'!$C$4, IF($C140='Input 2'!$B$5,'Input 2'!$C$5, IF($C140='Input 2'!$B$6,'Input 2'!$C$6, IF($C140='Input 2'!$B$7,'Input 2'!$C$7, IF($C140='Input 2'!$B$8,'Input 2'!$C$8, IF($C140='Input 2'!$B$9,'Input 2'!$C$9, FALSE)))))))</f>
        <v>1</v>
      </c>
      <c r="G140" s="74">
        <f t="shared" si="43"/>
        <v>1</v>
      </c>
      <c r="H140" s="90">
        <f>'Input 1'!H140</f>
        <v>0</v>
      </c>
      <c r="I140" s="89">
        <f>IF($C140='Input 2'!$B$11, 'Input 2'!$C$11, IF($C140='Input 2'!$B$12,'Input 2'!$C$12, IF($C140='Input 2'!$B$13,'Input 2'!$C$13, IF($C140='Input 2'!$B$14,'Input 2'!$C$14, IF($C140='Input 2'!$B$15,'Input 2'!$C$15, IF($C140='Input 2'!$B$16,'Input 2'!$C$16, IF($C140='Input 2'!$B$17,'Input 2'!$C$17, FALSE)))))))</f>
        <v>1</v>
      </c>
      <c r="J140" s="89">
        <f t="shared" si="44"/>
        <v>1</v>
      </c>
      <c r="K140" s="105">
        <f>'Input 1'!I140</f>
        <v>0</v>
      </c>
      <c r="L140" s="91">
        <f>IF($C140='Input 2'!$B$19, 'Input 2'!$C$19, IF($C140='Input 2'!$B$20,'Input 2'!$C$20, IF($C140='Input 2'!$B$21,'Input 2'!$C$21, IF($C140='Input 2'!$B$22,'Input 2'!$C$22, IF($C140='Input 2'!$B$23,'Input 2'!$C$23, IF($C140='Input 2'!$B$24,'Input 2'!$C$24, IF($C140='Input 2'!$B$25,'Input 2'!$C$25, FALSE)))))))</f>
        <v>1</v>
      </c>
      <c r="M140" s="91">
        <f t="shared" si="45"/>
        <v>1</v>
      </c>
      <c r="N140" s="92">
        <f t="shared" si="46"/>
        <v>1788.058</v>
      </c>
      <c r="P140" s="87">
        <f>'Input 1'!F140</f>
        <v>2688</v>
      </c>
      <c r="R140" s="98">
        <f t="shared" si="40"/>
        <v>5222.1342800227349</v>
      </c>
      <c r="S140" s="98">
        <f t="shared" si="41"/>
        <v>3803.3547538627126</v>
      </c>
      <c r="T140" s="98">
        <f t="shared" si="42"/>
        <v>6863.1322861837261</v>
      </c>
      <c r="U140" s="98">
        <f t="shared" si="47"/>
        <v>292.05620175759037</v>
      </c>
      <c r="V140" s="99">
        <f t="shared" si="48"/>
        <v>0.51473207234117646</v>
      </c>
      <c r="W140" s="168"/>
      <c r="X140" s="101" t="str">
        <f t="shared" si="49"/>
        <v>Naushahro Feroze</v>
      </c>
      <c r="Y140" s="102">
        <f>R140*'Input 2'!$I$25</f>
        <v>3655.493996015914</v>
      </c>
      <c r="Z140" s="102">
        <f t="shared" si="50"/>
        <v>204.43934123031323</v>
      </c>
    </row>
    <row r="141" spans="1:26" x14ac:dyDescent="0.15">
      <c r="A141" s="71" t="str">
        <f>'Input 1'!D141</f>
        <v>PK718</v>
      </c>
      <c r="B141" s="71" t="str">
        <f>'Input 1'!C141</f>
        <v>Sanghar</v>
      </c>
      <c r="C141" s="71" t="str">
        <f>'Input 1'!B141</f>
        <v>PK7</v>
      </c>
      <c r="D141" s="72">
        <f>'Input 1'!E141/1000</f>
        <v>2311.52</v>
      </c>
      <c r="E141" s="73">
        <f>'Input 1'!G141</f>
        <v>0</v>
      </c>
      <c r="F141" s="74">
        <f>IF($C141='Input 2'!$B$3, 'Input 2'!$C$3, IF($C141='Input 2'!$B$4,'Input 2'!$C$4, IF($C141='Input 2'!$B$5,'Input 2'!$C$5, IF($C141='Input 2'!$B$6,'Input 2'!$C$6, IF($C141='Input 2'!$B$7,'Input 2'!$C$7, IF($C141='Input 2'!$B$8,'Input 2'!$C$8, IF($C141='Input 2'!$B$9,'Input 2'!$C$9, FALSE)))))))</f>
        <v>1</v>
      </c>
      <c r="G141" s="74">
        <f t="shared" si="43"/>
        <v>1</v>
      </c>
      <c r="H141" s="90">
        <f>'Input 1'!H141</f>
        <v>0</v>
      </c>
      <c r="I141" s="89">
        <f>IF($C141='Input 2'!$B$11, 'Input 2'!$C$11, IF($C141='Input 2'!$B$12,'Input 2'!$C$12, IF($C141='Input 2'!$B$13,'Input 2'!$C$13, IF($C141='Input 2'!$B$14,'Input 2'!$C$14, IF($C141='Input 2'!$B$15,'Input 2'!$C$15, IF($C141='Input 2'!$B$16,'Input 2'!$C$16, IF($C141='Input 2'!$B$17,'Input 2'!$C$17, FALSE)))))))</f>
        <v>1</v>
      </c>
      <c r="J141" s="89">
        <f t="shared" si="44"/>
        <v>1</v>
      </c>
      <c r="K141" s="105">
        <f>'Input 1'!I141</f>
        <v>0</v>
      </c>
      <c r="L141" s="91">
        <f>IF($C141='Input 2'!$B$19, 'Input 2'!$C$19, IF($C141='Input 2'!$B$20,'Input 2'!$C$20, IF($C141='Input 2'!$B$21,'Input 2'!$C$21, IF($C141='Input 2'!$B$22,'Input 2'!$C$22, IF($C141='Input 2'!$B$23,'Input 2'!$C$23, IF($C141='Input 2'!$B$24,'Input 2'!$C$24, IF($C141='Input 2'!$B$25,'Input 2'!$C$25, FALSE)))))))</f>
        <v>1</v>
      </c>
      <c r="M141" s="91">
        <f t="shared" si="45"/>
        <v>1</v>
      </c>
      <c r="N141" s="92">
        <f t="shared" si="46"/>
        <v>2311.52</v>
      </c>
      <c r="P141" s="87">
        <f>'Input 1'!F141</f>
        <v>3806</v>
      </c>
      <c r="R141" s="98">
        <f t="shared" si="40"/>
        <v>6750.9375148670533</v>
      </c>
      <c r="S141" s="98">
        <f t="shared" si="41"/>
        <v>4916.8039183565279</v>
      </c>
      <c r="T141" s="98">
        <f t="shared" si="42"/>
        <v>8872.3450481804321</v>
      </c>
      <c r="U141" s="98">
        <f t="shared" si="47"/>
        <v>292.05620175759037</v>
      </c>
      <c r="V141" s="99">
        <f t="shared" si="48"/>
        <v>0.56377354872835794</v>
      </c>
      <c r="W141" s="168"/>
      <c r="X141" s="101" t="str">
        <f t="shared" si="49"/>
        <v>Sanghar</v>
      </c>
      <c r="Y141" s="102">
        <f>R141*'Input 2'!$I$25</f>
        <v>4725.6562604069368</v>
      </c>
      <c r="Z141" s="102">
        <f t="shared" si="50"/>
        <v>204.43934123031323</v>
      </c>
    </row>
    <row r="142" spans="1:26" x14ac:dyDescent="0.15">
      <c r="A142" s="71" t="str">
        <f>'Input 1'!D142</f>
        <v>PK719</v>
      </c>
      <c r="B142" s="71" t="str">
        <f>'Input 1'!C142</f>
        <v>Shaheed Benazirabad</v>
      </c>
      <c r="C142" s="71" t="str">
        <f>'Input 1'!B142</f>
        <v>PK7</v>
      </c>
      <c r="D142" s="72">
        <f>'Input 1'!E142/1000</f>
        <v>1782.46</v>
      </c>
      <c r="E142" s="73">
        <f>'Input 1'!G142</f>
        <v>0</v>
      </c>
      <c r="F142" s="74">
        <f>IF($C142='Input 2'!$B$3, 'Input 2'!$C$3, IF($C142='Input 2'!$B$4,'Input 2'!$C$4, IF($C142='Input 2'!$B$5,'Input 2'!$C$5, IF($C142='Input 2'!$B$6,'Input 2'!$C$6, IF($C142='Input 2'!$B$7,'Input 2'!$C$7, IF($C142='Input 2'!$B$8,'Input 2'!$C$8, IF($C142='Input 2'!$B$9,'Input 2'!$C$9, FALSE)))))))</f>
        <v>1</v>
      </c>
      <c r="G142" s="74">
        <f t="shared" si="43"/>
        <v>1</v>
      </c>
      <c r="H142" s="90">
        <f>'Input 1'!H142</f>
        <v>0</v>
      </c>
      <c r="I142" s="89">
        <f>IF($C142='Input 2'!$B$11, 'Input 2'!$C$11, IF($C142='Input 2'!$B$12,'Input 2'!$C$12, IF($C142='Input 2'!$B$13,'Input 2'!$C$13, IF($C142='Input 2'!$B$14,'Input 2'!$C$14, IF($C142='Input 2'!$B$15,'Input 2'!$C$15, IF($C142='Input 2'!$B$16,'Input 2'!$C$16, IF($C142='Input 2'!$B$17,'Input 2'!$C$17, FALSE)))))))</f>
        <v>1</v>
      </c>
      <c r="J142" s="89">
        <f t="shared" si="44"/>
        <v>1</v>
      </c>
      <c r="K142" s="105">
        <f>'Input 1'!I142</f>
        <v>0</v>
      </c>
      <c r="L142" s="91">
        <f>IF($C142='Input 2'!$B$19, 'Input 2'!$C$19, IF($C142='Input 2'!$B$20,'Input 2'!$C$20, IF($C142='Input 2'!$B$21,'Input 2'!$C$21, IF($C142='Input 2'!$B$22,'Input 2'!$C$22, IF($C142='Input 2'!$B$23,'Input 2'!$C$23, IF($C142='Input 2'!$B$24,'Input 2'!$C$24, IF($C142='Input 2'!$B$25,'Input 2'!$C$25, FALSE)))))))</f>
        <v>1</v>
      </c>
      <c r="M142" s="91">
        <f t="shared" si="45"/>
        <v>1</v>
      </c>
      <c r="N142" s="92">
        <f t="shared" si="46"/>
        <v>1782.46</v>
      </c>
      <c r="P142" s="87">
        <f>'Input 1'!F142</f>
        <v>4196</v>
      </c>
      <c r="R142" s="98">
        <f t="shared" si="40"/>
        <v>5205.7849738483455</v>
      </c>
      <c r="S142" s="98">
        <f t="shared" si="41"/>
        <v>3791.4473213789097</v>
      </c>
      <c r="T142" s="98">
        <f t="shared" si="42"/>
        <v>6841.6453911623921</v>
      </c>
      <c r="U142" s="98">
        <f t="shared" si="47"/>
        <v>292.05620175759037</v>
      </c>
      <c r="V142" s="99">
        <f t="shared" si="48"/>
        <v>0.80602637663271215</v>
      </c>
      <c r="W142" s="168"/>
      <c r="X142" s="101" t="str">
        <f t="shared" si="49"/>
        <v>Shaheed Benazirabad</v>
      </c>
      <c r="Y142" s="102">
        <f>R142*'Input 2'!$I$25</f>
        <v>3644.0494816938417</v>
      </c>
      <c r="Z142" s="102">
        <f t="shared" si="50"/>
        <v>204.43934123031323</v>
      </c>
    </row>
    <row r="143" spans="1:26" x14ac:dyDescent="0.15">
      <c r="A143" s="71" t="str">
        <f>'Input 1'!D143</f>
        <v>PK720</v>
      </c>
      <c r="B143" s="71" t="str">
        <f>'Input 1'!C143</f>
        <v>Shikarpur</v>
      </c>
      <c r="C143" s="71" t="str">
        <f>'Input 1'!B143</f>
        <v>PK7</v>
      </c>
      <c r="D143" s="72">
        <f>'Input 1'!E143/1000</f>
        <v>1345.0550000000001</v>
      </c>
      <c r="E143" s="73">
        <f>'Input 1'!G143</f>
        <v>0</v>
      </c>
      <c r="F143" s="74">
        <f>IF($C143='Input 2'!$B$3, 'Input 2'!$C$3, IF($C143='Input 2'!$B$4,'Input 2'!$C$4, IF($C143='Input 2'!$B$5,'Input 2'!$C$5, IF($C143='Input 2'!$B$6,'Input 2'!$C$6, IF($C143='Input 2'!$B$7,'Input 2'!$C$7, IF($C143='Input 2'!$B$8,'Input 2'!$C$8, IF($C143='Input 2'!$B$9,'Input 2'!$C$9, FALSE)))))))</f>
        <v>1</v>
      </c>
      <c r="G143" s="74">
        <f t="shared" si="43"/>
        <v>1</v>
      </c>
      <c r="H143" s="90">
        <f>'Input 1'!H143</f>
        <v>0</v>
      </c>
      <c r="I143" s="89">
        <f>IF($C143='Input 2'!$B$11, 'Input 2'!$C$11, IF($C143='Input 2'!$B$12,'Input 2'!$C$12, IF($C143='Input 2'!$B$13,'Input 2'!$C$13, IF($C143='Input 2'!$B$14,'Input 2'!$C$14, IF($C143='Input 2'!$B$15,'Input 2'!$C$15, IF($C143='Input 2'!$B$16,'Input 2'!$C$16, IF($C143='Input 2'!$B$17,'Input 2'!$C$17, FALSE)))))))</f>
        <v>1</v>
      </c>
      <c r="J143" s="89">
        <f t="shared" si="44"/>
        <v>1</v>
      </c>
      <c r="K143" s="105">
        <f>'Input 1'!I143</f>
        <v>0</v>
      </c>
      <c r="L143" s="91">
        <f>IF($C143='Input 2'!$B$19, 'Input 2'!$C$19, IF($C143='Input 2'!$B$20,'Input 2'!$C$20, IF($C143='Input 2'!$B$21,'Input 2'!$C$21, IF($C143='Input 2'!$B$22,'Input 2'!$C$22, IF($C143='Input 2'!$B$23,'Input 2'!$C$23, IF($C143='Input 2'!$B$24,'Input 2'!$C$24, IF($C143='Input 2'!$B$25,'Input 2'!$C$25, FALSE)))))))</f>
        <v>1</v>
      </c>
      <c r="M143" s="91">
        <f t="shared" si="45"/>
        <v>1</v>
      </c>
      <c r="N143" s="92">
        <f t="shared" si="46"/>
        <v>1345.0550000000001</v>
      </c>
      <c r="P143" s="87">
        <f>'Input 1'!F143</f>
        <v>1669</v>
      </c>
      <c r="R143" s="98">
        <f t="shared" si="40"/>
        <v>3928.3165445505574</v>
      </c>
      <c r="S143" s="98">
        <f t="shared" si="41"/>
        <v>2861.0488745089983</v>
      </c>
      <c r="T143" s="98">
        <f t="shared" si="42"/>
        <v>5162.7466207432044</v>
      </c>
      <c r="U143" s="98">
        <f t="shared" si="47"/>
        <v>292.05620175759037</v>
      </c>
      <c r="V143" s="99">
        <f t="shared" si="48"/>
        <v>0.42486392862491479</v>
      </c>
      <c r="W143" s="168"/>
      <c r="X143" s="101" t="str">
        <f t="shared" si="49"/>
        <v>Shikarpur</v>
      </c>
      <c r="Y143" s="102">
        <f>R143*'Input 2'!$I$25</f>
        <v>2749.8215811853902</v>
      </c>
      <c r="Z143" s="102">
        <f t="shared" si="50"/>
        <v>204.43934123031323</v>
      </c>
    </row>
    <row r="144" spans="1:26" x14ac:dyDescent="0.15">
      <c r="A144" s="71" t="str">
        <f>'Input 1'!D144</f>
        <v>PK721</v>
      </c>
      <c r="B144" s="71" t="str">
        <f>'Input 1'!C144</f>
        <v>South Karachi</v>
      </c>
      <c r="C144" s="71" t="str">
        <f>'Input 1'!B144</f>
        <v>PK7</v>
      </c>
      <c r="D144" s="72">
        <f>'Input 1'!E144/1000</f>
        <v>1885.0139999999999</v>
      </c>
      <c r="E144" s="73">
        <f>'Input 1'!G144</f>
        <v>0</v>
      </c>
      <c r="F144" s="74">
        <f>IF($C144='Input 2'!$B$3, 'Input 2'!$C$3, IF($C144='Input 2'!$B$4,'Input 2'!$C$4, IF($C144='Input 2'!$B$5,'Input 2'!$C$5, IF($C144='Input 2'!$B$6,'Input 2'!$C$6, IF($C144='Input 2'!$B$7,'Input 2'!$C$7, IF($C144='Input 2'!$B$8,'Input 2'!$C$8, IF($C144='Input 2'!$B$9,'Input 2'!$C$9, FALSE)))))))</f>
        <v>1</v>
      </c>
      <c r="G144" s="74">
        <f t="shared" si="43"/>
        <v>1</v>
      </c>
      <c r="H144" s="90">
        <f>'Input 1'!H144</f>
        <v>0</v>
      </c>
      <c r="I144" s="89">
        <f>IF($C144='Input 2'!$B$11, 'Input 2'!$C$11, IF($C144='Input 2'!$B$12,'Input 2'!$C$12, IF($C144='Input 2'!$B$13,'Input 2'!$C$13, IF($C144='Input 2'!$B$14,'Input 2'!$C$14, IF($C144='Input 2'!$B$15,'Input 2'!$C$15, IF($C144='Input 2'!$B$16,'Input 2'!$C$16, IF($C144='Input 2'!$B$17,'Input 2'!$C$17, FALSE)))))))</f>
        <v>1</v>
      </c>
      <c r="J144" s="89">
        <f t="shared" si="44"/>
        <v>1</v>
      </c>
      <c r="K144" s="105">
        <f>'Input 1'!I144</f>
        <v>0</v>
      </c>
      <c r="L144" s="91">
        <f>IF($C144='Input 2'!$B$19, 'Input 2'!$C$19, IF($C144='Input 2'!$B$20,'Input 2'!$C$20, IF($C144='Input 2'!$B$21,'Input 2'!$C$21, IF($C144='Input 2'!$B$22,'Input 2'!$C$22, IF($C144='Input 2'!$B$23,'Input 2'!$C$23, IF($C144='Input 2'!$B$24,'Input 2'!$C$24, IF($C144='Input 2'!$B$25,'Input 2'!$C$25, FALSE)))))))</f>
        <v>1</v>
      </c>
      <c r="M144" s="91">
        <f t="shared" si="45"/>
        <v>1</v>
      </c>
      <c r="N144" s="92">
        <f t="shared" si="46"/>
        <v>1885.0139999999999</v>
      </c>
      <c r="P144" s="87">
        <f>'Input 1'!F144</f>
        <v>3158</v>
      </c>
      <c r="R144" s="98">
        <f t="shared" si="40"/>
        <v>5505.3002909988245</v>
      </c>
      <c r="S144" s="98">
        <f t="shared" si="41"/>
        <v>4009.5885916439884</v>
      </c>
      <c r="T144" s="98">
        <f t="shared" si="42"/>
        <v>7235.2800878429725</v>
      </c>
      <c r="U144" s="98">
        <f t="shared" si="47"/>
        <v>292.05620175759037</v>
      </c>
      <c r="V144" s="99">
        <f t="shared" si="48"/>
        <v>0.5736290180507202</v>
      </c>
      <c r="W144" s="168"/>
      <c r="X144" s="101" t="str">
        <f t="shared" si="49"/>
        <v>South Karachi</v>
      </c>
      <c r="Y144" s="102">
        <f>R144*'Input 2'!$I$25</f>
        <v>3853.7102036991769</v>
      </c>
      <c r="Z144" s="102">
        <f t="shared" si="50"/>
        <v>204.43934123031323</v>
      </c>
    </row>
    <row r="145" spans="1:26" x14ac:dyDescent="0.15">
      <c r="A145" s="71" t="str">
        <f>'Input 1'!D145</f>
        <v>PK722</v>
      </c>
      <c r="B145" s="71" t="str">
        <f>'Input 1'!C145</f>
        <v>Sujawal</v>
      </c>
      <c r="C145" s="71" t="str">
        <f>'Input 1'!B145</f>
        <v>PK7</v>
      </c>
      <c r="D145" s="72">
        <f>'Input 1'!E145/1000</f>
        <v>873.13300000000004</v>
      </c>
      <c r="E145" s="73">
        <f>'Input 1'!G145</f>
        <v>0</v>
      </c>
      <c r="F145" s="74">
        <f>IF($C145='Input 2'!$B$3, 'Input 2'!$C$3, IF($C145='Input 2'!$B$4,'Input 2'!$C$4, IF($C145='Input 2'!$B$5,'Input 2'!$C$5, IF($C145='Input 2'!$B$6,'Input 2'!$C$6, IF($C145='Input 2'!$B$7,'Input 2'!$C$7, IF($C145='Input 2'!$B$8,'Input 2'!$C$8, IF($C145='Input 2'!$B$9,'Input 2'!$C$9, FALSE)))))))</f>
        <v>1</v>
      </c>
      <c r="G145" s="74">
        <f t="shared" si="43"/>
        <v>1</v>
      </c>
      <c r="H145" s="90">
        <f>'Input 1'!H145</f>
        <v>0</v>
      </c>
      <c r="I145" s="89">
        <f>IF($C145='Input 2'!$B$11, 'Input 2'!$C$11, IF($C145='Input 2'!$B$12,'Input 2'!$C$12, IF($C145='Input 2'!$B$13,'Input 2'!$C$13, IF($C145='Input 2'!$B$14,'Input 2'!$C$14, IF($C145='Input 2'!$B$15,'Input 2'!$C$15, IF($C145='Input 2'!$B$16,'Input 2'!$C$16, IF($C145='Input 2'!$B$17,'Input 2'!$C$17, FALSE)))))))</f>
        <v>1</v>
      </c>
      <c r="J145" s="89">
        <f t="shared" si="44"/>
        <v>1</v>
      </c>
      <c r="K145" s="105">
        <f>'Input 1'!I145</f>
        <v>0</v>
      </c>
      <c r="L145" s="91">
        <f>IF($C145='Input 2'!$B$19, 'Input 2'!$C$19, IF($C145='Input 2'!$B$20,'Input 2'!$C$20, IF($C145='Input 2'!$B$21,'Input 2'!$C$21, IF($C145='Input 2'!$B$22,'Input 2'!$C$22, IF($C145='Input 2'!$B$23,'Input 2'!$C$23, IF($C145='Input 2'!$B$24,'Input 2'!$C$24, IF($C145='Input 2'!$B$25,'Input 2'!$C$25, FALSE)))))))</f>
        <v>1</v>
      </c>
      <c r="M145" s="91">
        <f t="shared" si="45"/>
        <v>1</v>
      </c>
      <c r="N145" s="92">
        <f t="shared" si="46"/>
        <v>873.13300000000004</v>
      </c>
      <c r="P145" s="87">
        <f>'Input 1'!F145</f>
        <v>981</v>
      </c>
      <c r="R145" s="98">
        <f t="shared" si="40"/>
        <v>2550.0390760921018</v>
      </c>
      <c r="S145" s="98">
        <f t="shared" si="41"/>
        <v>1857.2297690032492</v>
      </c>
      <c r="T145" s="98">
        <f t="shared" si="42"/>
        <v>3351.3606842912568</v>
      </c>
      <c r="U145" s="98">
        <f t="shared" si="47"/>
        <v>292.05620175759037</v>
      </c>
      <c r="V145" s="99">
        <f t="shared" si="48"/>
        <v>0.38469998722661475</v>
      </c>
      <c r="W145" s="168"/>
      <c r="X145" s="101" t="str">
        <f t="shared" si="49"/>
        <v>Sujawal</v>
      </c>
      <c r="Y145" s="102">
        <f>R145*'Input 2'!$I$25</f>
        <v>1785.0273532644712</v>
      </c>
      <c r="Z145" s="102">
        <f t="shared" si="50"/>
        <v>204.43934123031329</v>
      </c>
    </row>
    <row r="146" spans="1:26" x14ac:dyDescent="0.15">
      <c r="A146" s="71" t="str">
        <f>'Input 1'!D146</f>
        <v>PK723</v>
      </c>
      <c r="B146" s="71" t="str">
        <f>'Input 1'!C146</f>
        <v>Sukkur</v>
      </c>
      <c r="C146" s="71" t="str">
        <f>'Input 1'!B146</f>
        <v>PK7</v>
      </c>
      <c r="D146" s="72">
        <f>'Input 1'!E146/1000</f>
        <v>1682.605</v>
      </c>
      <c r="E146" s="73">
        <f>'Input 1'!G146</f>
        <v>0</v>
      </c>
      <c r="F146" s="74">
        <f>IF($C146='Input 2'!$B$3, 'Input 2'!$C$3, IF($C146='Input 2'!$B$4,'Input 2'!$C$4, IF($C146='Input 2'!$B$5,'Input 2'!$C$5, IF($C146='Input 2'!$B$6,'Input 2'!$C$6, IF($C146='Input 2'!$B$7,'Input 2'!$C$7, IF($C146='Input 2'!$B$8,'Input 2'!$C$8, IF($C146='Input 2'!$B$9,'Input 2'!$C$9, FALSE)))))))</f>
        <v>1</v>
      </c>
      <c r="G146" s="74">
        <f t="shared" si="43"/>
        <v>1</v>
      </c>
      <c r="H146" s="90">
        <f>'Input 1'!H146</f>
        <v>0</v>
      </c>
      <c r="I146" s="89">
        <f>IF($C146='Input 2'!$B$11, 'Input 2'!$C$11, IF($C146='Input 2'!$B$12,'Input 2'!$C$12, IF($C146='Input 2'!$B$13,'Input 2'!$C$13, IF($C146='Input 2'!$B$14,'Input 2'!$C$14, IF($C146='Input 2'!$B$15,'Input 2'!$C$15, IF($C146='Input 2'!$B$16,'Input 2'!$C$16, IF($C146='Input 2'!$B$17,'Input 2'!$C$17, FALSE)))))))</f>
        <v>1</v>
      </c>
      <c r="J146" s="89">
        <f t="shared" si="44"/>
        <v>1</v>
      </c>
      <c r="K146" s="105">
        <f>'Input 1'!I146</f>
        <v>0</v>
      </c>
      <c r="L146" s="91">
        <f>IF($C146='Input 2'!$B$19, 'Input 2'!$C$19, IF($C146='Input 2'!$B$20,'Input 2'!$C$20, IF($C146='Input 2'!$B$21,'Input 2'!$C$21, IF($C146='Input 2'!$B$22,'Input 2'!$C$22, IF($C146='Input 2'!$B$23,'Input 2'!$C$23, IF($C146='Input 2'!$B$24,'Input 2'!$C$24, IF($C146='Input 2'!$B$25,'Input 2'!$C$25, FALSE)))))))</f>
        <v>1</v>
      </c>
      <c r="M146" s="91">
        <f t="shared" si="45"/>
        <v>1</v>
      </c>
      <c r="N146" s="92">
        <f t="shared" si="46"/>
        <v>1682.605</v>
      </c>
      <c r="P146" s="87">
        <f>'Input 1'!F146</f>
        <v>3088</v>
      </c>
      <c r="R146" s="98">
        <f t="shared" si="40"/>
        <v>4914.1522535833037</v>
      </c>
      <c r="S146" s="98">
        <f t="shared" si="41"/>
        <v>3579.0470586654178</v>
      </c>
      <c r="T146" s="98">
        <f t="shared" si="42"/>
        <v>6458.3703103557991</v>
      </c>
      <c r="U146" s="98">
        <f t="shared" si="47"/>
        <v>292.05620175759037</v>
      </c>
      <c r="V146" s="99">
        <f t="shared" si="48"/>
        <v>0.62838915862818268</v>
      </c>
      <c r="W146" s="168"/>
      <c r="X146" s="101" t="str">
        <f t="shared" si="49"/>
        <v>Sukkur</v>
      </c>
      <c r="Y146" s="102">
        <f>R146*'Input 2'!$I$25</f>
        <v>3439.9065775083122</v>
      </c>
      <c r="Z146" s="102">
        <f t="shared" si="50"/>
        <v>204.43934123031323</v>
      </c>
    </row>
    <row r="147" spans="1:26" x14ac:dyDescent="0.15">
      <c r="A147" s="71" t="str">
        <f>'Input 1'!D147</f>
        <v>PK724</v>
      </c>
      <c r="B147" s="71" t="str">
        <f>'Input 1'!C147</f>
        <v>Tando Allahyar</v>
      </c>
      <c r="C147" s="71" t="str">
        <f>'Input 1'!B147</f>
        <v>PK7</v>
      </c>
      <c r="D147" s="72">
        <f>'Input 1'!E147/1000</f>
        <v>961.26599999999996</v>
      </c>
      <c r="E147" s="73">
        <f>'Input 1'!G147</f>
        <v>0</v>
      </c>
      <c r="F147" s="74">
        <f>IF($C147='Input 2'!$B$3, 'Input 2'!$C$3, IF($C147='Input 2'!$B$4,'Input 2'!$C$4, IF($C147='Input 2'!$B$5,'Input 2'!$C$5, IF($C147='Input 2'!$B$6,'Input 2'!$C$6, IF($C147='Input 2'!$B$7,'Input 2'!$C$7, IF($C147='Input 2'!$B$8,'Input 2'!$C$8, IF($C147='Input 2'!$B$9,'Input 2'!$C$9, FALSE)))))))</f>
        <v>1</v>
      </c>
      <c r="G147" s="74">
        <f t="shared" si="43"/>
        <v>1</v>
      </c>
      <c r="H147" s="90">
        <f>'Input 1'!H147</f>
        <v>0</v>
      </c>
      <c r="I147" s="89">
        <f>IF($C147='Input 2'!$B$11, 'Input 2'!$C$11, IF($C147='Input 2'!$B$12,'Input 2'!$C$12, IF($C147='Input 2'!$B$13,'Input 2'!$C$13, IF($C147='Input 2'!$B$14,'Input 2'!$C$14, IF($C147='Input 2'!$B$15,'Input 2'!$C$15, IF($C147='Input 2'!$B$16,'Input 2'!$C$16, IF($C147='Input 2'!$B$17,'Input 2'!$C$17, FALSE)))))))</f>
        <v>1</v>
      </c>
      <c r="J147" s="89">
        <f t="shared" si="44"/>
        <v>1</v>
      </c>
      <c r="K147" s="105">
        <f>'Input 1'!I147</f>
        <v>0</v>
      </c>
      <c r="L147" s="91">
        <f>IF($C147='Input 2'!$B$19, 'Input 2'!$C$19, IF($C147='Input 2'!$B$20,'Input 2'!$C$20, IF($C147='Input 2'!$B$21,'Input 2'!$C$21, IF($C147='Input 2'!$B$22,'Input 2'!$C$22, IF($C147='Input 2'!$B$23,'Input 2'!$C$23, IF($C147='Input 2'!$B$24,'Input 2'!$C$24, IF($C147='Input 2'!$B$25,'Input 2'!$C$25, FALSE)))))))</f>
        <v>1</v>
      </c>
      <c r="M147" s="91">
        <f t="shared" si="45"/>
        <v>1</v>
      </c>
      <c r="N147" s="92">
        <f t="shared" si="46"/>
        <v>961.26599999999996</v>
      </c>
      <c r="P147" s="87">
        <f>'Input 1'!F147</f>
        <v>886</v>
      </c>
      <c r="R147" s="98">
        <f t="shared" si="40"/>
        <v>2807.4369683871187</v>
      </c>
      <c r="S147" s="98">
        <f t="shared" si="41"/>
        <v>2044.6963190380816</v>
      </c>
      <c r="T147" s="98">
        <f t="shared" si="42"/>
        <v>3689.643020646246</v>
      </c>
      <c r="U147" s="98">
        <f t="shared" si="47"/>
        <v>292.05620175759037</v>
      </c>
      <c r="V147" s="99">
        <f t="shared" si="48"/>
        <v>0.31559034449454076</v>
      </c>
      <c r="W147" s="168"/>
      <c r="X147" s="101" t="str">
        <f t="shared" si="49"/>
        <v>Tando Allahyar</v>
      </c>
      <c r="Y147" s="102">
        <f>R147*'Input 2'!$I$25</f>
        <v>1965.2058778709829</v>
      </c>
      <c r="Z147" s="102">
        <f t="shared" si="50"/>
        <v>204.43934123031323</v>
      </c>
    </row>
    <row r="148" spans="1:26" x14ac:dyDescent="0.15">
      <c r="A148" s="71" t="str">
        <f>'Input 1'!D148</f>
        <v>PK725</v>
      </c>
      <c r="B148" s="71" t="str">
        <f>'Input 1'!C148</f>
        <v>Tando Muhammad Khan</v>
      </c>
      <c r="C148" s="71" t="str">
        <f>'Input 1'!B148</f>
        <v>PK7</v>
      </c>
      <c r="D148" s="72">
        <f>'Input 1'!E148/1000</f>
        <v>759.14599999999996</v>
      </c>
      <c r="E148" s="73">
        <f>'Input 1'!G148</f>
        <v>0</v>
      </c>
      <c r="F148" s="74">
        <f>IF($C148='Input 2'!$B$3, 'Input 2'!$C$3, IF($C148='Input 2'!$B$4,'Input 2'!$C$4, IF($C148='Input 2'!$B$5,'Input 2'!$C$5, IF($C148='Input 2'!$B$6,'Input 2'!$C$6, IF($C148='Input 2'!$B$7,'Input 2'!$C$7, IF($C148='Input 2'!$B$8,'Input 2'!$C$8, IF($C148='Input 2'!$B$9,'Input 2'!$C$9, FALSE)))))))</f>
        <v>1</v>
      </c>
      <c r="G148" s="74">
        <f t="shared" si="43"/>
        <v>1</v>
      </c>
      <c r="H148" s="90">
        <f>'Input 1'!H148</f>
        <v>0</v>
      </c>
      <c r="I148" s="89">
        <f>IF($C148='Input 2'!$B$11, 'Input 2'!$C$11, IF($C148='Input 2'!$B$12,'Input 2'!$C$12, IF($C148='Input 2'!$B$13,'Input 2'!$C$13, IF($C148='Input 2'!$B$14,'Input 2'!$C$14, IF($C148='Input 2'!$B$15,'Input 2'!$C$15, IF($C148='Input 2'!$B$16,'Input 2'!$C$16, IF($C148='Input 2'!$B$17,'Input 2'!$C$17, FALSE)))))))</f>
        <v>1</v>
      </c>
      <c r="J148" s="89">
        <f t="shared" si="44"/>
        <v>1</v>
      </c>
      <c r="K148" s="105">
        <f>'Input 1'!I148</f>
        <v>0</v>
      </c>
      <c r="L148" s="91">
        <f>IF($C148='Input 2'!$B$19, 'Input 2'!$C$19, IF($C148='Input 2'!$B$20,'Input 2'!$C$20, IF($C148='Input 2'!$B$21,'Input 2'!$C$21, IF($C148='Input 2'!$B$22,'Input 2'!$C$22, IF($C148='Input 2'!$B$23,'Input 2'!$C$23, IF($C148='Input 2'!$B$24,'Input 2'!$C$24, IF($C148='Input 2'!$B$25,'Input 2'!$C$25, FALSE)))))))</f>
        <v>1</v>
      </c>
      <c r="M148" s="91">
        <f t="shared" si="45"/>
        <v>1</v>
      </c>
      <c r="N148" s="92">
        <f t="shared" si="46"/>
        <v>759.14599999999996</v>
      </c>
      <c r="P148" s="87">
        <f>'Input 1'!F148</f>
        <v>1381</v>
      </c>
      <c r="R148" s="98">
        <f t="shared" si="40"/>
        <v>2217.1329733946768</v>
      </c>
      <c r="S148" s="98">
        <f t="shared" si="41"/>
        <v>1614.7695141745191</v>
      </c>
      <c r="T148" s="98">
        <f t="shared" si="42"/>
        <v>2913.8425165890762</v>
      </c>
      <c r="U148" s="98">
        <f t="shared" si="47"/>
        <v>292.05620175759037</v>
      </c>
      <c r="V148" s="99">
        <f t="shared" si="48"/>
        <v>0.62287648804642315</v>
      </c>
      <c r="W148" s="168"/>
      <c r="X148" s="101" t="str">
        <f t="shared" si="49"/>
        <v>Tando Muhammad Khan</v>
      </c>
      <c r="Y148" s="102">
        <f>R148*'Input 2'!$I$25</f>
        <v>1551.9930813762737</v>
      </c>
      <c r="Z148" s="102">
        <f t="shared" si="50"/>
        <v>204.43934123031323</v>
      </c>
    </row>
    <row r="149" spans="1:26" x14ac:dyDescent="0.15">
      <c r="A149" s="71" t="str">
        <f>'Input 1'!D149</f>
        <v>PK726</v>
      </c>
      <c r="B149" s="71" t="str">
        <f>'Input 1'!C149</f>
        <v>Tharparkar</v>
      </c>
      <c r="C149" s="71" t="str">
        <f>'Input 1'!B149</f>
        <v>PK7</v>
      </c>
      <c r="D149" s="72">
        <f>'Input 1'!E149/1000</f>
        <v>1926.375</v>
      </c>
      <c r="E149" s="73">
        <f>'Input 1'!G149</f>
        <v>0</v>
      </c>
      <c r="F149" s="74">
        <f>IF($C149='Input 2'!$B$3, 'Input 2'!$C$3, IF($C149='Input 2'!$B$4,'Input 2'!$C$4, IF($C149='Input 2'!$B$5,'Input 2'!$C$5, IF($C149='Input 2'!$B$6,'Input 2'!$C$6, IF($C149='Input 2'!$B$7,'Input 2'!$C$7, IF($C149='Input 2'!$B$8,'Input 2'!$C$8, IF($C149='Input 2'!$B$9,'Input 2'!$C$9, FALSE)))))))</f>
        <v>1</v>
      </c>
      <c r="G149" s="74">
        <f t="shared" si="43"/>
        <v>1</v>
      </c>
      <c r="H149" s="90">
        <f>'Input 1'!H149</f>
        <v>0</v>
      </c>
      <c r="I149" s="89">
        <f>IF($C149='Input 2'!$B$11, 'Input 2'!$C$11, IF($C149='Input 2'!$B$12,'Input 2'!$C$12, IF($C149='Input 2'!$B$13,'Input 2'!$C$13, IF($C149='Input 2'!$B$14,'Input 2'!$C$14, IF($C149='Input 2'!$B$15,'Input 2'!$C$15, IF($C149='Input 2'!$B$16,'Input 2'!$C$16, IF($C149='Input 2'!$B$17,'Input 2'!$C$17, FALSE)))))))</f>
        <v>1</v>
      </c>
      <c r="J149" s="89">
        <f t="shared" si="44"/>
        <v>1</v>
      </c>
      <c r="K149" s="105">
        <f>'Input 1'!I149</f>
        <v>0</v>
      </c>
      <c r="L149" s="91">
        <f>IF($C149='Input 2'!$B$19, 'Input 2'!$C$19, IF($C149='Input 2'!$B$20,'Input 2'!$C$20, IF($C149='Input 2'!$B$21,'Input 2'!$C$21, IF($C149='Input 2'!$B$22,'Input 2'!$C$22, IF($C149='Input 2'!$B$23,'Input 2'!$C$23, IF($C149='Input 2'!$B$24,'Input 2'!$C$24, IF($C149='Input 2'!$B$25,'Input 2'!$C$25, FALSE)))))))</f>
        <v>1</v>
      </c>
      <c r="M149" s="91">
        <f t="shared" si="45"/>
        <v>1</v>
      </c>
      <c r="N149" s="92">
        <f t="shared" si="46"/>
        <v>1926.375</v>
      </c>
      <c r="P149" s="87">
        <f>'Input 1'!F149</f>
        <v>1945</v>
      </c>
      <c r="R149" s="98">
        <f t="shared" si="40"/>
        <v>5626.0976566077816</v>
      </c>
      <c r="S149" s="98">
        <f t="shared" si="41"/>
        <v>4097.5670330449475</v>
      </c>
      <c r="T149" s="98">
        <f t="shared" si="42"/>
        <v>7394.0366910900966</v>
      </c>
      <c r="U149" s="98">
        <f t="shared" si="47"/>
        <v>292.05620175759037</v>
      </c>
      <c r="V149" s="99">
        <f t="shared" si="48"/>
        <v>0.34571031622880233</v>
      </c>
      <c r="W149" s="168"/>
      <c r="X149" s="101" t="str">
        <f t="shared" si="49"/>
        <v>Tharparkar</v>
      </c>
      <c r="Y149" s="102">
        <f>R149*'Input 2'!$I$25</f>
        <v>3938.2683596254469</v>
      </c>
      <c r="Z149" s="102">
        <f t="shared" si="50"/>
        <v>204.43934123031323</v>
      </c>
    </row>
    <row r="150" spans="1:26" x14ac:dyDescent="0.15">
      <c r="A150" s="71" t="str">
        <f>'Input 1'!D150</f>
        <v>PK727</v>
      </c>
      <c r="B150" s="71" t="str">
        <f>'Input 1'!C150</f>
        <v>Thatta</v>
      </c>
      <c r="C150" s="71" t="str">
        <f>'Input 1'!B150</f>
        <v>PK7</v>
      </c>
      <c r="D150" s="72">
        <f>'Input 1'!E150/1000</f>
        <v>1114.5340000000001</v>
      </c>
      <c r="E150" s="73">
        <f>'Input 1'!G150</f>
        <v>0</v>
      </c>
      <c r="F150" s="74">
        <f>IF($C150='Input 2'!$B$3, 'Input 2'!$C$3, IF($C150='Input 2'!$B$4,'Input 2'!$C$4, IF($C150='Input 2'!$B$5,'Input 2'!$C$5, IF($C150='Input 2'!$B$6,'Input 2'!$C$6, IF($C150='Input 2'!$B$7,'Input 2'!$C$7, IF($C150='Input 2'!$B$8,'Input 2'!$C$8, IF($C150='Input 2'!$B$9,'Input 2'!$C$9, FALSE)))))))</f>
        <v>1</v>
      </c>
      <c r="G150" s="74">
        <f t="shared" si="43"/>
        <v>1</v>
      </c>
      <c r="H150" s="90">
        <f>'Input 1'!H150</f>
        <v>0</v>
      </c>
      <c r="I150" s="89">
        <f>IF($C150='Input 2'!$B$11, 'Input 2'!$C$11, IF($C150='Input 2'!$B$12,'Input 2'!$C$12, IF($C150='Input 2'!$B$13,'Input 2'!$C$13, IF($C150='Input 2'!$B$14,'Input 2'!$C$14, IF($C150='Input 2'!$B$15,'Input 2'!$C$15, IF($C150='Input 2'!$B$16,'Input 2'!$C$16, IF($C150='Input 2'!$B$17,'Input 2'!$C$17, FALSE)))))))</f>
        <v>1</v>
      </c>
      <c r="J150" s="89">
        <f t="shared" si="44"/>
        <v>1</v>
      </c>
      <c r="K150" s="105">
        <f>'Input 1'!I150</f>
        <v>0</v>
      </c>
      <c r="L150" s="91">
        <f>IF($C150='Input 2'!$B$19, 'Input 2'!$C$19, IF($C150='Input 2'!$B$20,'Input 2'!$C$20, IF($C150='Input 2'!$B$21,'Input 2'!$C$21, IF($C150='Input 2'!$B$22,'Input 2'!$C$22, IF($C150='Input 2'!$B$23,'Input 2'!$C$23, IF($C150='Input 2'!$B$24,'Input 2'!$C$24, IF($C150='Input 2'!$B$25,'Input 2'!$C$25, FALSE)))))))</f>
        <v>1</v>
      </c>
      <c r="M150" s="91">
        <f t="shared" si="45"/>
        <v>1</v>
      </c>
      <c r="N150" s="92">
        <f t="shared" si="46"/>
        <v>1114.5340000000001</v>
      </c>
      <c r="P150" s="87">
        <f>'Input 1'!F150</f>
        <v>938</v>
      </c>
      <c r="R150" s="98">
        <f t="shared" si="40"/>
        <v>3255.0656676969425</v>
      </c>
      <c r="S150" s="98">
        <f t="shared" si="41"/>
        <v>2370.7106745092301</v>
      </c>
      <c r="T150" s="98">
        <f t="shared" si="42"/>
        <v>4277.9340935526106</v>
      </c>
      <c r="U150" s="98">
        <f t="shared" si="47"/>
        <v>292.05620175759037</v>
      </c>
      <c r="V150" s="99">
        <f t="shared" si="48"/>
        <v>0.28816622942776554</v>
      </c>
      <c r="W150" s="168"/>
      <c r="X150" s="101" t="str">
        <f t="shared" si="49"/>
        <v>Thatta</v>
      </c>
      <c r="Y150" s="102">
        <f>R150*'Input 2'!$I$25</f>
        <v>2278.5459673878595</v>
      </c>
      <c r="Z150" s="102">
        <f t="shared" si="50"/>
        <v>204.43934123031323</v>
      </c>
    </row>
    <row r="151" spans="1:26" x14ac:dyDescent="0.15">
      <c r="A151" s="71" t="str">
        <f>'Input 1'!D151</f>
        <v>PK728</v>
      </c>
      <c r="B151" s="71" t="str">
        <f>'Input 1'!C151</f>
        <v>Umer Kot</v>
      </c>
      <c r="C151" s="71" t="str">
        <f>'Input 1'!B151</f>
        <v>PK7</v>
      </c>
      <c r="D151" s="72">
        <f>'Input 1'!E151/1000</f>
        <v>1217.1300000000001</v>
      </c>
      <c r="E151" s="73">
        <f>'Input 1'!G151</f>
        <v>0</v>
      </c>
      <c r="F151" s="74">
        <f>IF($C151='Input 2'!$B$3, 'Input 2'!$C$3, IF($C151='Input 2'!$B$4,'Input 2'!$C$4, IF($C151='Input 2'!$B$5,'Input 2'!$C$5, IF($C151='Input 2'!$B$6,'Input 2'!$C$6, IF($C151='Input 2'!$B$7,'Input 2'!$C$7, IF($C151='Input 2'!$B$8,'Input 2'!$C$8, IF($C151='Input 2'!$B$9,'Input 2'!$C$9, FALSE)))))))</f>
        <v>1</v>
      </c>
      <c r="G151" s="74">
        <f t="shared" si="43"/>
        <v>1</v>
      </c>
      <c r="H151" s="90">
        <f>'Input 1'!H151</f>
        <v>0</v>
      </c>
      <c r="I151" s="89">
        <f>IF($C151='Input 2'!$B$11, 'Input 2'!$C$11, IF($C151='Input 2'!$B$12,'Input 2'!$C$12, IF($C151='Input 2'!$B$13,'Input 2'!$C$13, IF($C151='Input 2'!$B$14,'Input 2'!$C$14, IF($C151='Input 2'!$B$15,'Input 2'!$C$15, IF($C151='Input 2'!$B$16,'Input 2'!$C$16, IF($C151='Input 2'!$B$17,'Input 2'!$C$17, FALSE)))))))</f>
        <v>1</v>
      </c>
      <c r="J151" s="89">
        <f t="shared" si="44"/>
        <v>1</v>
      </c>
      <c r="K151" s="105">
        <f>'Input 1'!I151</f>
        <v>0</v>
      </c>
      <c r="L151" s="91">
        <f>IF($C151='Input 2'!$B$19, 'Input 2'!$C$19, IF($C151='Input 2'!$B$20,'Input 2'!$C$20, IF($C151='Input 2'!$B$21,'Input 2'!$C$21, IF($C151='Input 2'!$B$22,'Input 2'!$C$22, IF($C151='Input 2'!$B$23,'Input 2'!$C$23, IF($C151='Input 2'!$B$24,'Input 2'!$C$24, IF($C151='Input 2'!$B$25,'Input 2'!$C$25, FALSE)))))))</f>
        <v>1</v>
      </c>
      <c r="M151" s="91">
        <f t="shared" si="45"/>
        <v>1</v>
      </c>
      <c r="N151" s="92">
        <f t="shared" si="46"/>
        <v>1217.1300000000001</v>
      </c>
      <c r="P151" s="87">
        <f>'Input 1'!F151</f>
        <v>3414</v>
      </c>
      <c r="R151" s="98">
        <f t="shared" si="40"/>
        <v>3554.70364845216</v>
      </c>
      <c r="S151" s="98">
        <f t="shared" si="41"/>
        <v>2588.9412824242409</v>
      </c>
      <c r="T151" s="98">
        <f t="shared" si="42"/>
        <v>4671.7299995205967</v>
      </c>
      <c r="U151" s="98">
        <f t="shared" si="47"/>
        <v>292.05620175759037</v>
      </c>
      <c r="V151" s="99">
        <f t="shared" si="48"/>
        <v>0.96041761497799483</v>
      </c>
      <c r="W151" s="168"/>
      <c r="X151" s="101" t="str">
        <f t="shared" si="49"/>
        <v>Umer Kot</v>
      </c>
      <c r="Y151" s="102">
        <f>R151*'Input 2'!$I$25</f>
        <v>2488.2925539165117</v>
      </c>
      <c r="Z151" s="102">
        <f t="shared" si="50"/>
        <v>204.43934123031323</v>
      </c>
    </row>
    <row r="152" spans="1:26" x14ac:dyDescent="0.15">
      <c r="A152" s="71" t="str">
        <f>'Input 1'!D152</f>
        <v>PK729</v>
      </c>
      <c r="B152" s="71" t="str">
        <f>'Input 1'!C152</f>
        <v>West Karachi</v>
      </c>
      <c r="C152" s="71" t="str">
        <f>'Input 1'!B152</f>
        <v>PK7</v>
      </c>
      <c r="D152" s="72">
        <f>'Input 1'!E152/1000</f>
        <v>4615.9089999999997</v>
      </c>
      <c r="E152" s="73">
        <f>'Input 1'!G152</f>
        <v>0</v>
      </c>
      <c r="F152" s="74">
        <f>IF($C152='Input 2'!$B$3, 'Input 2'!$C$3, IF($C152='Input 2'!$B$4,'Input 2'!$C$4, IF($C152='Input 2'!$B$5,'Input 2'!$C$5, IF($C152='Input 2'!$B$6,'Input 2'!$C$6, IF($C152='Input 2'!$B$7,'Input 2'!$C$7, IF($C152='Input 2'!$B$8,'Input 2'!$C$8, IF($C152='Input 2'!$B$9,'Input 2'!$C$9, FALSE)))))))</f>
        <v>1</v>
      </c>
      <c r="G152" s="74">
        <f t="shared" si="43"/>
        <v>1</v>
      </c>
      <c r="H152" s="90">
        <f>'Input 1'!H152</f>
        <v>0</v>
      </c>
      <c r="I152" s="89">
        <f>IF($C152='Input 2'!$B$11, 'Input 2'!$C$11, IF($C152='Input 2'!$B$12,'Input 2'!$C$12, IF($C152='Input 2'!$B$13,'Input 2'!$C$13, IF($C152='Input 2'!$B$14,'Input 2'!$C$14, IF($C152='Input 2'!$B$15,'Input 2'!$C$15, IF($C152='Input 2'!$B$16,'Input 2'!$C$16, IF($C152='Input 2'!$B$17,'Input 2'!$C$17, FALSE)))))))</f>
        <v>1</v>
      </c>
      <c r="J152" s="89">
        <f t="shared" si="44"/>
        <v>1</v>
      </c>
      <c r="K152" s="105">
        <f>'Input 1'!I152</f>
        <v>0</v>
      </c>
      <c r="L152" s="91">
        <f>IF($C152='Input 2'!$B$19, 'Input 2'!$C$19, IF($C152='Input 2'!$B$20,'Input 2'!$C$20, IF($C152='Input 2'!$B$21,'Input 2'!$C$21, IF($C152='Input 2'!$B$22,'Input 2'!$C$22, IF($C152='Input 2'!$B$23,'Input 2'!$C$23, IF($C152='Input 2'!$B$24,'Input 2'!$C$24, IF($C152='Input 2'!$B$25,'Input 2'!$C$25, FALSE)))))))</f>
        <v>1</v>
      </c>
      <c r="M152" s="91">
        <f t="shared" si="45"/>
        <v>1</v>
      </c>
      <c r="N152" s="92">
        <f t="shared" si="46"/>
        <v>4615.9089999999997</v>
      </c>
      <c r="P152" s="87">
        <f>'Input 1'!F152</f>
        <v>2853</v>
      </c>
      <c r="R152" s="98">
        <f t="shared" si="40"/>
        <v>13481.048501986772</v>
      </c>
      <c r="S152" s="98">
        <f t="shared" si="41"/>
        <v>9818.4395800067323</v>
      </c>
      <c r="T152" s="98">
        <f t="shared" si="42"/>
        <v>17717.319062349226</v>
      </c>
      <c r="U152" s="98">
        <f t="shared" si="47"/>
        <v>292.05620175759037</v>
      </c>
      <c r="V152" s="99">
        <f t="shared" si="48"/>
        <v>0.21163042322557765</v>
      </c>
      <c r="W152" s="168"/>
      <c r="X152" s="101" t="str">
        <f t="shared" si="49"/>
        <v>West Karachi</v>
      </c>
      <c r="Y152" s="102">
        <f>R152*'Input 2'!$I$25</f>
        <v>9436.7339513907391</v>
      </c>
      <c r="Z152" s="102">
        <f t="shared" si="50"/>
        <v>204.43934123031323</v>
      </c>
    </row>
  </sheetData>
  <mergeCells count="1">
    <mergeCell ref="A1:N1"/>
  </mergeCells>
  <phoneticPr fontId="3" type="noConversion"/>
  <conditionalFormatting sqref="V3:V152">
    <cfRule type="cellIs" dxfId="4" priority="1" operator="lessThan">
      <formula>0.25</formula>
    </cfRule>
    <cfRule type="cellIs" dxfId="3" priority="2" operator="greaterThan">
      <formula>1</formula>
    </cfRule>
    <cfRule type="cellIs" dxfId="2" priority="3" operator="between">
      <formula>0.25</formula>
      <formula>0.7</formula>
    </cfRule>
    <cfRule type="cellIs" dxfId="1" priority="4" stopIfTrue="1" operator="between">
      <formula>0.7</formula>
      <formula>1</formula>
    </cfRule>
  </conditionalFormatting>
  <conditionalFormatting sqref="AE3:AE9">
    <cfRule type="expression" dxfId="0" priority="6">
      <formula>$AE$3:$AE$9=$AD$3:$AD$9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800D-3414-9747-9BF7-93DCC0EBDD16}">
  <dimension ref="A1:J26"/>
  <sheetViews>
    <sheetView workbookViewId="0">
      <selection activeCell="E14" sqref="E14"/>
    </sheetView>
  </sheetViews>
  <sheetFormatPr baseColWidth="10" defaultRowHeight="16" x14ac:dyDescent="0.2"/>
  <cols>
    <col min="1" max="1" width="93" style="7" customWidth="1"/>
    <col min="2" max="2" width="10.83203125" style="7"/>
    <col min="3" max="3" width="11.33203125" style="7" customWidth="1"/>
    <col min="4" max="4" width="20.33203125" style="7" customWidth="1"/>
    <col min="5" max="5" width="17.5" style="7" customWidth="1"/>
    <col min="6" max="6" width="16.5" style="7" customWidth="1"/>
    <col min="7" max="7" width="10.83203125" style="7"/>
    <col min="8" max="8" width="21.6640625" style="7" customWidth="1"/>
    <col min="9" max="9" width="10.83203125" style="7"/>
    <col min="10" max="10" width="15.1640625" style="7" customWidth="1"/>
    <col min="11" max="16384" width="10.83203125" style="7"/>
  </cols>
  <sheetData>
    <row r="1" spans="1:10" ht="17" thickBot="1" x14ac:dyDescent="0.25">
      <c r="A1" s="3" t="s">
        <v>422</v>
      </c>
      <c r="C1" s="128" t="s">
        <v>424</v>
      </c>
      <c r="D1" s="179" t="s">
        <v>413</v>
      </c>
      <c r="E1" s="179"/>
      <c r="G1" s="181" t="s">
        <v>431</v>
      </c>
      <c r="H1" s="182"/>
      <c r="I1" s="182"/>
      <c r="J1" s="183"/>
    </row>
    <row r="2" spans="1:10" ht="17" thickBot="1" x14ac:dyDescent="0.25">
      <c r="C2" s="128">
        <v>1</v>
      </c>
      <c r="D2" s="126" t="s">
        <v>423</v>
      </c>
      <c r="E2" s="127">
        <v>1000</v>
      </c>
      <c r="G2" s="133"/>
      <c r="H2" s="129" t="s">
        <v>432</v>
      </c>
      <c r="I2" s="130" t="s">
        <v>329</v>
      </c>
      <c r="J2" s="131" t="s">
        <v>433</v>
      </c>
    </row>
    <row r="3" spans="1:10" x14ac:dyDescent="0.2">
      <c r="A3" s="3" t="s">
        <v>412</v>
      </c>
      <c r="C3" s="180">
        <v>2</v>
      </c>
      <c r="D3" s="116" t="s">
        <v>414</v>
      </c>
      <c r="E3" s="117" t="s">
        <v>415</v>
      </c>
      <c r="G3" s="133" t="s">
        <v>434</v>
      </c>
      <c r="H3" s="134" t="str">
        <f>E3</f>
        <v>XX</v>
      </c>
      <c r="I3" s="135">
        <f>E2*H25</f>
        <v>333.33333333333326</v>
      </c>
      <c r="J3" s="136">
        <f>I3*I8</f>
        <v>233.33333333333326</v>
      </c>
    </row>
    <row r="4" spans="1:10" ht="17" thickBot="1" x14ac:dyDescent="0.25">
      <c r="A4" s="7" t="s">
        <v>426</v>
      </c>
      <c r="C4" s="180"/>
      <c r="D4" s="116" t="s">
        <v>416</v>
      </c>
      <c r="E4" s="118" t="s">
        <v>417</v>
      </c>
      <c r="G4" s="137" t="s">
        <v>435</v>
      </c>
      <c r="H4" s="138" t="str">
        <f>E4</f>
        <v>YY</v>
      </c>
      <c r="I4" s="139">
        <f>E2*H26</f>
        <v>666.66666666666663</v>
      </c>
      <c r="J4" s="140">
        <f>I4*I8</f>
        <v>466.66666666666663</v>
      </c>
    </row>
    <row r="5" spans="1:10" x14ac:dyDescent="0.2">
      <c r="A5" s="7" t="s">
        <v>425</v>
      </c>
      <c r="C5" s="180">
        <v>3</v>
      </c>
      <c r="D5" s="119" t="s">
        <v>418</v>
      </c>
      <c r="E5" s="120">
        <v>50000</v>
      </c>
    </row>
    <row r="6" spans="1:10" ht="17" thickBot="1" x14ac:dyDescent="0.25">
      <c r="A6" s="7" t="s">
        <v>427</v>
      </c>
      <c r="C6" s="180"/>
      <c r="D6" s="119" t="s">
        <v>419</v>
      </c>
      <c r="E6" s="120">
        <v>100000</v>
      </c>
    </row>
    <row r="7" spans="1:10" x14ac:dyDescent="0.2">
      <c r="A7" s="7" t="s">
        <v>428</v>
      </c>
      <c r="C7" s="128">
        <v>4</v>
      </c>
      <c r="D7" s="121" t="s">
        <v>420</v>
      </c>
      <c r="E7" s="122">
        <v>0.4</v>
      </c>
      <c r="H7" s="186" t="s">
        <v>334</v>
      </c>
      <c r="I7" s="187"/>
    </row>
    <row r="8" spans="1:10" ht="17" thickBot="1" x14ac:dyDescent="0.25">
      <c r="A8" s="7" t="s">
        <v>429</v>
      </c>
      <c r="C8" s="128"/>
      <c r="D8" s="121" t="s">
        <v>421</v>
      </c>
      <c r="E8" s="123">
        <v>0.2</v>
      </c>
      <c r="H8" s="133" t="s">
        <v>437</v>
      </c>
      <c r="I8" s="165">
        <f>'Input 2'!I25</f>
        <v>0.7</v>
      </c>
    </row>
    <row r="9" spans="1:10" ht="17" thickBot="1" x14ac:dyDescent="0.25">
      <c r="A9" s="7" t="s">
        <v>430</v>
      </c>
      <c r="C9" s="128">
        <v>5</v>
      </c>
      <c r="D9" s="124" t="s">
        <v>321</v>
      </c>
      <c r="E9" s="125" t="s">
        <v>144</v>
      </c>
      <c r="H9" s="137" t="s">
        <v>438</v>
      </c>
      <c r="I9" s="166">
        <f>SUM(J3:J4)</f>
        <v>699.99999999999989</v>
      </c>
    </row>
    <row r="11" spans="1:10" ht="17" thickBot="1" x14ac:dyDescent="0.25"/>
    <row r="12" spans="1:10" x14ac:dyDescent="0.2">
      <c r="C12" s="150" t="s">
        <v>439</v>
      </c>
      <c r="D12" s="151"/>
      <c r="E12" s="151"/>
      <c r="F12" s="151"/>
      <c r="G12" s="152"/>
      <c r="H12" s="132"/>
      <c r="I12" s="132"/>
      <c r="J12" s="132"/>
    </row>
    <row r="13" spans="1:10" x14ac:dyDescent="0.2">
      <c r="C13" s="153" t="s">
        <v>436</v>
      </c>
      <c r="D13" s="154"/>
      <c r="E13" s="154"/>
      <c r="F13" s="154"/>
      <c r="G13" s="155"/>
      <c r="H13" s="141"/>
    </row>
    <row r="14" spans="1:10" x14ac:dyDescent="0.2">
      <c r="C14" s="156" t="s">
        <v>320</v>
      </c>
      <c r="D14" s="157" t="s">
        <v>321</v>
      </c>
      <c r="E14" s="157" t="s">
        <v>322</v>
      </c>
      <c r="F14" s="157" t="s">
        <v>323</v>
      </c>
      <c r="G14" s="158" t="s">
        <v>324</v>
      </c>
      <c r="H14" s="141"/>
    </row>
    <row r="15" spans="1:10" x14ac:dyDescent="0.2">
      <c r="C15" s="184" t="s">
        <v>440</v>
      </c>
      <c r="D15" s="159" t="str">
        <f>'Input 2'!B3</f>
        <v>PK1</v>
      </c>
      <c r="E15" s="160">
        <f>'Input 2'!C3</f>
        <v>1</v>
      </c>
      <c r="F15" s="160">
        <f>'Input 2'!D3</f>
        <v>1</v>
      </c>
      <c r="G15" s="161">
        <f>'Input 2'!E3</f>
        <v>1</v>
      </c>
      <c r="H15" s="141"/>
    </row>
    <row r="16" spans="1:10" x14ac:dyDescent="0.2">
      <c r="C16" s="184"/>
      <c r="D16" s="159" t="str">
        <f>'Input 2'!B4</f>
        <v>PK2</v>
      </c>
      <c r="E16" s="160">
        <f>'Input 2'!C4</f>
        <v>1</v>
      </c>
      <c r="F16" s="160">
        <f>'Input 2'!D4</f>
        <v>1</v>
      </c>
      <c r="G16" s="161">
        <f>'Input 2'!E4</f>
        <v>1</v>
      </c>
      <c r="H16" s="141"/>
      <c r="I16" s="141"/>
      <c r="J16" s="141"/>
    </row>
    <row r="17" spans="3:10" x14ac:dyDescent="0.2">
      <c r="C17" s="184"/>
      <c r="D17" s="159" t="str">
        <f>'Input 2'!B5</f>
        <v>PK3</v>
      </c>
      <c r="E17" s="160">
        <f>'Input 2'!C5</f>
        <v>1</v>
      </c>
      <c r="F17" s="160">
        <f>'Input 2'!D5</f>
        <v>1</v>
      </c>
      <c r="G17" s="161">
        <f>'Input 2'!E5</f>
        <v>1</v>
      </c>
      <c r="H17" s="141"/>
      <c r="I17" s="141"/>
      <c r="J17" s="141"/>
    </row>
    <row r="18" spans="3:10" x14ac:dyDescent="0.2">
      <c r="C18" s="184"/>
      <c r="D18" s="159" t="str">
        <f>'Input 2'!B6</f>
        <v>PK4</v>
      </c>
      <c r="E18" s="160">
        <f>'Input 2'!C6</f>
        <v>1</v>
      </c>
      <c r="F18" s="160">
        <f>'Input 2'!D6</f>
        <v>1</v>
      </c>
      <c r="G18" s="161">
        <f>'Input 2'!E6</f>
        <v>1</v>
      </c>
    </row>
    <row r="19" spans="3:10" x14ac:dyDescent="0.2">
      <c r="C19" s="184"/>
      <c r="D19" s="159" t="str">
        <f>'Input 2'!B7</f>
        <v>PK5</v>
      </c>
      <c r="E19" s="160">
        <f>'Input 2'!C7</f>
        <v>1</v>
      </c>
      <c r="F19" s="160">
        <f>'Input 2'!D7</f>
        <v>1</v>
      </c>
      <c r="G19" s="161">
        <f>'Input 2'!E7</f>
        <v>1</v>
      </c>
    </row>
    <row r="20" spans="3:10" x14ac:dyDescent="0.2">
      <c r="C20" s="184"/>
      <c r="D20" s="159" t="str">
        <f>'Input 2'!B8</f>
        <v>PK6</v>
      </c>
      <c r="E20" s="160">
        <f>'Input 2'!C8</f>
        <v>1</v>
      </c>
      <c r="F20" s="160">
        <f>'Input 2'!D8</f>
        <v>1</v>
      </c>
      <c r="G20" s="161">
        <f>'Input 2'!E8</f>
        <v>1</v>
      </c>
    </row>
    <row r="21" spans="3:10" ht="17" thickBot="1" x14ac:dyDescent="0.25">
      <c r="C21" s="185"/>
      <c r="D21" s="162" t="str">
        <f>'Input 2'!B9</f>
        <v>PK7</v>
      </c>
      <c r="E21" s="163">
        <f>'Input 2'!C9</f>
        <v>1</v>
      </c>
      <c r="F21" s="163">
        <f>'Input 2'!D9</f>
        <v>1</v>
      </c>
      <c r="G21" s="164">
        <f>'Input 2'!E9</f>
        <v>1</v>
      </c>
    </row>
    <row r="23" spans="3:10" x14ac:dyDescent="0.2">
      <c r="C23" s="142" t="s">
        <v>441</v>
      </c>
      <c r="D23" s="143"/>
      <c r="E23" s="143"/>
      <c r="F23" s="143"/>
      <c r="G23" s="143"/>
      <c r="H23" s="143"/>
    </row>
    <row r="24" spans="3:10" x14ac:dyDescent="0.2">
      <c r="C24" s="144"/>
      <c r="D24" s="145" t="s">
        <v>401</v>
      </c>
      <c r="E24" s="146" t="s">
        <v>442</v>
      </c>
      <c r="F24" s="146" t="s">
        <v>443</v>
      </c>
      <c r="G24" s="146" t="s">
        <v>444</v>
      </c>
      <c r="H24" s="146" t="s">
        <v>445</v>
      </c>
    </row>
    <row r="25" spans="3:10" x14ac:dyDescent="0.2">
      <c r="C25" s="144" t="s">
        <v>434</v>
      </c>
      <c r="D25" s="147">
        <f>E5</f>
        <v>50000</v>
      </c>
      <c r="E25" s="148">
        <f>IF($E9=$D$15,$E$15,IF($E9=$D$16,$E$16,IF($E9=$D$17,$E$17,IF($E9=$D$18,$E$18,IF($E9=$D$18,$E$18,IF($E9=$D$19,$E$19,IF($E9=$D$20,$E$20,IF($E9=$D$21,$E$21,FALSE))))))))</f>
        <v>1</v>
      </c>
      <c r="F25" s="148">
        <f>E7*E25+1-E7</f>
        <v>0.99999999999999989</v>
      </c>
      <c r="G25" s="144">
        <f>D25*F25</f>
        <v>49999.999999999993</v>
      </c>
      <c r="H25" s="149">
        <f>G25/SUM(G25:G26)</f>
        <v>0.33333333333333326</v>
      </c>
    </row>
    <row r="26" spans="3:10" x14ac:dyDescent="0.2">
      <c r="C26" s="144" t="s">
        <v>435</v>
      </c>
      <c r="D26" s="147">
        <f>E6</f>
        <v>100000</v>
      </c>
      <c r="E26" s="148">
        <f>E25</f>
        <v>1</v>
      </c>
      <c r="F26" s="148">
        <f>E8*E26+1-E8</f>
        <v>1</v>
      </c>
      <c r="G26" s="144">
        <f>D26*F26</f>
        <v>100000</v>
      </c>
      <c r="H26" s="149">
        <f>G26/SUM(G25:G26)</f>
        <v>0.66666666666666663</v>
      </c>
    </row>
  </sheetData>
  <mergeCells count="6">
    <mergeCell ref="D1:E1"/>
    <mergeCell ref="C3:C4"/>
    <mergeCell ref="C5:C6"/>
    <mergeCell ref="G1:J1"/>
    <mergeCell ref="C15:C21"/>
    <mergeCell ref="H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997F3-B6A7-CE4A-B9A5-C4813D00AB12}">
          <x14:formula1>
            <xm:f>'Input 2'!$B$3:$B$9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8C26-8181-BA4E-87BF-BF7D76B7F7F7}">
  <dimension ref="A1:U151"/>
  <sheetViews>
    <sheetView tabSelected="1" workbookViewId="0">
      <selection activeCell="G7" sqref="G7"/>
    </sheetView>
  </sheetViews>
  <sheetFormatPr baseColWidth="10" defaultRowHeight="15" x14ac:dyDescent="0.2"/>
  <cols>
    <col min="2" max="2" width="19.1640625" customWidth="1"/>
    <col min="4" max="4" width="25.6640625" customWidth="1"/>
    <col min="5" max="5" width="11.6640625" customWidth="1"/>
    <col min="13" max="13" width="11.5" bestFit="1" customWidth="1"/>
    <col min="21" max="21" width="9.33203125" customWidth="1"/>
  </cols>
  <sheetData>
    <row r="1" spans="1:21" s="115" customFormat="1" x14ac:dyDescent="0.2">
      <c r="A1" s="115" t="s">
        <v>140</v>
      </c>
      <c r="B1" s="115" t="s">
        <v>112</v>
      </c>
      <c r="C1" s="115" t="s">
        <v>139</v>
      </c>
      <c r="D1" s="115" t="s">
        <v>107</v>
      </c>
      <c r="E1" s="115" t="str">
        <f>'Input 1'!F2</f>
        <v>tbnot_2022</v>
      </c>
      <c r="F1" s="115" t="s">
        <v>382</v>
      </c>
      <c r="G1" s="167" t="s">
        <v>383</v>
      </c>
      <c r="H1" s="115" t="s">
        <v>384</v>
      </c>
      <c r="I1" s="115" t="s">
        <v>385</v>
      </c>
      <c r="J1" s="115" t="s">
        <v>386</v>
      </c>
      <c r="K1" s="115" t="s">
        <v>453</v>
      </c>
      <c r="L1" s="115" t="s">
        <v>454</v>
      </c>
      <c r="M1" s="115" t="s">
        <v>403</v>
      </c>
      <c r="N1" s="115" t="s">
        <v>387</v>
      </c>
      <c r="O1" s="115" t="s">
        <v>455</v>
      </c>
      <c r="P1" s="115" t="s">
        <v>456</v>
      </c>
      <c r="Q1" s="115" t="s">
        <v>404</v>
      </c>
      <c r="R1" s="115" t="str">
        <f>'Input 1'!J2</f>
        <v>hc_facilities</v>
      </c>
      <c r="S1" s="115" t="str">
        <f>'Input 1'!K2</f>
        <v>hc_fac_100k</v>
      </c>
      <c r="T1" s="115" t="s">
        <v>399</v>
      </c>
      <c r="U1" s="115" t="s">
        <v>457</v>
      </c>
    </row>
    <row r="2" spans="1:21" x14ac:dyDescent="0.2">
      <c r="A2" t="str">
        <f>'Input 1'!D3</f>
        <v>PK101</v>
      </c>
      <c r="B2" t="str">
        <f>'Input 1'!C3</f>
        <v>Bagh</v>
      </c>
      <c r="C2" t="str">
        <f>'Input 1'!B3</f>
        <v>PK1</v>
      </c>
      <c r="D2" t="str">
        <f>'Input 1'!A3</f>
        <v>Azad Jammu and Kashmir</v>
      </c>
      <c r="E2">
        <f>'Input 1'!F3</f>
        <v>591</v>
      </c>
      <c r="F2" s="188">
        <f>Estimates!D3</f>
        <v>400.07100000000003</v>
      </c>
      <c r="G2" s="108">
        <f>Estimates!G3</f>
        <v>1</v>
      </c>
      <c r="H2" s="108">
        <f>Estimates!J3</f>
        <v>1</v>
      </c>
      <c r="I2" s="108">
        <f>Estimates!M3</f>
        <v>1</v>
      </c>
      <c r="J2" s="107">
        <f>Estimates!U3</f>
        <v>243.38016813132523</v>
      </c>
      <c r="K2" s="107">
        <f>Estimates!S3/Estimates!D3*100</f>
        <v>177.25724192870661</v>
      </c>
      <c r="L2" s="107">
        <f>Estimates!T3/Estimates!D3*100</f>
        <v>319.85969723314918</v>
      </c>
      <c r="M2" s="107">
        <f>IF($C2=Estimates!$AM$3, Estimates!$AR$3, IF($C2=Estimates!$AM$4, Estimates!$AR$4, IF($C2=Estimates!$AM$5, Estimates!$AR$5, IF($C2=Estimates!$AM$6, Estimates!$AR$6,  IF($C2=Estimates!$AM$7, Estimates!$AR$7,  IF($C2=Estimates!$AM$8, Estimates!$AR$8, IF($C2=Estimates!$AM$9, Estimates!$AR$9,  FALSE)))))))</f>
        <v>243.38016813132521</v>
      </c>
      <c r="N2" s="108">
        <f>Estimates!V3</f>
        <v>0.60696719935501153</v>
      </c>
      <c r="O2" s="108">
        <f>Estimates!P3/Estimates!T3</f>
        <v>0.46183930112815941</v>
      </c>
      <c r="P2" s="108">
        <f>Estimates!P3/Estimates!S3</f>
        <v>0.8333864242829484</v>
      </c>
      <c r="Q2" s="108">
        <f>IF($C2=Estimates!$AM$3, Estimates!$AV$3, IF($C2=Estimates!$AM$4, Estimates!$AV$4, IF($C2=Estimates!$AM$5, Estimates!$AV$5, IF($C2=Estimates!$AM$6, Estimates!$AV$6,  IF($C2=Estimates!$AM$7, Estimates!$AV$7,  IF($C2=Estimates!$AM$8, Estimates!$AV$8, IF($C2=Estimates!$AM$9, Estimates!$AV$9,  FALSE)))))))</f>
        <v>0.42948867152513476</v>
      </c>
      <c r="R2">
        <f>'Input 1'!J3</f>
        <v>0</v>
      </c>
      <c r="S2" s="108">
        <f>'Input 1'!K3</f>
        <v>0</v>
      </c>
      <c r="T2" s="108" t="e">
        <f t="shared" ref="T2:T33" si="0">E2/R2</f>
        <v>#DIV/0!</v>
      </c>
      <c r="U2">
        <f>IF(J2 &gt; 264, 1, 0)</f>
        <v>0</v>
      </c>
    </row>
    <row r="3" spans="1:21" x14ac:dyDescent="0.2">
      <c r="A3" t="str">
        <f>'Input 1'!D4</f>
        <v>PK102</v>
      </c>
      <c r="B3" t="str">
        <f>'Input 1'!C4</f>
        <v>Bhimber</v>
      </c>
      <c r="C3" t="str">
        <f>'Input 1'!B4</f>
        <v>PK1</v>
      </c>
      <c r="D3" t="str">
        <f>'Input 1'!A4</f>
        <v>Azad Jammu and Kashmir</v>
      </c>
      <c r="E3">
        <f>'Input 1'!F4</f>
        <v>741</v>
      </c>
      <c r="F3" s="188">
        <f>Estimates!D4</f>
        <v>458.96499999999997</v>
      </c>
      <c r="G3" s="108">
        <f>Estimates!G4</f>
        <v>1</v>
      </c>
      <c r="H3" s="108">
        <f>Estimates!J4</f>
        <v>1</v>
      </c>
      <c r="I3" s="108">
        <f>Estimates!M4</f>
        <v>1</v>
      </c>
      <c r="J3" s="107">
        <f>Estimates!U4</f>
        <v>243.38016813132523</v>
      </c>
      <c r="K3" s="107">
        <f>Estimates!S4/Estimates!D4*100</f>
        <v>177.25724192870661</v>
      </c>
      <c r="L3" s="107">
        <f>Estimates!T4/Estimates!D4*100</f>
        <v>319.85969723314918</v>
      </c>
      <c r="M3" s="107">
        <f>IF($C3=Estimates!$AM$3, Estimates!$AR$3, IF($C3=Estimates!$AM$4, Estimates!$AR$4, IF($C3=Estimates!$AM$5, Estimates!$AR$5, IF($C3=Estimates!$AM$6, Estimates!$AR$6,  IF($C3=Estimates!$AM$7, Estimates!$AR$7,  IF($C3=Estimates!$AM$8, Estimates!$AR$8, IF($C3=Estimates!$AM$9, Estimates!$AR$9,  FALSE)))))))</f>
        <v>243.38016813132521</v>
      </c>
      <c r="N3" s="108">
        <f>Estimates!V4</f>
        <v>0.66336637350226746</v>
      </c>
      <c r="O3" s="108">
        <f>Estimates!P4/Estimates!T4</f>
        <v>0.50475324310072911</v>
      </c>
      <c r="P3" s="108">
        <f>Estimates!P4/Estimates!S4</f>
        <v>0.91082439148288863</v>
      </c>
      <c r="Q3" s="108">
        <f>IF($C3=Estimates!$AM$3, Estimates!$AV$3, IF($C3=Estimates!$AM$4, Estimates!$AV$4, IF($C3=Estimates!$AM$5, Estimates!$AV$5, IF($C3=Estimates!$AM$6, Estimates!$AV$6,  IF($C3=Estimates!$AM$7, Estimates!$AV$7,  IF($C3=Estimates!$AM$8, Estimates!$AV$8, IF($C3=Estimates!$AM$9, Estimates!$AV$9,  FALSE)))))))</f>
        <v>0.42948867152513476</v>
      </c>
      <c r="R3">
        <f>'Input 1'!J4</f>
        <v>0</v>
      </c>
      <c r="S3" s="108">
        <f>'Input 1'!K4</f>
        <v>0</v>
      </c>
      <c r="T3" s="108" t="e">
        <f t="shared" si="0"/>
        <v>#DIV/0!</v>
      </c>
      <c r="U3">
        <f t="shared" ref="U3:U66" si="1">IF(J3 &gt; 264, 1, 0)</f>
        <v>0</v>
      </c>
    </row>
    <row r="4" spans="1:21" x14ac:dyDescent="0.2">
      <c r="A4" t="str">
        <f>'Input 1'!D5</f>
        <v>PK103</v>
      </c>
      <c r="B4" t="str">
        <f>'Input 1'!C5</f>
        <v>Jhelum Vellay</v>
      </c>
      <c r="C4" t="str">
        <f>'Input 1'!B5</f>
        <v>PK1</v>
      </c>
      <c r="D4" t="str">
        <f>'Input 1'!A5</f>
        <v>Azad Jammu and Kashmir</v>
      </c>
      <c r="E4">
        <f>'Input 1'!F5</f>
        <v>273</v>
      </c>
      <c r="F4" s="188">
        <f>Estimates!D5</f>
        <v>251.29499999999999</v>
      </c>
      <c r="G4" s="108">
        <f>Estimates!G5</f>
        <v>1</v>
      </c>
      <c r="H4" s="108">
        <f>Estimates!J5</f>
        <v>1</v>
      </c>
      <c r="I4" s="108">
        <f>Estimates!M5</f>
        <v>1</v>
      </c>
      <c r="J4" s="107">
        <f>Estimates!U5</f>
        <v>243.38016813132523</v>
      </c>
      <c r="K4" s="107">
        <f>Estimates!S5/Estimates!D5*100</f>
        <v>177.25724192870661</v>
      </c>
      <c r="L4" s="107">
        <f>Estimates!T5/Estimates!D5*100</f>
        <v>319.85969723314918</v>
      </c>
      <c r="M4" s="107">
        <f>IF($C4=Estimates!$AM$3, Estimates!$AR$3, IF($C4=Estimates!$AM$4, Estimates!$AR$4, IF($C4=Estimates!$AM$5, Estimates!$AR$5, IF($C4=Estimates!$AM$6, Estimates!$AR$6,  IF($C4=Estimates!$AM$7, Estimates!$AR$7,  IF($C4=Estimates!$AM$8, Estimates!$AR$8, IF($C4=Estimates!$AM$9, Estimates!$AR$9,  FALSE)))))))</f>
        <v>243.38016813132521</v>
      </c>
      <c r="N4" s="108">
        <f>Estimates!V5</f>
        <v>0.44636857568349159</v>
      </c>
      <c r="O4" s="108">
        <f>Estimates!P5/Estimates!T5</f>
        <v>0.33964034837187218</v>
      </c>
      <c r="P4" s="108">
        <f>Estimates!P5/Estimates!S5</f>
        <v>0.61287910054519845</v>
      </c>
      <c r="Q4" s="108">
        <f>IF($C4=Estimates!$AM$3, Estimates!$AV$3, IF($C4=Estimates!$AM$4, Estimates!$AV$4, IF($C4=Estimates!$AM$5, Estimates!$AV$5, IF($C4=Estimates!$AM$6, Estimates!$AV$6,  IF($C4=Estimates!$AM$7, Estimates!$AV$7,  IF($C4=Estimates!$AM$8, Estimates!$AV$8, IF($C4=Estimates!$AM$9, Estimates!$AV$9,  FALSE)))))))</f>
        <v>0.42948867152513476</v>
      </c>
      <c r="R4">
        <f>'Input 1'!J5</f>
        <v>0</v>
      </c>
      <c r="S4" s="108">
        <f>'Input 1'!K5</f>
        <v>0</v>
      </c>
      <c r="T4" s="108" t="e">
        <f t="shared" si="0"/>
        <v>#DIV/0!</v>
      </c>
      <c r="U4">
        <f t="shared" si="1"/>
        <v>0</v>
      </c>
    </row>
    <row r="5" spans="1:21" x14ac:dyDescent="0.2">
      <c r="A5" t="str">
        <f>'Input 1'!D6</f>
        <v>PK104</v>
      </c>
      <c r="B5" t="str">
        <f>'Input 1'!C6</f>
        <v>Haveli</v>
      </c>
      <c r="C5" t="str">
        <f>'Input 1'!B6</f>
        <v>PK1</v>
      </c>
      <c r="D5" t="str">
        <f>'Input 1'!A6</f>
        <v>Azad Jammu and Kashmir</v>
      </c>
      <c r="E5">
        <f>'Input 1'!F6</f>
        <v>167</v>
      </c>
      <c r="F5" s="188">
        <f>Estimates!D6</f>
        <v>166.64400000000001</v>
      </c>
      <c r="G5" s="108">
        <f>Estimates!G6</f>
        <v>1</v>
      </c>
      <c r="H5" s="108">
        <f>Estimates!J6</f>
        <v>1</v>
      </c>
      <c r="I5" s="108">
        <f>Estimates!M6</f>
        <v>1</v>
      </c>
      <c r="J5" s="107">
        <f>Estimates!U6</f>
        <v>243.38016813132523</v>
      </c>
      <c r="K5" s="107">
        <f>Estimates!S6/Estimates!D6*100</f>
        <v>177.25724192870661</v>
      </c>
      <c r="L5" s="107">
        <f>Estimates!T6/Estimates!D6*100</f>
        <v>319.85969723314918</v>
      </c>
      <c r="M5" s="107">
        <f>IF($C5=Estimates!$AM$3, Estimates!$AR$3, IF($C5=Estimates!$AM$4, Estimates!$AR$4, IF($C5=Estimates!$AM$5, Estimates!$AR$5, IF($C5=Estimates!$AM$6, Estimates!$AR$6,  IF($C5=Estimates!$AM$7, Estimates!$AR$7,  IF($C5=Estimates!$AM$8, Estimates!$AR$8, IF($C5=Estimates!$AM$9, Estimates!$AR$9,  FALSE)))))))</f>
        <v>243.38016813132521</v>
      </c>
      <c r="N5" s="108">
        <f>Estimates!V6</f>
        <v>0.41175758001562857</v>
      </c>
      <c r="O5" s="108">
        <f>Estimates!P6/Estimates!T6</f>
        <v>0.31330495814389669</v>
      </c>
      <c r="P5" s="108">
        <f>Estimates!P6/Estimates!S6</f>
        <v>0.56535703683044725</v>
      </c>
      <c r="Q5" s="108">
        <f>IF($C5=Estimates!$AM$3, Estimates!$AV$3, IF($C5=Estimates!$AM$4, Estimates!$AV$4, IF($C5=Estimates!$AM$5, Estimates!$AV$5, IF($C5=Estimates!$AM$6, Estimates!$AV$6,  IF($C5=Estimates!$AM$7, Estimates!$AV$7,  IF($C5=Estimates!$AM$8, Estimates!$AV$8, IF($C5=Estimates!$AM$9, Estimates!$AV$9,  FALSE)))))))</f>
        <v>0.42948867152513476</v>
      </c>
      <c r="R5">
        <f>'Input 1'!J6</f>
        <v>0</v>
      </c>
      <c r="S5" s="108">
        <f>'Input 1'!K6</f>
        <v>0</v>
      </c>
      <c r="T5" s="108" t="e">
        <f t="shared" si="0"/>
        <v>#DIV/0!</v>
      </c>
      <c r="U5">
        <f t="shared" si="1"/>
        <v>0</v>
      </c>
    </row>
    <row r="6" spans="1:21" x14ac:dyDescent="0.2">
      <c r="A6" t="str">
        <f>'Input 1'!D7</f>
        <v>PK105</v>
      </c>
      <c r="B6" t="str">
        <f>'Input 1'!C7</f>
        <v>Kotli</v>
      </c>
      <c r="C6" t="str">
        <f>'Input 1'!B7</f>
        <v>PK1</v>
      </c>
      <c r="D6" t="str">
        <f>'Input 1'!A7</f>
        <v>Azad Jammu and Kashmir</v>
      </c>
      <c r="E6">
        <f>'Input 1'!F7</f>
        <v>655</v>
      </c>
      <c r="F6" s="188">
        <f>Estimates!D7</f>
        <v>847.25699999999995</v>
      </c>
      <c r="G6" s="108">
        <f>Estimates!G7</f>
        <v>1</v>
      </c>
      <c r="H6" s="108">
        <f>Estimates!J7</f>
        <v>1</v>
      </c>
      <c r="I6" s="108">
        <f>Estimates!M7</f>
        <v>1</v>
      </c>
      <c r="J6" s="107">
        <f>Estimates!U7</f>
        <v>243.38016813132523</v>
      </c>
      <c r="K6" s="107">
        <f>Estimates!S7/Estimates!D7*100</f>
        <v>177.25724192870661</v>
      </c>
      <c r="L6" s="107">
        <f>Estimates!T7/Estimates!D7*100</f>
        <v>319.85969723314918</v>
      </c>
      <c r="M6" s="107">
        <f>IF($C6=Estimates!$AM$3, Estimates!$AR$3, IF($C6=Estimates!$AM$4, Estimates!$AR$4, IF($C6=Estimates!$AM$5, Estimates!$AR$5, IF($C6=Estimates!$AM$6, Estimates!$AR$6,  IF($C6=Estimates!$AM$7, Estimates!$AR$7,  IF($C6=Estimates!$AM$8, Estimates!$AR$8, IF($C6=Estimates!$AM$9, Estimates!$AR$9,  FALSE)))))))</f>
        <v>243.38016813132521</v>
      </c>
      <c r="N6" s="108">
        <f>Estimates!V7</f>
        <v>0.31764421300626705</v>
      </c>
      <c r="O6" s="108">
        <f>Estimates!P7/Estimates!T7</f>
        <v>0.24169441363241492</v>
      </c>
      <c r="P6" s="108">
        <f>Estimates!P7/Estimates!S7</f>
        <v>0.43613621156590826</v>
      </c>
      <c r="Q6" s="108">
        <f>IF($C6=Estimates!$AM$3, Estimates!$AV$3, IF($C6=Estimates!$AM$4, Estimates!$AV$4, IF($C6=Estimates!$AM$5, Estimates!$AV$5, IF($C6=Estimates!$AM$6, Estimates!$AV$6,  IF($C6=Estimates!$AM$7, Estimates!$AV$7,  IF($C6=Estimates!$AM$8, Estimates!$AV$8, IF($C6=Estimates!$AM$9, Estimates!$AV$9,  FALSE)))))))</f>
        <v>0.42948867152513476</v>
      </c>
      <c r="R6">
        <f>'Input 1'!J7</f>
        <v>0</v>
      </c>
      <c r="S6" s="108">
        <f>'Input 1'!K7</f>
        <v>0</v>
      </c>
      <c r="T6" s="108" t="e">
        <f t="shared" si="0"/>
        <v>#DIV/0!</v>
      </c>
      <c r="U6">
        <f t="shared" si="1"/>
        <v>0</v>
      </c>
    </row>
    <row r="7" spans="1:21" x14ac:dyDescent="0.2">
      <c r="A7" t="str">
        <f>'Input 1'!D8</f>
        <v>PK106</v>
      </c>
      <c r="B7" t="str">
        <f>'Input 1'!C8</f>
        <v>Mirpur</v>
      </c>
      <c r="C7" t="str">
        <f>'Input 1'!B8</f>
        <v>PK1</v>
      </c>
      <c r="D7" t="str">
        <f>'Input 1'!A8</f>
        <v>Azad Jammu and Kashmir</v>
      </c>
      <c r="E7">
        <f>'Input 1'!F8</f>
        <v>503</v>
      </c>
      <c r="F7" s="188">
        <f>Estimates!D8</f>
        <v>495.34300000000002</v>
      </c>
      <c r="G7" s="108">
        <f>Estimates!G8</f>
        <v>1</v>
      </c>
      <c r="H7" s="108">
        <f>Estimates!J8</f>
        <v>1</v>
      </c>
      <c r="I7" s="108">
        <f>Estimates!M8</f>
        <v>1</v>
      </c>
      <c r="J7" s="107">
        <f>Estimates!U8</f>
        <v>243.38016813132523</v>
      </c>
      <c r="K7" s="107">
        <f>Estimates!S8/Estimates!D8*100</f>
        <v>177.25724192870661</v>
      </c>
      <c r="L7" s="107">
        <f>Estimates!T8/Estimates!D8*100</f>
        <v>319.85969723314918</v>
      </c>
      <c r="M7" s="107">
        <f>IF($C7=Estimates!$AM$3, Estimates!$AR$3, IF($C7=Estimates!$AM$4, Estimates!$AR$4, IF($C7=Estimates!$AM$5, Estimates!$AR$5, IF($C7=Estimates!$AM$6, Estimates!$AR$6,  IF($C7=Estimates!$AM$7, Estimates!$AR$7,  IF($C7=Estimates!$AM$8, Estimates!$AR$8, IF($C7=Estimates!$AM$9, Estimates!$AR$9,  FALSE)))))))</f>
        <v>243.38016813132521</v>
      </c>
      <c r="N7" s="108">
        <f>Estimates!V8</f>
        <v>0.41723119158857058</v>
      </c>
      <c r="O7" s="108">
        <f>Estimates!P8/Estimates!T8</f>
        <v>0.31746981078532582</v>
      </c>
      <c r="P7" s="108">
        <f>Estimates!P8/Estimates!S8</f>
        <v>0.57287249002385765</v>
      </c>
      <c r="Q7" s="108">
        <f>IF($C7=Estimates!$AM$3, Estimates!$AV$3, IF($C7=Estimates!$AM$4, Estimates!$AV$4, IF($C7=Estimates!$AM$5, Estimates!$AV$5, IF($C7=Estimates!$AM$6, Estimates!$AV$6,  IF($C7=Estimates!$AM$7, Estimates!$AV$7,  IF($C7=Estimates!$AM$8, Estimates!$AV$8, IF($C7=Estimates!$AM$9, Estimates!$AV$9,  FALSE)))))))</f>
        <v>0.42948867152513476</v>
      </c>
      <c r="R7">
        <f>'Input 1'!J8</f>
        <v>0</v>
      </c>
      <c r="S7" s="108">
        <f>'Input 1'!K8</f>
        <v>0</v>
      </c>
      <c r="T7" s="108" t="e">
        <f t="shared" si="0"/>
        <v>#DIV/0!</v>
      </c>
      <c r="U7">
        <f t="shared" si="1"/>
        <v>0</v>
      </c>
    </row>
    <row r="8" spans="1:21" x14ac:dyDescent="0.2">
      <c r="A8" t="str">
        <f>'Input 1'!D9</f>
        <v>PK107</v>
      </c>
      <c r="B8" t="str">
        <f>'Input 1'!C9</f>
        <v>Muzaffarabad</v>
      </c>
      <c r="C8" t="str">
        <f>'Input 1'!B9</f>
        <v>PK1</v>
      </c>
      <c r="D8" t="str">
        <f>'Input 1'!A9</f>
        <v>Azad Jammu and Kashmir</v>
      </c>
      <c r="E8">
        <f>'Input 1'!F9</f>
        <v>853</v>
      </c>
      <c r="F8" s="188">
        <f>Estimates!D9</f>
        <v>714.9</v>
      </c>
      <c r="G8" s="108">
        <f>Estimates!G9</f>
        <v>1</v>
      </c>
      <c r="H8" s="108">
        <f>Estimates!J9</f>
        <v>1</v>
      </c>
      <c r="I8" s="108">
        <f>Estimates!M9</f>
        <v>1</v>
      </c>
      <c r="J8" s="107">
        <f>Estimates!U9</f>
        <v>243.38016813132523</v>
      </c>
      <c r="K8" s="107">
        <f>Estimates!S9/Estimates!D9*100</f>
        <v>177.25724192870661</v>
      </c>
      <c r="L8" s="107">
        <f>Estimates!T9/Estimates!D9*100</f>
        <v>319.85969723314918</v>
      </c>
      <c r="M8" s="107">
        <f>IF($C8=Estimates!$AM$3, Estimates!$AR$3, IF($C8=Estimates!$AM$4, Estimates!$AR$4, IF($C8=Estimates!$AM$5, Estimates!$AR$5, IF($C8=Estimates!$AM$6, Estimates!$AR$6,  IF($C8=Estimates!$AM$7, Estimates!$AR$7,  IF($C8=Estimates!$AM$8, Estimates!$AR$8, IF($C8=Estimates!$AM$9, Estimates!$AR$9,  FALSE)))))))</f>
        <v>243.38016813132521</v>
      </c>
      <c r="N8" s="108">
        <f>Estimates!V9</f>
        <v>0.49025106672930363</v>
      </c>
      <c r="O8" s="108">
        <f>Estimates!P9/Estimates!T9</f>
        <v>0.37303038825853618</v>
      </c>
      <c r="P8" s="108">
        <f>Estimates!P9/Estimates!S9</f>
        <v>0.67313123993618995</v>
      </c>
      <c r="Q8" s="108">
        <f>IF($C8=Estimates!$AM$3, Estimates!$AV$3, IF($C8=Estimates!$AM$4, Estimates!$AV$4, IF($C8=Estimates!$AM$5, Estimates!$AV$5, IF($C8=Estimates!$AM$6, Estimates!$AV$6,  IF($C8=Estimates!$AM$7, Estimates!$AV$7,  IF($C8=Estimates!$AM$8, Estimates!$AV$8, IF($C8=Estimates!$AM$9, Estimates!$AV$9,  FALSE)))))))</f>
        <v>0.42948867152513476</v>
      </c>
      <c r="R8">
        <f>'Input 1'!J9</f>
        <v>0</v>
      </c>
      <c r="S8" s="108">
        <f>'Input 1'!K9</f>
        <v>0</v>
      </c>
      <c r="T8" s="108" t="e">
        <f t="shared" si="0"/>
        <v>#DIV/0!</v>
      </c>
      <c r="U8">
        <f t="shared" si="1"/>
        <v>0</v>
      </c>
    </row>
    <row r="9" spans="1:21" x14ac:dyDescent="0.2">
      <c r="A9" t="str">
        <f>'Input 1'!D10</f>
        <v>PK108</v>
      </c>
      <c r="B9" t="str">
        <f>'Input 1'!C10</f>
        <v>Neelum</v>
      </c>
      <c r="C9" t="str">
        <f>'Input 1'!B10</f>
        <v>PK1</v>
      </c>
      <c r="D9" t="str">
        <f>'Input 1'!A10</f>
        <v>Azad Jammu and Kashmir</v>
      </c>
      <c r="E9">
        <f>'Input 1'!F10</f>
        <v>168</v>
      </c>
      <c r="F9" s="188">
        <f>Estimates!D10</f>
        <v>213.548</v>
      </c>
      <c r="G9" s="108">
        <f>Estimates!G10</f>
        <v>1</v>
      </c>
      <c r="H9" s="108">
        <f>Estimates!J10</f>
        <v>1</v>
      </c>
      <c r="I9" s="108">
        <f>Estimates!M10</f>
        <v>1</v>
      </c>
      <c r="J9" s="107">
        <f>Estimates!U10</f>
        <v>243.38016813132523</v>
      </c>
      <c r="K9" s="107">
        <f>Estimates!S10/Estimates!D10*100</f>
        <v>177.25724192870661</v>
      </c>
      <c r="L9" s="107">
        <f>Estimates!T10/Estimates!D10*100</f>
        <v>319.85969723314918</v>
      </c>
      <c r="M9" s="107">
        <f>IF($C9=Estimates!$AM$3, Estimates!$AR$3, IF($C9=Estimates!$AM$4, Estimates!$AR$4, IF($C9=Estimates!$AM$5, Estimates!$AR$5, IF($C9=Estimates!$AM$6, Estimates!$AR$6,  IF($C9=Estimates!$AM$7, Estimates!$AR$7,  IF($C9=Estimates!$AM$8, Estimates!$AR$8, IF($C9=Estimates!$AM$9, Estimates!$AR$9,  FALSE)))))))</f>
        <v>243.38016813132521</v>
      </c>
      <c r="N9" s="108">
        <f>Estimates!V10</f>
        <v>0.32324259644420211</v>
      </c>
      <c r="O9" s="108">
        <f>Estimates!P10/Estimates!T10</f>
        <v>0.24595420476638541</v>
      </c>
      <c r="P9" s="108">
        <f>Estimates!P10/Estimates!S10</f>
        <v>0.44382298073574711</v>
      </c>
      <c r="Q9" s="108">
        <f>IF($C9=Estimates!$AM$3, Estimates!$AV$3, IF($C9=Estimates!$AM$4, Estimates!$AV$4, IF($C9=Estimates!$AM$5, Estimates!$AV$5, IF($C9=Estimates!$AM$6, Estimates!$AV$6,  IF($C9=Estimates!$AM$7, Estimates!$AV$7,  IF($C9=Estimates!$AM$8, Estimates!$AV$8, IF($C9=Estimates!$AM$9, Estimates!$AV$9,  FALSE)))))))</f>
        <v>0.42948867152513476</v>
      </c>
      <c r="R9">
        <f>'Input 1'!J10</f>
        <v>0</v>
      </c>
      <c r="S9" s="108">
        <f>'Input 1'!K10</f>
        <v>0</v>
      </c>
      <c r="T9" s="108" t="e">
        <f t="shared" si="0"/>
        <v>#DIV/0!</v>
      </c>
      <c r="U9">
        <f t="shared" si="1"/>
        <v>0</v>
      </c>
    </row>
    <row r="10" spans="1:21" x14ac:dyDescent="0.2">
      <c r="A10" t="str">
        <f>'Input 1'!D11</f>
        <v>PK109</v>
      </c>
      <c r="B10" t="str">
        <f>'Input 1'!C11</f>
        <v>Poonch</v>
      </c>
      <c r="C10" t="str">
        <f>'Input 1'!B11</f>
        <v>PK1</v>
      </c>
      <c r="D10" t="str">
        <f>'Input 1'!A11</f>
        <v>Azad Jammu and Kashmir</v>
      </c>
      <c r="E10">
        <f>'Input 1'!F11</f>
        <v>382</v>
      </c>
      <c r="F10" s="188">
        <f>Estimates!D11</f>
        <v>548.35</v>
      </c>
      <c r="G10" s="108">
        <f>Estimates!G11</f>
        <v>1</v>
      </c>
      <c r="H10" s="108">
        <f>Estimates!J11</f>
        <v>1</v>
      </c>
      <c r="I10" s="108">
        <f>Estimates!M11</f>
        <v>1</v>
      </c>
      <c r="J10" s="107">
        <f>Estimates!U11</f>
        <v>243.38016813132523</v>
      </c>
      <c r="K10" s="107">
        <f>Estimates!S11/Estimates!D11*100</f>
        <v>177.25724192870661</v>
      </c>
      <c r="L10" s="107">
        <f>Estimates!T11/Estimates!D11*100</f>
        <v>319.85969723314918</v>
      </c>
      <c r="M10" s="107">
        <f>IF($C10=Estimates!$AM$3, Estimates!$AR$3, IF($C10=Estimates!$AM$4, Estimates!$AR$4, IF($C10=Estimates!$AM$5, Estimates!$AR$5, IF($C10=Estimates!$AM$6, Estimates!$AR$6,  IF($C10=Estimates!$AM$7, Estimates!$AR$7,  IF($C10=Estimates!$AM$8, Estimates!$AR$8, IF($C10=Estimates!$AM$9, Estimates!$AR$9,  FALSE)))))))</f>
        <v>243.38016813132521</v>
      </c>
      <c r="N10" s="108">
        <f>Estimates!V11</f>
        <v>0.28623341251512319</v>
      </c>
      <c r="O10" s="108">
        <f>Estimates!P11/Estimates!T11</f>
        <v>0.21779404115409748</v>
      </c>
      <c r="P10" s="108">
        <f>Estimates!P11/Estimates!S11</f>
        <v>0.39300812370053989</v>
      </c>
      <c r="Q10" s="108">
        <f>IF($C10=Estimates!$AM$3, Estimates!$AV$3, IF($C10=Estimates!$AM$4, Estimates!$AV$4, IF($C10=Estimates!$AM$5, Estimates!$AV$5, IF($C10=Estimates!$AM$6, Estimates!$AV$6,  IF($C10=Estimates!$AM$7, Estimates!$AV$7,  IF($C10=Estimates!$AM$8, Estimates!$AV$8, IF($C10=Estimates!$AM$9, Estimates!$AV$9,  FALSE)))))))</f>
        <v>0.42948867152513476</v>
      </c>
      <c r="R10">
        <f>'Input 1'!J11</f>
        <v>0</v>
      </c>
      <c r="S10" s="108">
        <f>'Input 1'!K11</f>
        <v>0</v>
      </c>
      <c r="T10" s="108" t="e">
        <f t="shared" si="0"/>
        <v>#DIV/0!</v>
      </c>
      <c r="U10">
        <f t="shared" si="1"/>
        <v>0</v>
      </c>
    </row>
    <row r="11" spans="1:21" x14ac:dyDescent="0.2">
      <c r="A11" t="str">
        <f>'Input 1'!D12</f>
        <v>PK110</v>
      </c>
      <c r="B11" t="str">
        <f>'Input 1'!C12</f>
        <v>Sudhnoti</v>
      </c>
      <c r="C11" t="str">
        <f>'Input 1'!B12</f>
        <v>PK1</v>
      </c>
      <c r="D11" t="str">
        <f>'Input 1'!A12</f>
        <v>Azad Jammu and Kashmir</v>
      </c>
      <c r="E11">
        <f>'Input 1'!F12</f>
        <v>284</v>
      </c>
      <c r="F11" s="188">
        <f>Estimates!D12</f>
        <v>320.58199999999999</v>
      </c>
      <c r="G11" s="108">
        <f>Estimates!G12</f>
        <v>1</v>
      </c>
      <c r="H11" s="108">
        <f>Estimates!J12</f>
        <v>1</v>
      </c>
      <c r="I11" s="108">
        <f>Estimates!M12</f>
        <v>1</v>
      </c>
      <c r="J11" s="107">
        <f>Estimates!U12</f>
        <v>243.38016813132523</v>
      </c>
      <c r="K11" s="107">
        <f>Estimates!S12/Estimates!D12*100</f>
        <v>177.25724192870658</v>
      </c>
      <c r="L11" s="107">
        <f>Estimates!T12/Estimates!D12*100</f>
        <v>319.85969723314918</v>
      </c>
      <c r="M11" s="107">
        <f>IF($C11=Estimates!$AM$3, Estimates!$AR$3, IF($C11=Estimates!$AM$4, Estimates!$AR$4, IF($C11=Estimates!$AM$5, Estimates!$AR$5, IF($C11=Estimates!$AM$6, Estimates!$AR$6,  IF($C11=Estimates!$AM$7, Estimates!$AR$7,  IF($C11=Estimates!$AM$8, Estimates!$AR$8, IF($C11=Estimates!$AM$9, Estimates!$AR$9,  FALSE)))))))</f>
        <v>243.38016813132521</v>
      </c>
      <c r="N11" s="108">
        <f>Estimates!V12</f>
        <v>0.36399382766701094</v>
      </c>
      <c r="O11" s="108">
        <f>Estimates!P12/Estimates!T12</f>
        <v>0.27696167958224616</v>
      </c>
      <c r="P11" s="108">
        <f>Estimates!P12/Estimates!S12</f>
        <v>0.49977579484167123</v>
      </c>
      <c r="Q11" s="108">
        <f>IF($C11=Estimates!$AM$3, Estimates!$AV$3, IF($C11=Estimates!$AM$4, Estimates!$AV$4, IF($C11=Estimates!$AM$5, Estimates!$AV$5, IF($C11=Estimates!$AM$6, Estimates!$AV$6,  IF($C11=Estimates!$AM$7, Estimates!$AV$7,  IF($C11=Estimates!$AM$8, Estimates!$AV$8, IF($C11=Estimates!$AM$9, Estimates!$AV$9,  FALSE)))))))</f>
        <v>0.42948867152513476</v>
      </c>
      <c r="R11">
        <f>'Input 1'!J12</f>
        <v>0</v>
      </c>
      <c r="S11" s="108">
        <f>'Input 1'!K12</f>
        <v>0</v>
      </c>
      <c r="T11" s="108" t="e">
        <f t="shared" si="0"/>
        <v>#DIV/0!</v>
      </c>
      <c r="U11">
        <f t="shared" si="1"/>
        <v>0</v>
      </c>
    </row>
    <row r="12" spans="1:21" x14ac:dyDescent="0.2">
      <c r="A12" t="str">
        <f>'Input 1'!D13</f>
        <v>PK201</v>
      </c>
      <c r="B12" t="str">
        <f>'Input 1'!C13</f>
        <v>Awaran</v>
      </c>
      <c r="C12" t="str">
        <f>'Input 1'!B13</f>
        <v>PK2</v>
      </c>
      <c r="D12" t="str">
        <f>'Input 1'!A13</f>
        <v>Balochistan</v>
      </c>
      <c r="E12">
        <f>'Input 1'!F13</f>
        <v>52</v>
      </c>
      <c r="F12" s="188">
        <f>Estimates!D13</f>
        <v>122.595</v>
      </c>
      <c r="G12" s="108">
        <f>Estimates!G13</f>
        <v>1</v>
      </c>
      <c r="H12" s="108">
        <f>Estimates!J13</f>
        <v>1</v>
      </c>
      <c r="I12" s="108">
        <f>Estimates!M13</f>
        <v>1</v>
      </c>
      <c r="J12" s="107">
        <f>Estimates!U13</f>
        <v>178.47878996297183</v>
      </c>
      <c r="K12" s="107">
        <f>Estimates!S13/Estimates!D13*100</f>
        <v>129.98864408105149</v>
      </c>
      <c r="L12" s="107">
        <f>Estimates!T13/Estimates!D13*100</f>
        <v>234.56377797097608</v>
      </c>
      <c r="M12" s="107">
        <f>IF($C12=Estimates!$AM$3, Estimates!$AR$3, IF($C12=Estimates!$AM$4, Estimates!$AR$4, IF($C12=Estimates!$AM$5, Estimates!$AR$5, IF($C12=Estimates!$AM$6, Estimates!$AR$6,  IF($C12=Estimates!$AM$7, Estimates!$AR$7,  IF($C12=Estimates!$AM$8, Estimates!$AR$8, IF($C12=Estimates!$AM$9, Estimates!$AR$9,  FALSE)))))))</f>
        <v>178.4787899629718</v>
      </c>
      <c r="N12" s="108">
        <f>Estimates!V13</f>
        <v>0.23765336762718975</v>
      </c>
      <c r="O12" s="108">
        <f>Estimates!P13/Estimates!T13</f>
        <v>0.18082964834397627</v>
      </c>
      <c r="P12" s="108">
        <f>Estimates!P13/Estimates!S13</f>
        <v>0.32630608453980442</v>
      </c>
      <c r="Q12" s="108">
        <f>IF($C12=Estimates!$AM$3, Estimates!$AV$3, IF($C12=Estimates!$AM$4, Estimates!$AV$4, IF($C12=Estimates!$AM$5, Estimates!$AV$5, IF($C12=Estimates!$AM$6, Estimates!$AV$6,  IF($C12=Estimates!$AM$7, Estimates!$AV$7,  IF($C12=Estimates!$AM$8, Estimates!$AV$8, IF($C12=Estimates!$AM$9, Estimates!$AV$9,  FALSE)))))))</f>
        <v>0.3797491512215021</v>
      </c>
      <c r="R12">
        <f>'Input 1'!J13</f>
        <v>0</v>
      </c>
      <c r="S12" s="108">
        <f>'Input 1'!K13</f>
        <v>0</v>
      </c>
      <c r="T12" s="108" t="e">
        <f t="shared" si="0"/>
        <v>#DIV/0!</v>
      </c>
      <c r="U12">
        <f t="shared" si="1"/>
        <v>0</v>
      </c>
    </row>
    <row r="13" spans="1:21" x14ac:dyDescent="0.2">
      <c r="A13" t="str">
        <f>'Input 1'!D14</f>
        <v>PK202</v>
      </c>
      <c r="B13" t="str">
        <f>'Input 1'!C14</f>
        <v>Barkhan</v>
      </c>
      <c r="C13" t="str">
        <f>'Input 1'!B14</f>
        <v>PK2</v>
      </c>
      <c r="D13" t="str">
        <f>'Input 1'!A14</f>
        <v>Balochistan</v>
      </c>
      <c r="E13">
        <f>'Input 1'!F14</f>
        <v>64</v>
      </c>
      <c r="F13" s="188">
        <f>Estimates!D14</f>
        <v>195.90600000000001</v>
      </c>
      <c r="G13" s="108">
        <f>Estimates!G14</f>
        <v>1</v>
      </c>
      <c r="H13" s="108">
        <f>Estimates!J14</f>
        <v>1</v>
      </c>
      <c r="I13" s="108">
        <f>Estimates!M14</f>
        <v>1</v>
      </c>
      <c r="J13" s="107">
        <f>Estimates!U14</f>
        <v>178.47878996297183</v>
      </c>
      <c r="K13" s="107">
        <f>Estimates!S14/Estimates!D14*100</f>
        <v>129.98864408105149</v>
      </c>
      <c r="L13" s="107">
        <f>Estimates!T14/Estimates!D14*100</f>
        <v>234.56377797097608</v>
      </c>
      <c r="M13" s="107">
        <f>IF($C13=Estimates!$AM$3, Estimates!$AR$3, IF($C13=Estimates!$AM$4, Estimates!$AR$4, IF($C13=Estimates!$AM$5, Estimates!$AR$5, IF($C13=Estimates!$AM$6, Estimates!$AR$6,  IF($C13=Estimates!$AM$7, Estimates!$AR$7,  IF($C13=Estimates!$AM$8, Estimates!$AR$8, IF($C13=Estimates!$AM$9, Estimates!$AR$9,  FALSE)))))))</f>
        <v>178.4787899629718</v>
      </c>
      <c r="N13" s="108">
        <f>Estimates!V14</f>
        <v>0.18303983844217489</v>
      </c>
      <c r="O13" s="108">
        <f>Estimates!P14/Estimates!T14</f>
        <v>0.13927439761913929</v>
      </c>
      <c r="P13" s="108">
        <f>Estimates!P14/Estimates!S14</f>
        <v>0.25131986806330081</v>
      </c>
      <c r="Q13" s="108">
        <f>IF($C13=Estimates!$AM$3, Estimates!$AV$3, IF($C13=Estimates!$AM$4, Estimates!$AV$4, IF($C13=Estimates!$AM$5, Estimates!$AV$5, IF($C13=Estimates!$AM$6, Estimates!$AV$6,  IF($C13=Estimates!$AM$7, Estimates!$AV$7,  IF($C13=Estimates!$AM$8, Estimates!$AV$8, IF($C13=Estimates!$AM$9, Estimates!$AV$9,  FALSE)))))))</f>
        <v>0.3797491512215021</v>
      </c>
      <c r="R13">
        <f>'Input 1'!J14</f>
        <v>0</v>
      </c>
      <c r="S13" s="108">
        <f>'Input 1'!K14</f>
        <v>0</v>
      </c>
      <c r="T13" s="108" t="e">
        <f t="shared" si="0"/>
        <v>#DIV/0!</v>
      </c>
      <c r="U13">
        <f t="shared" si="1"/>
        <v>0</v>
      </c>
    </row>
    <row r="14" spans="1:21" x14ac:dyDescent="0.2">
      <c r="A14" t="str">
        <f>'Input 1'!D15</f>
        <v>PK203</v>
      </c>
      <c r="B14" t="str">
        <f>'Input 1'!C15</f>
        <v>Chagai</v>
      </c>
      <c r="C14" t="str">
        <f>'Input 1'!B15</f>
        <v>PK2</v>
      </c>
      <c r="D14" t="str">
        <f>'Input 1'!A15</f>
        <v>Balochistan</v>
      </c>
      <c r="E14">
        <f>'Input 1'!F15</f>
        <v>135</v>
      </c>
      <c r="F14" s="188">
        <f>Estimates!D15</f>
        <v>276.69600000000003</v>
      </c>
      <c r="G14" s="108">
        <f>Estimates!G15</f>
        <v>1</v>
      </c>
      <c r="H14" s="108">
        <f>Estimates!J15</f>
        <v>1</v>
      </c>
      <c r="I14" s="108">
        <f>Estimates!M15</f>
        <v>1</v>
      </c>
      <c r="J14" s="107">
        <f>Estimates!U15</f>
        <v>178.47878996297183</v>
      </c>
      <c r="K14" s="107">
        <f>Estimates!S15/Estimates!D15*100</f>
        <v>129.98864408105149</v>
      </c>
      <c r="L14" s="107">
        <f>Estimates!T15/Estimates!D15*100</f>
        <v>234.56377797097608</v>
      </c>
      <c r="M14" s="107">
        <f>IF($C14=Estimates!$AM$3, Estimates!$AR$3, IF($C14=Estimates!$AM$4, Estimates!$AR$4, IF($C14=Estimates!$AM$5, Estimates!$AR$5, IF($C14=Estimates!$AM$6, Estimates!$AR$6,  IF($C14=Estimates!$AM$7, Estimates!$AR$7,  IF($C14=Estimates!$AM$8, Estimates!$AR$8, IF($C14=Estimates!$AM$9, Estimates!$AR$9,  FALSE)))))))</f>
        <v>178.4787899629718</v>
      </c>
      <c r="N14" s="108">
        <f>Estimates!V15</f>
        <v>0.27336585941961777</v>
      </c>
      <c r="O14" s="108">
        <f>Estimates!P15/Estimates!T15</f>
        <v>0.20800316326947255</v>
      </c>
      <c r="P14" s="108">
        <f>Estimates!P15/Estimates!S15</f>
        <v>0.37534053956266622</v>
      </c>
      <c r="Q14" s="108">
        <f>IF($C14=Estimates!$AM$3, Estimates!$AV$3, IF($C14=Estimates!$AM$4, Estimates!$AV$4, IF($C14=Estimates!$AM$5, Estimates!$AV$5, IF($C14=Estimates!$AM$6, Estimates!$AV$6,  IF($C14=Estimates!$AM$7, Estimates!$AV$7,  IF($C14=Estimates!$AM$8, Estimates!$AV$8, IF($C14=Estimates!$AM$9, Estimates!$AV$9,  FALSE)))))))</f>
        <v>0.3797491512215021</v>
      </c>
      <c r="R14">
        <f>'Input 1'!J15</f>
        <v>0</v>
      </c>
      <c r="S14" s="108">
        <f>'Input 1'!K15</f>
        <v>0</v>
      </c>
      <c r="T14" s="108" t="e">
        <f t="shared" si="0"/>
        <v>#DIV/0!</v>
      </c>
      <c r="U14">
        <f t="shared" si="1"/>
        <v>0</v>
      </c>
    </row>
    <row r="15" spans="1:21" x14ac:dyDescent="0.2">
      <c r="A15" t="str">
        <f>'Input 1'!D16</f>
        <v>PK204</v>
      </c>
      <c r="B15" t="str">
        <f>'Input 1'!C16</f>
        <v>Dera Bugti</v>
      </c>
      <c r="C15" t="str">
        <f>'Input 1'!B16</f>
        <v>PK2</v>
      </c>
      <c r="D15" t="str">
        <f>'Input 1'!A16</f>
        <v>Balochistan</v>
      </c>
      <c r="E15">
        <f>'Input 1'!F16</f>
        <v>69</v>
      </c>
      <c r="F15" s="188">
        <f>Estimates!D16</f>
        <v>360.637</v>
      </c>
      <c r="G15" s="108">
        <f>Estimates!G16</f>
        <v>1</v>
      </c>
      <c r="H15" s="108">
        <f>Estimates!J16</f>
        <v>1</v>
      </c>
      <c r="I15" s="108">
        <f>Estimates!M16</f>
        <v>1</v>
      </c>
      <c r="J15" s="107">
        <f>Estimates!U16</f>
        <v>178.47878996297183</v>
      </c>
      <c r="K15" s="107">
        <f>Estimates!S16/Estimates!D16*100</f>
        <v>129.98864408105149</v>
      </c>
      <c r="L15" s="107">
        <f>Estimates!T16/Estimates!D16*100</f>
        <v>234.56377797097608</v>
      </c>
      <c r="M15" s="107">
        <f>IF($C15=Estimates!$AM$3, Estimates!$AR$3, IF($C15=Estimates!$AM$4, Estimates!$AR$4, IF($C15=Estimates!$AM$5, Estimates!$AR$5, IF($C15=Estimates!$AM$6, Estimates!$AR$6,  IF($C15=Estimates!$AM$7, Estimates!$AR$7,  IF($C15=Estimates!$AM$8, Estimates!$AR$8, IF($C15=Estimates!$AM$9, Estimates!$AR$9,  FALSE)))))))</f>
        <v>178.4787899629718</v>
      </c>
      <c r="N15" s="108">
        <f>Estimates!V16</f>
        <v>0.10719936090080873</v>
      </c>
      <c r="O15" s="108">
        <f>Estimates!P16/Estimates!T16</f>
        <v>8.1567633263255446E-2</v>
      </c>
      <c r="P15" s="108">
        <f>Estimates!P16/Estimates!S16</f>
        <v>0.1471883359784138</v>
      </c>
      <c r="Q15" s="108">
        <f>IF($C15=Estimates!$AM$3, Estimates!$AV$3, IF($C15=Estimates!$AM$4, Estimates!$AV$4, IF($C15=Estimates!$AM$5, Estimates!$AV$5, IF($C15=Estimates!$AM$6, Estimates!$AV$6,  IF($C15=Estimates!$AM$7, Estimates!$AV$7,  IF($C15=Estimates!$AM$8, Estimates!$AV$8, IF($C15=Estimates!$AM$9, Estimates!$AV$9,  FALSE)))))))</f>
        <v>0.3797491512215021</v>
      </c>
      <c r="R15">
        <f>'Input 1'!J16</f>
        <v>0</v>
      </c>
      <c r="S15" s="108">
        <f>'Input 1'!K16</f>
        <v>0</v>
      </c>
      <c r="T15" s="108" t="e">
        <f t="shared" si="0"/>
        <v>#DIV/0!</v>
      </c>
      <c r="U15">
        <f t="shared" si="1"/>
        <v>0</v>
      </c>
    </row>
    <row r="16" spans="1:21" x14ac:dyDescent="0.2">
      <c r="A16" t="str">
        <f>'Input 1'!D17</f>
        <v>PK205</v>
      </c>
      <c r="B16" t="str">
        <f>'Input 1'!C17</f>
        <v>Gwadar</v>
      </c>
      <c r="C16" t="str">
        <f>'Input 1'!B17</f>
        <v>PK2</v>
      </c>
      <c r="D16" t="str">
        <f>'Input 1'!A17</f>
        <v>Balochistan</v>
      </c>
      <c r="E16">
        <f>'Input 1'!F17</f>
        <v>54</v>
      </c>
      <c r="F16" s="188">
        <f>Estimates!D17</f>
        <v>288.95</v>
      </c>
      <c r="G16" s="108">
        <f>Estimates!G17</f>
        <v>1</v>
      </c>
      <c r="H16" s="108">
        <f>Estimates!J17</f>
        <v>1</v>
      </c>
      <c r="I16" s="108">
        <f>Estimates!M17</f>
        <v>1</v>
      </c>
      <c r="J16" s="107">
        <f>Estimates!U17</f>
        <v>178.47878996297183</v>
      </c>
      <c r="K16" s="107">
        <f>Estimates!S17/Estimates!D17*100</f>
        <v>129.98864408105149</v>
      </c>
      <c r="L16" s="107">
        <f>Estimates!T17/Estimates!D17*100</f>
        <v>234.56377797097608</v>
      </c>
      <c r="M16" s="107">
        <f>IF($C16=Estimates!$AM$3, Estimates!$AR$3, IF($C16=Estimates!$AM$4, Estimates!$AR$4, IF($C16=Estimates!$AM$5, Estimates!$AR$5, IF($C16=Estimates!$AM$6, Estimates!$AR$6,  IF($C16=Estimates!$AM$7, Estimates!$AR$7,  IF($C16=Estimates!$AM$8, Estimates!$AR$8, IF($C16=Estimates!$AM$9, Estimates!$AR$9,  FALSE)))))))</f>
        <v>178.4787899629718</v>
      </c>
      <c r="N16" s="108">
        <f>Estimates!V17</f>
        <v>0.1047091051572529</v>
      </c>
      <c r="O16" s="108">
        <f>Estimates!P17/Estimates!T17</f>
        <v>7.9672806041197419E-2</v>
      </c>
      <c r="P16" s="108">
        <f>Estimates!P17/Estimates!S17</f>
        <v>0.1437691309013068</v>
      </c>
      <c r="Q16" s="108">
        <f>IF($C16=Estimates!$AM$3, Estimates!$AV$3, IF($C16=Estimates!$AM$4, Estimates!$AV$4, IF($C16=Estimates!$AM$5, Estimates!$AV$5, IF($C16=Estimates!$AM$6, Estimates!$AV$6,  IF($C16=Estimates!$AM$7, Estimates!$AV$7,  IF($C16=Estimates!$AM$8, Estimates!$AV$8, IF($C16=Estimates!$AM$9, Estimates!$AV$9,  FALSE)))))))</f>
        <v>0.3797491512215021</v>
      </c>
      <c r="R16">
        <f>'Input 1'!J17</f>
        <v>0</v>
      </c>
      <c r="S16" s="108">
        <f>'Input 1'!K17</f>
        <v>0</v>
      </c>
      <c r="T16" s="108" t="e">
        <f t="shared" si="0"/>
        <v>#DIV/0!</v>
      </c>
      <c r="U16">
        <f t="shared" si="1"/>
        <v>0</v>
      </c>
    </row>
    <row r="17" spans="1:21" x14ac:dyDescent="0.2">
      <c r="A17" t="str">
        <f>'Input 1'!D18</f>
        <v>PK206</v>
      </c>
      <c r="B17" t="str">
        <f>'Input 1'!C18</f>
        <v>Harnai</v>
      </c>
      <c r="C17" t="str">
        <f>'Input 1'!B18</f>
        <v>PK2</v>
      </c>
      <c r="D17" t="str">
        <f>'Input 1'!A18</f>
        <v>Balochistan</v>
      </c>
      <c r="E17">
        <f>'Input 1'!F18</f>
        <v>17</v>
      </c>
      <c r="F17" s="188">
        <f>Estimates!D18</f>
        <v>103.18300000000001</v>
      </c>
      <c r="G17" s="108">
        <f>Estimates!G18</f>
        <v>1</v>
      </c>
      <c r="H17" s="108">
        <f>Estimates!J18</f>
        <v>1</v>
      </c>
      <c r="I17" s="108">
        <f>Estimates!M18</f>
        <v>1</v>
      </c>
      <c r="J17" s="107">
        <f>Estimates!U18</f>
        <v>178.47878996297183</v>
      </c>
      <c r="K17" s="107">
        <f>Estimates!S18/Estimates!D18*100</f>
        <v>129.98864408105149</v>
      </c>
      <c r="L17" s="107">
        <f>Estimates!T18/Estimates!D18*100</f>
        <v>234.56377797097608</v>
      </c>
      <c r="M17" s="107">
        <f>IF($C17=Estimates!$AM$3, Estimates!$AR$3, IF($C17=Estimates!$AM$4, Estimates!$AR$4, IF($C17=Estimates!$AM$5, Estimates!$AR$5, IF($C17=Estimates!$AM$6, Estimates!$AR$6,  IF($C17=Estimates!$AM$7, Estimates!$AR$7,  IF($C17=Estimates!$AM$8, Estimates!$AR$8, IF($C17=Estimates!$AM$9, Estimates!$AR$9,  FALSE)))))))</f>
        <v>178.4787899629718</v>
      </c>
      <c r="N17" s="108">
        <f>Estimates!V18</f>
        <v>9.2311149248709826E-2</v>
      </c>
      <c r="O17" s="108">
        <f>Estimates!P18/Estimates!T18</f>
        <v>7.0239243077162769E-2</v>
      </c>
      <c r="P17" s="108">
        <f>Estimates!P18/Estimates!S18</f>
        <v>0.12674631953025103</v>
      </c>
      <c r="Q17" s="108">
        <f>IF($C17=Estimates!$AM$3, Estimates!$AV$3, IF($C17=Estimates!$AM$4, Estimates!$AV$4, IF($C17=Estimates!$AM$5, Estimates!$AV$5, IF($C17=Estimates!$AM$6, Estimates!$AV$6,  IF($C17=Estimates!$AM$7, Estimates!$AV$7,  IF($C17=Estimates!$AM$8, Estimates!$AV$8, IF($C17=Estimates!$AM$9, Estimates!$AV$9,  FALSE)))))))</f>
        <v>0.3797491512215021</v>
      </c>
      <c r="R17">
        <f>'Input 1'!J18</f>
        <v>0</v>
      </c>
      <c r="S17" s="108">
        <f>'Input 1'!K18</f>
        <v>0</v>
      </c>
      <c r="T17" s="108" t="e">
        <f t="shared" si="0"/>
        <v>#DIV/0!</v>
      </c>
      <c r="U17">
        <f t="shared" si="1"/>
        <v>0</v>
      </c>
    </row>
    <row r="18" spans="1:21" x14ac:dyDescent="0.2">
      <c r="A18" t="str">
        <f>'Input 1'!D19</f>
        <v>PK207</v>
      </c>
      <c r="B18" t="str">
        <f>'Input 1'!C19</f>
        <v>Jaffarabad</v>
      </c>
      <c r="C18" t="str">
        <f>'Input 1'!B19</f>
        <v>PK2</v>
      </c>
      <c r="D18" t="str">
        <f>'Input 1'!A19</f>
        <v>Balochistan</v>
      </c>
      <c r="E18">
        <f>'Input 1'!F19</f>
        <v>804</v>
      </c>
      <c r="F18" s="188">
        <f>Estimates!D19</f>
        <v>596.22900000000004</v>
      </c>
      <c r="G18" s="108">
        <f>Estimates!G19</f>
        <v>1</v>
      </c>
      <c r="H18" s="108">
        <f>Estimates!J19</f>
        <v>1</v>
      </c>
      <c r="I18" s="108">
        <f>Estimates!M19</f>
        <v>1</v>
      </c>
      <c r="J18" s="107">
        <f>Estimates!U19</f>
        <v>178.47878996297186</v>
      </c>
      <c r="K18" s="107">
        <f>Estimates!S19/Estimates!D19*100</f>
        <v>129.98864408105149</v>
      </c>
      <c r="L18" s="107">
        <f>Estimates!T19/Estimates!D19*100</f>
        <v>234.56377797097608</v>
      </c>
      <c r="M18" s="107">
        <f>IF($C18=Estimates!$AM$3, Estimates!$AR$3, IF($C18=Estimates!$AM$4, Estimates!$AR$4, IF($C18=Estimates!$AM$5, Estimates!$AR$5, IF($C18=Estimates!$AM$6, Estimates!$AR$6,  IF($C18=Estimates!$AM$7, Estimates!$AR$7,  IF($C18=Estimates!$AM$8, Estimates!$AR$8, IF($C18=Estimates!$AM$9, Estimates!$AR$9,  FALSE)))))))</f>
        <v>178.4787899629718</v>
      </c>
      <c r="N18" s="108">
        <f>Estimates!V19</f>
        <v>0.7555380483589772</v>
      </c>
      <c r="O18" s="108">
        <f>Estimates!P19/Estimates!T19</f>
        <v>0.5748863605819865</v>
      </c>
      <c r="P18" s="108">
        <f>Estimates!P19/Estimates!S19</f>
        <v>1.0373792079715396</v>
      </c>
      <c r="Q18" s="108">
        <f>IF($C18=Estimates!$AM$3, Estimates!$AV$3, IF($C18=Estimates!$AM$4, Estimates!$AV$4, IF($C18=Estimates!$AM$5, Estimates!$AV$5, IF($C18=Estimates!$AM$6, Estimates!$AV$6,  IF($C18=Estimates!$AM$7, Estimates!$AV$7,  IF($C18=Estimates!$AM$8, Estimates!$AV$8, IF($C18=Estimates!$AM$9, Estimates!$AV$9,  FALSE)))))))</f>
        <v>0.3797491512215021</v>
      </c>
      <c r="R18">
        <f>'Input 1'!J19</f>
        <v>0</v>
      </c>
      <c r="S18" s="108">
        <f>'Input 1'!K19</f>
        <v>0</v>
      </c>
      <c r="T18" s="108" t="e">
        <f t="shared" si="0"/>
        <v>#DIV/0!</v>
      </c>
      <c r="U18">
        <f t="shared" si="1"/>
        <v>0</v>
      </c>
    </row>
    <row r="19" spans="1:21" x14ac:dyDescent="0.2">
      <c r="A19" t="str">
        <f>'Input 1'!D20</f>
        <v>PK208</v>
      </c>
      <c r="B19" t="str">
        <f>'Input 1'!C20</f>
        <v>Jhal Magsi</v>
      </c>
      <c r="C19" t="str">
        <f>'Input 1'!B20</f>
        <v>PK2</v>
      </c>
      <c r="D19" t="str">
        <f>'Input 1'!A20</f>
        <v>Balochistan</v>
      </c>
      <c r="E19">
        <f>'Input 1'!F20</f>
        <v>578</v>
      </c>
      <c r="F19" s="188">
        <f>Estimates!D20</f>
        <v>161.71</v>
      </c>
      <c r="G19" s="108">
        <f>Estimates!G20</f>
        <v>1</v>
      </c>
      <c r="H19" s="108">
        <f>Estimates!J20</f>
        <v>1</v>
      </c>
      <c r="I19" s="108">
        <f>Estimates!M20</f>
        <v>1</v>
      </c>
      <c r="J19" s="107">
        <f>Estimates!U20</f>
        <v>178.47878996297183</v>
      </c>
      <c r="K19" s="107">
        <f>Estimates!S20/Estimates!D20*100</f>
        <v>129.98864408105149</v>
      </c>
      <c r="L19" s="107">
        <f>Estimates!T20/Estimates!D20*100</f>
        <v>234.56377797097608</v>
      </c>
      <c r="M19" s="107">
        <f>IF($C19=Estimates!$AM$3, Estimates!$AR$3, IF($C19=Estimates!$AM$4, Estimates!$AR$4, IF($C19=Estimates!$AM$5, Estimates!$AR$5, IF($C19=Estimates!$AM$6, Estimates!$AR$6,  IF($C19=Estimates!$AM$7, Estimates!$AR$7,  IF($C19=Estimates!$AM$8, Estimates!$AR$8, IF($C19=Estimates!$AM$9, Estimates!$AR$9,  FALSE)))))))</f>
        <v>178.4787899629718</v>
      </c>
      <c r="N19" s="108">
        <f>Estimates!V20</f>
        <v>2.0026467419430292</v>
      </c>
      <c r="O19" s="108">
        <f>Estimates!P20/Estimates!T20</f>
        <v>1.5238071722630024</v>
      </c>
      <c r="P19" s="108">
        <f>Estimates!P20/Estimates!S20</f>
        <v>2.7497014816341374</v>
      </c>
      <c r="Q19" s="108">
        <f>IF($C19=Estimates!$AM$3, Estimates!$AV$3, IF($C19=Estimates!$AM$4, Estimates!$AV$4, IF($C19=Estimates!$AM$5, Estimates!$AV$5, IF($C19=Estimates!$AM$6, Estimates!$AV$6,  IF($C19=Estimates!$AM$7, Estimates!$AV$7,  IF($C19=Estimates!$AM$8, Estimates!$AV$8, IF($C19=Estimates!$AM$9, Estimates!$AV$9,  FALSE)))))))</f>
        <v>0.3797491512215021</v>
      </c>
      <c r="R19">
        <f>'Input 1'!J20</f>
        <v>0</v>
      </c>
      <c r="S19" s="108">
        <f>'Input 1'!K20</f>
        <v>0</v>
      </c>
      <c r="T19" s="108" t="e">
        <f t="shared" si="0"/>
        <v>#DIV/0!</v>
      </c>
      <c r="U19">
        <f t="shared" si="1"/>
        <v>0</v>
      </c>
    </row>
    <row r="20" spans="1:21" x14ac:dyDescent="0.2">
      <c r="A20" t="str">
        <f>'Input 1'!D21</f>
        <v>PK209</v>
      </c>
      <c r="B20" t="str">
        <f>'Input 1'!C21</f>
        <v>Kachhi</v>
      </c>
      <c r="C20" t="str">
        <f>'Input 1'!B21</f>
        <v>PK2</v>
      </c>
      <c r="D20" t="str">
        <f>'Input 1'!A21</f>
        <v>Balochistan</v>
      </c>
      <c r="E20">
        <f>'Input 1'!F21</f>
        <v>67</v>
      </c>
      <c r="F20" s="188">
        <f>Estimates!D21</f>
        <v>248.01300000000001</v>
      </c>
      <c r="G20" s="108">
        <f>Estimates!G21</f>
        <v>1</v>
      </c>
      <c r="H20" s="108">
        <f>Estimates!J21</f>
        <v>1</v>
      </c>
      <c r="I20" s="108">
        <f>Estimates!M21</f>
        <v>1</v>
      </c>
      <c r="J20" s="107">
        <f>Estimates!U21</f>
        <v>178.47878996297183</v>
      </c>
      <c r="K20" s="107">
        <f>Estimates!S21/Estimates!D21*100</f>
        <v>129.98864408105149</v>
      </c>
      <c r="L20" s="107">
        <f>Estimates!T21/Estimates!D21*100</f>
        <v>234.56377797097608</v>
      </c>
      <c r="M20" s="107">
        <f>IF($C20=Estimates!$AM$3, Estimates!$AR$3, IF($C20=Estimates!$AM$4, Estimates!$AR$4, IF($C20=Estimates!$AM$5, Estimates!$AR$5, IF($C20=Estimates!$AM$6, Estimates!$AR$6,  IF($C20=Estimates!$AM$7, Estimates!$AR$7,  IF($C20=Estimates!$AM$8, Estimates!$AR$8, IF($C20=Estimates!$AM$9, Estimates!$AR$9,  FALSE)))))))</f>
        <v>178.4787899629718</v>
      </c>
      <c r="N20" s="108">
        <f>Estimates!V21</f>
        <v>0.15136091489660644</v>
      </c>
      <c r="O20" s="108">
        <f>Estimates!P21/Estimates!T21</f>
        <v>0.11517001121024475</v>
      </c>
      <c r="P20" s="108">
        <f>Estimates!P21/Estimates!S21</f>
        <v>0.2078236382063518</v>
      </c>
      <c r="Q20" s="108">
        <f>IF($C20=Estimates!$AM$3, Estimates!$AV$3, IF($C20=Estimates!$AM$4, Estimates!$AV$4, IF($C20=Estimates!$AM$5, Estimates!$AV$5, IF($C20=Estimates!$AM$6, Estimates!$AV$6,  IF($C20=Estimates!$AM$7, Estimates!$AV$7,  IF($C20=Estimates!$AM$8, Estimates!$AV$8, IF($C20=Estimates!$AM$9, Estimates!$AV$9,  FALSE)))))))</f>
        <v>0.3797491512215021</v>
      </c>
      <c r="R20">
        <f>'Input 1'!J21</f>
        <v>0</v>
      </c>
      <c r="S20" s="108">
        <f>'Input 1'!K21</f>
        <v>0</v>
      </c>
      <c r="T20" s="108" t="e">
        <f t="shared" si="0"/>
        <v>#DIV/0!</v>
      </c>
      <c r="U20">
        <f t="shared" si="1"/>
        <v>0</v>
      </c>
    </row>
    <row r="21" spans="1:21" x14ac:dyDescent="0.2">
      <c r="A21" t="str">
        <f>'Input 1'!D22</f>
        <v>PK210</v>
      </c>
      <c r="B21" t="str">
        <f>'Input 1'!C22</f>
        <v>Kalat</v>
      </c>
      <c r="C21" t="str">
        <f>'Input 1'!B22</f>
        <v>PK2</v>
      </c>
      <c r="D21" t="str">
        <f>'Input 1'!A22</f>
        <v>Balochistan</v>
      </c>
      <c r="E21">
        <f>'Input 1'!F22</f>
        <v>59</v>
      </c>
      <c r="F21" s="188">
        <f>Estimates!D22</f>
        <v>476.26799999999997</v>
      </c>
      <c r="G21" s="108">
        <f>Estimates!G22</f>
        <v>1</v>
      </c>
      <c r="H21" s="108">
        <f>Estimates!J22</f>
        <v>1</v>
      </c>
      <c r="I21" s="108">
        <f>Estimates!M22</f>
        <v>1</v>
      </c>
      <c r="J21" s="107">
        <f>Estimates!U22</f>
        <v>178.47878996297186</v>
      </c>
      <c r="K21" s="107">
        <f>Estimates!S22/Estimates!D22*100</f>
        <v>129.98864408105149</v>
      </c>
      <c r="L21" s="107">
        <f>Estimates!T22/Estimates!D22*100</f>
        <v>234.56377797097608</v>
      </c>
      <c r="M21" s="107">
        <f>IF($C21=Estimates!$AM$3, Estimates!$AR$3, IF($C21=Estimates!$AM$4, Estimates!$AR$4, IF($C21=Estimates!$AM$5, Estimates!$AR$5, IF($C21=Estimates!$AM$6, Estimates!$AR$6,  IF($C21=Estimates!$AM$7, Estimates!$AR$7,  IF($C21=Estimates!$AM$8, Estimates!$AR$8, IF($C21=Estimates!$AM$9, Estimates!$AR$9,  FALSE)))))))</f>
        <v>178.4787899629718</v>
      </c>
      <c r="N21" s="108">
        <f>Estimates!V22</f>
        <v>6.9408713712700548E-2</v>
      </c>
      <c r="O21" s="108">
        <f>Estimates!P22/Estimates!T22</f>
        <v>5.2812856884757217E-2</v>
      </c>
      <c r="P21" s="108">
        <f>Estimates!P22/Estimates!S22</f>
        <v>9.5300503547101234E-2</v>
      </c>
      <c r="Q21" s="108">
        <f>IF($C21=Estimates!$AM$3, Estimates!$AV$3, IF($C21=Estimates!$AM$4, Estimates!$AV$4, IF($C21=Estimates!$AM$5, Estimates!$AV$5, IF($C21=Estimates!$AM$6, Estimates!$AV$6,  IF($C21=Estimates!$AM$7, Estimates!$AV$7,  IF($C21=Estimates!$AM$8, Estimates!$AV$8, IF($C21=Estimates!$AM$9, Estimates!$AV$9,  FALSE)))))))</f>
        <v>0.3797491512215021</v>
      </c>
      <c r="R21">
        <f>'Input 1'!J22</f>
        <v>0</v>
      </c>
      <c r="S21" s="108">
        <f>'Input 1'!K22</f>
        <v>0</v>
      </c>
      <c r="T21" s="108" t="e">
        <f t="shared" si="0"/>
        <v>#DIV/0!</v>
      </c>
      <c r="U21">
        <f t="shared" si="1"/>
        <v>0</v>
      </c>
    </row>
    <row r="22" spans="1:21" x14ac:dyDescent="0.2">
      <c r="A22" t="str">
        <f>'Input 1'!D23</f>
        <v>PK211</v>
      </c>
      <c r="B22" t="str">
        <f>'Input 1'!C23</f>
        <v>Kech/Turbat</v>
      </c>
      <c r="C22" t="str">
        <f>'Input 1'!B23</f>
        <v>PK2</v>
      </c>
      <c r="D22" t="str">
        <f>'Input 1'!A23</f>
        <v>Balochistan</v>
      </c>
      <c r="E22">
        <f>'Input 1'!F23</f>
        <v>232</v>
      </c>
      <c r="F22" s="188">
        <f>Estimates!D23</f>
        <v>1118.364</v>
      </c>
      <c r="G22" s="108">
        <f>Estimates!G23</f>
        <v>1</v>
      </c>
      <c r="H22" s="108">
        <f>Estimates!J23</f>
        <v>1</v>
      </c>
      <c r="I22" s="108">
        <f>Estimates!M23</f>
        <v>1</v>
      </c>
      <c r="J22" s="107">
        <f>Estimates!U23</f>
        <v>178.47878996297183</v>
      </c>
      <c r="K22" s="107">
        <f>Estimates!S23/Estimates!D23*100</f>
        <v>129.98864408105149</v>
      </c>
      <c r="L22" s="107">
        <f>Estimates!T23/Estimates!D23*100</f>
        <v>234.56377797097608</v>
      </c>
      <c r="M22" s="107">
        <f>IF($C22=Estimates!$AM$3, Estimates!$AR$3, IF($C22=Estimates!$AM$4, Estimates!$AR$4, IF($C22=Estimates!$AM$5, Estimates!$AR$5, IF($C22=Estimates!$AM$6, Estimates!$AR$6,  IF($C22=Estimates!$AM$7, Estimates!$AR$7,  IF($C22=Estimates!$AM$8, Estimates!$AR$8, IF($C22=Estimates!$AM$9, Estimates!$AR$9,  FALSE)))))))</f>
        <v>178.4787899629718</v>
      </c>
      <c r="N22" s="108">
        <f>Estimates!V23</f>
        <v>0.11622998807920863</v>
      </c>
      <c r="O22" s="108">
        <f>Estimates!P23/Estimates!T23</f>
        <v>8.8439007118800095E-2</v>
      </c>
      <c r="P22" s="108">
        <f>Estimates!P23/Estimates!S23</f>
        <v>0.15958769149752017</v>
      </c>
      <c r="Q22" s="108">
        <f>IF($C22=Estimates!$AM$3, Estimates!$AV$3, IF($C22=Estimates!$AM$4, Estimates!$AV$4, IF($C22=Estimates!$AM$5, Estimates!$AV$5, IF($C22=Estimates!$AM$6, Estimates!$AV$6,  IF($C22=Estimates!$AM$7, Estimates!$AV$7,  IF($C22=Estimates!$AM$8, Estimates!$AV$8, IF($C22=Estimates!$AM$9, Estimates!$AV$9,  FALSE)))))))</f>
        <v>0.3797491512215021</v>
      </c>
      <c r="R22">
        <f>'Input 1'!J23</f>
        <v>0</v>
      </c>
      <c r="S22" s="108">
        <f>'Input 1'!K23</f>
        <v>0</v>
      </c>
      <c r="T22" s="108" t="e">
        <f t="shared" si="0"/>
        <v>#DIV/0!</v>
      </c>
      <c r="U22">
        <f t="shared" si="1"/>
        <v>0</v>
      </c>
    </row>
    <row r="23" spans="1:21" x14ac:dyDescent="0.2">
      <c r="A23" t="str">
        <f>'Input 1'!D24</f>
        <v>PK212</v>
      </c>
      <c r="B23" t="str">
        <f>'Input 1'!C24</f>
        <v>Kharan</v>
      </c>
      <c r="C23" t="str">
        <f>'Input 1'!B24</f>
        <v>PK2</v>
      </c>
      <c r="D23" t="str">
        <f>'Input 1'!A24</f>
        <v>Balochistan</v>
      </c>
      <c r="E23">
        <f>'Input 1'!F24</f>
        <v>118</v>
      </c>
      <c r="F23" s="188">
        <f>Estimates!D24</f>
        <v>177.017</v>
      </c>
      <c r="G23" s="108">
        <f>Estimates!G24</f>
        <v>1</v>
      </c>
      <c r="H23" s="108">
        <f>Estimates!J24</f>
        <v>1</v>
      </c>
      <c r="I23" s="108">
        <f>Estimates!M24</f>
        <v>1</v>
      </c>
      <c r="J23" s="107">
        <f>Estimates!U24</f>
        <v>178.47878996297183</v>
      </c>
      <c r="K23" s="107">
        <f>Estimates!S24/Estimates!D24*100</f>
        <v>129.98864408105149</v>
      </c>
      <c r="L23" s="107">
        <f>Estimates!T24/Estimates!D24*100</f>
        <v>234.56377797097608</v>
      </c>
      <c r="M23" s="107">
        <f>IF($C23=Estimates!$AM$3, Estimates!$AR$3, IF($C23=Estimates!$AM$4, Estimates!$AR$4, IF($C23=Estimates!$AM$5, Estimates!$AR$5, IF($C23=Estimates!$AM$6, Estimates!$AR$6,  IF($C23=Estimates!$AM$7, Estimates!$AR$7,  IF($C23=Estimates!$AM$8, Estimates!$AR$8, IF($C23=Estimates!$AM$9, Estimates!$AR$9,  FALSE)))))))</f>
        <v>178.4787899629718</v>
      </c>
      <c r="N23" s="108">
        <f>Estimates!V24</f>
        <v>0.37349123827113179</v>
      </c>
      <c r="O23" s="108">
        <f>Estimates!P24/Estimates!T24</f>
        <v>0.28418822737691352</v>
      </c>
      <c r="P23" s="108">
        <f>Estimates!P24/Estimates!S24</f>
        <v>0.51281605973856526</v>
      </c>
      <c r="Q23" s="108">
        <f>IF($C23=Estimates!$AM$3, Estimates!$AV$3, IF($C23=Estimates!$AM$4, Estimates!$AV$4, IF($C23=Estimates!$AM$5, Estimates!$AV$5, IF($C23=Estimates!$AM$6, Estimates!$AV$6,  IF($C23=Estimates!$AM$7, Estimates!$AV$7,  IF($C23=Estimates!$AM$8, Estimates!$AV$8, IF($C23=Estimates!$AM$9, Estimates!$AV$9,  FALSE)))))))</f>
        <v>0.3797491512215021</v>
      </c>
      <c r="R23">
        <f>'Input 1'!J24</f>
        <v>0</v>
      </c>
      <c r="S23" s="108">
        <f>'Input 1'!K24</f>
        <v>0</v>
      </c>
      <c r="T23" s="108" t="e">
        <f t="shared" si="0"/>
        <v>#DIV/0!</v>
      </c>
      <c r="U23">
        <f t="shared" si="1"/>
        <v>0</v>
      </c>
    </row>
    <row r="24" spans="1:21" x14ac:dyDescent="0.2">
      <c r="A24" t="str">
        <f>'Input 1'!D25</f>
        <v>PK213</v>
      </c>
      <c r="B24" t="str">
        <f>'Input 1'!C25</f>
        <v>Khuzdar</v>
      </c>
      <c r="C24" t="str">
        <f>'Input 1'!B25</f>
        <v>PK2</v>
      </c>
      <c r="D24" t="str">
        <f>'Input 1'!A25</f>
        <v>Balochistan</v>
      </c>
      <c r="E24">
        <f>'Input 1'!F25</f>
        <v>486</v>
      </c>
      <c r="F24" s="188">
        <f>Estimates!D25</f>
        <v>952.31</v>
      </c>
      <c r="G24" s="108">
        <f>Estimates!G25</f>
        <v>1</v>
      </c>
      <c r="H24" s="108">
        <f>Estimates!J25</f>
        <v>1</v>
      </c>
      <c r="I24" s="108">
        <f>Estimates!M25</f>
        <v>1</v>
      </c>
      <c r="J24" s="107">
        <f>Estimates!U25</f>
        <v>178.47878996297183</v>
      </c>
      <c r="K24" s="107">
        <f>Estimates!S25/Estimates!D25*100</f>
        <v>129.98864408105149</v>
      </c>
      <c r="L24" s="107">
        <f>Estimates!T25/Estimates!D25*100</f>
        <v>234.56377797097608</v>
      </c>
      <c r="M24" s="107">
        <f>IF($C24=Estimates!$AM$3, Estimates!$AR$3, IF($C24=Estimates!$AM$4, Estimates!$AR$4, IF($C24=Estimates!$AM$5, Estimates!$AR$5, IF($C24=Estimates!$AM$6, Estimates!$AR$6,  IF($C24=Estimates!$AM$7, Estimates!$AR$7,  IF($C24=Estimates!$AM$8, Estimates!$AR$8, IF($C24=Estimates!$AM$9, Estimates!$AR$9,  FALSE)))))))</f>
        <v>178.4787899629718</v>
      </c>
      <c r="N24" s="108">
        <f>Estimates!V25</f>
        <v>0.28593762894088487</v>
      </c>
      <c r="O24" s="108">
        <f>Estimates!P25/Estimates!T25</f>
        <v>0.21756898042699954</v>
      </c>
      <c r="P24" s="108">
        <f>Estimates!P25/Estimates!S25</f>
        <v>0.39260200288287789</v>
      </c>
      <c r="Q24" s="108">
        <f>IF($C24=Estimates!$AM$3, Estimates!$AV$3, IF($C24=Estimates!$AM$4, Estimates!$AV$4, IF($C24=Estimates!$AM$5, Estimates!$AV$5, IF($C24=Estimates!$AM$6, Estimates!$AV$6,  IF($C24=Estimates!$AM$7, Estimates!$AV$7,  IF($C24=Estimates!$AM$8, Estimates!$AV$8, IF($C24=Estimates!$AM$9, Estimates!$AV$9,  FALSE)))))))</f>
        <v>0.3797491512215021</v>
      </c>
      <c r="R24">
        <f>'Input 1'!J25</f>
        <v>0</v>
      </c>
      <c r="S24" s="108">
        <f>'Input 1'!K25</f>
        <v>0</v>
      </c>
      <c r="T24" s="108" t="e">
        <f t="shared" si="0"/>
        <v>#DIV/0!</v>
      </c>
      <c r="U24">
        <f t="shared" si="1"/>
        <v>0</v>
      </c>
    </row>
    <row r="25" spans="1:21" x14ac:dyDescent="0.2">
      <c r="A25" t="str">
        <f>'Input 1'!D26</f>
        <v>PK214</v>
      </c>
      <c r="B25" t="str">
        <f>'Input 1'!C26</f>
        <v>Killa Abdullah</v>
      </c>
      <c r="C25" t="str">
        <f>'Input 1'!B26</f>
        <v>PK2</v>
      </c>
      <c r="D25" t="str">
        <f>'Input 1'!A26</f>
        <v>Balochistan</v>
      </c>
      <c r="E25">
        <f>'Input 1'!F26</f>
        <v>432</v>
      </c>
      <c r="F25" s="188">
        <f>Estimates!D26</f>
        <v>920.38099999999997</v>
      </c>
      <c r="G25" s="108">
        <f>Estimates!G26</f>
        <v>1</v>
      </c>
      <c r="H25" s="108">
        <f>Estimates!J26</f>
        <v>1</v>
      </c>
      <c r="I25" s="108">
        <f>Estimates!M26</f>
        <v>1</v>
      </c>
      <c r="J25" s="107">
        <f>Estimates!U26</f>
        <v>178.47878996297183</v>
      </c>
      <c r="K25" s="107">
        <f>Estimates!S26/Estimates!D26*100</f>
        <v>129.98864408105149</v>
      </c>
      <c r="L25" s="107">
        <f>Estimates!T26/Estimates!D26*100</f>
        <v>234.56377797097608</v>
      </c>
      <c r="M25" s="107">
        <f>IF($C25=Estimates!$AM$3, Estimates!$AR$3, IF($C25=Estimates!$AM$4, Estimates!$AR$4, IF($C25=Estimates!$AM$5, Estimates!$AR$5, IF($C25=Estimates!$AM$6, Estimates!$AR$6,  IF($C25=Estimates!$AM$7, Estimates!$AR$7,  IF($C25=Estimates!$AM$8, Estimates!$AR$8, IF($C25=Estimates!$AM$9, Estimates!$AR$9,  FALSE)))))))</f>
        <v>178.4787899629718</v>
      </c>
      <c r="N25" s="108">
        <f>Estimates!V26</f>
        <v>0.26298409841305481</v>
      </c>
      <c r="O25" s="108">
        <f>Estimates!P26/Estimates!T26</f>
        <v>0.20010371622711895</v>
      </c>
      <c r="P25" s="108">
        <f>Estimates!P26/Estimates!S26</f>
        <v>0.36108603175365506</v>
      </c>
      <c r="Q25" s="108">
        <f>IF($C25=Estimates!$AM$3, Estimates!$AV$3, IF($C25=Estimates!$AM$4, Estimates!$AV$4, IF($C25=Estimates!$AM$5, Estimates!$AV$5, IF($C25=Estimates!$AM$6, Estimates!$AV$6,  IF($C25=Estimates!$AM$7, Estimates!$AV$7,  IF($C25=Estimates!$AM$8, Estimates!$AV$8, IF($C25=Estimates!$AM$9, Estimates!$AV$9,  FALSE)))))))</f>
        <v>0.3797491512215021</v>
      </c>
      <c r="R25">
        <f>'Input 1'!J26</f>
        <v>0</v>
      </c>
      <c r="S25" s="108">
        <f>'Input 1'!K26</f>
        <v>0</v>
      </c>
      <c r="T25" s="108" t="e">
        <f t="shared" si="0"/>
        <v>#DIV/0!</v>
      </c>
      <c r="U25">
        <f t="shared" si="1"/>
        <v>0</v>
      </c>
    </row>
    <row r="26" spans="1:21" x14ac:dyDescent="0.2">
      <c r="A26" t="str">
        <f>'Input 1'!D27</f>
        <v>PK215</v>
      </c>
      <c r="B26" t="str">
        <f>'Input 1'!C27</f>
        <v>Killa Saifullah</v>
      </c>
      <c r="C26" t="str">
        <f>'Input 1'!B27</f>
        <v>PK2</v>
      </c>
      <c r="D26" t="str">
        <f>'Input 1'!A27</f>
        <v>Balochistan</v>
      </c>
      <c r="E26">
        <f>'Input 1'!F27</f>
        <v>537</v>
      </c>
      <c r="F26" s="188">
        <f>Estimates!D27</f>
        <v>398.38099999999997</v>
      </c>
      <c r="G26" s="108">
        <f>Estimates!G27</f>
        <v>1</v>
      </c>
      <c r="H26" s="108">
        <f>Estimates!J27</f>
        <v>1</v>
      </c>
      <c r="I26" s="108">
        <f>Estimates!M27</f>
        <v>1</v>
      </c>
      <c r="J26" s="107">
        <f>Estimates!U27</f>
        <v>178.47878996297183</v>
      </c>
      <c r="K26" s="107">
        <f>Estimates!S27/Estimates!D27*100</f>
        <v>129.98864408105149</v>
      </c>
      <c r="L26" s="107">
        <f>Estimates!T27/Estimates!D27*100</f>
        <v>234.56377797097608</v>
      </c>
      <c r="M26" s="107">
        <f>IF($C26=Estimates!$AM$3, Estimates!$AR$3, IF($C26=Estimates!$AM$4, Estimates!$AR$4, IF($C26=Estimates!$AM$5, Estimates!$AR$5, IF($C26=Estimates!$AM$6, Estimates!$AR$6,  IF($C26=Estimates!$AM$7, Estimates!$AR$7,  IF($C26=Estimates!$AM$8, Estimates!$AR$8, IF($C26=Estimates!$AM$9, Estimates!$AR$9,  FALSE)))))))</f>
        <v>178.4787899629718</v>
      </c>
      <c r="N26" s="108">
        <f>Estimates!V27</f>
        <v>0.75524708094884774</v>
      </c>
      <c r="O26" s="108">
        <f>Estimates!P27/Estimates!T27</f>
        <v>0.57466496445796522</v>
      </c>
      <c r="P26" s="108">
        <f>Estimates!P27/Estimates!S27</f>
        <v>1.0369796999095418</v>
      </c>
      <c r="Q26" s="108">
        <f>IF($C26=Estimates!$AM$3, Estimates!$AV$3, IF($C26=Estimates!$AM$4, Estimates!$AV$4, IF($C26=Estimates!$AM$5, Estimates!$AV$5, IF($C26=Estimates!$AM$6, Estimates!$AV$6,  IF($C26=Estimates!$AM$7, Estimates!$AV$7,  IF($C26=Estimates!$AM$8, Estimates!$AV$8, IF($C26=Estimates!$AM$9, Estimates!$AV$9,  FALSE)))))))</f>
        <v>0.3797491512215021</v>
      </c>
      <c r="R26">
        <f>'Input 1'!J27</f>
        <v>0</v>
      </c>
      <c r="S26" s="108">
        <f>'Input 1'!K27</f>
        <v>0</v>
      </c>
      <c r="T26" s="108" t="e">
        <f t="shared" si="0"/>
        <v>#DIV/0!</v>
      </c>
      <c r="U26">
        <f t="shared" si="1"/>
        <v>0</v>
      </c>
    </row>
    <row r="27" spans="1:21" x14ac:dyDescent="0.2">
      <c r="A27" t="str">
        <f>'Input 1'!D28</f>
        <v>PK216</v>
      </c>
      <c r="B27" t="str">
        <f>'Input 1'!C28</f>
        <v>Kohlu</v>
      </c>
      <c r="C27" t="str">
        <f>'Input 1'!B28</f>
        <v>PK2</v>
      </c>
      <c r="D27" t="str">
        <f>'Input 1'!A28</f>
        <v>Balochistan</v>
      </c>
      <c r="E27">
        <f>'Input 1'!F28</f>
        <v>68</v>
      </c>
      <c r="F27" s="188">
        <f>Estimates!D28</f>
        <v>261.92</v>
      </c>
      <c r="G27" s="108">
        <f>Estimates!G28</f>
        <v>1</v>
      </c>
      <c r="H27" s="108">
        <f>Estimates!J28</f>
        <v>1</v>
      </c>
      <c r="I27" s="108">
        <f>Estimates!M28</f>
        <v>1</v>
      </c>
      <c r="J27" s="107">
        <f>Estimates!U28</f>
        <v>178.47878996297183</v>
      </c>
      <c r="K27" s="107">
        <f>Estimates!S28/Estimates!D28*100</f>
        <v>129.98864408105149</v>
      </c>
      <c r="L27" s="107">
        <f>Estimates!T28/Estimates!D28*100</f>
        <v>234.56377797097608</v>
      </c>
      <c r="M27" s="107">
        <f>IF($C27=Estimates!$AM$3, Estimates!$AR$3, IF($C27=Estimates!$AM$4, Estimates!$AR$4, IF($C27=Estimates!$AM$5, Estimates!$AR$5, IF($C27=Estimates!$AM$6, Estimates!$AR$6,  IF($C27=Estimates!$AM$7, Estimates!$AR$7,  IF($C27=Estimates!$AM$8, Estimates!$AR$8, IF($C27=Estimates!$AM$9, Estimates!$AR$9,  FALSE)))))))</f>
        <v>178.4787899629718</v>
      </c>
      <c r="N27" s="108">
        <f>Estimates!V28</f>
        <v>0.14546336763789899</v>
      </c>
      <c r="O27" s="108">
        <f>Estimates!P28/Estimates!T28</f>
        <v>0.11068258733095428</v>
      </c>
      <c r="P27" s="108">
        <f>Estimates!P28/Estimates!S28</f>
        <v>0.19972610702641863</v>
      </c>
      <c r="Q27" s="108">
        <f>IF($C27=Estimates!$AM$3, Estimates!$AV$3, IF($C27=Estimates!$AM$4, Estimates!$AV$4, IF($C27=Estimates!$AM$5, Estimates!$AV$5, IF($C27=Estimates!$AM$6, Estimates!$AV$6,  IF($C27=Estimates!$AM$7, Estimates!$AV$7,  IF($C27=Estimates!$AM$8, Estimates!$AV$8, IF($C27=Estimates!$AM$9, Estimates!$AV$9,  FALSE)))))))</f>
        <v>0.3797491512215021</v>
      </c>
      <c r="R27">
        <f>'Input 1'!J28</f>
        <v>0</v>
      </c>
      <c r="S27" s="108">
        <f>'Input 1'!K28</f>
        <v>0</v>
      </c>
      <c r="T27" s="108" t="e">
        <f t="shared" si="0"/>
        <v>#DIV/0!</v>
      </c>
      <c r="U27">
        <f t="shared" si="1"/>
        <v>0</v>
      </c>
    </row>
    <row r="28" spans="1:21" x14ac:dyDescent="0.2">
      <c r="A28" t="str">
        <f>'Input 1'!D29</f>
        <v>PK217</v>
      </c>
      <c r="B28" t="str">
        <f>'Input 1'!C29</f>
        <v>Lasbela</v>
      </c>
      <c r="C28" t="str">
        <f>'Input 1'!B29</f>
        <v>PK2</v>
      </c>
      <c r="D28" t="str">
        <f>'Input 1'!A29</f>
        <v>Balochistan</v>
      </c>
      <c r="E28">
        <f>'Input 1'!F29</f>
        <v>587</v>
      </c>
      <c r="F28" s="188">
        <f>Estimates!D29</f>
        <v>673.55499999999995</v>
      </c>
      <c r="G28" s="108">
        <f>Estimates!G29</f>
        <v>1</v>
      </c>
      <c r="H28" s="108">
        <f>Estimates!J29</f>
        <v>1</v>
      </c>
      <c r="I28" s="108">
        <f>Estimates!M29</f>
        <v>1</v>
      </c>
      <c r="J28" s="107">
        <f>Estimates!U29</f>
        <v>178.47878996297183</v>
      </c>
      <c r="K28" s="107">
        <f>Estimates!S29/Estimates!D29*100</f>
        <v>129.98864408105149</v>
      </c>
      <c r="L28" s="107">
        <f>Estimates!T29/Estimates!D29*100</f>
        <v>234.56377797097608</v>
      </c>
      <c r="M28" s="107">
        <f>IF($C28=Estimates!$AM$3, Estimates!$AR$3, IF($C28=Estimates!$AM$4, Estimates!$AR$4, IF($C28=Estimates!$AM$5, Estimates!$AR$5, IF($C28=Estimates!$AM$6, Estimates!$AR$6,  IF($C28=Estimates!$AM$7, Estimates!$AR$7,  IF($C28=Estimates!$AM$8, Estimates!$AR$8, IF($C28=Estimates!$AM$9, Estimates!$AR$9,  FALSE)))))))</f>
        <v>178.4787899629718</v>
      </c>
      <c r="N28" s="108">
        <f>Estimates!V29</f>
        <v>0.4882906676200241</v>
      </c>
      <c r="O28" s="108">
        <f>Estimates!P29/Estimates!T29</f>
        <v>0.37153872716791381</v>
      </c>
      <c r="P28" s="108">
        <f>Estimates!P29/Estimates!S29</f>
        <v>0.67043954587828036</v>
      </c>
      <c r="Q28" s="108">
        <f>IF($C28=Estimates!$AM$3, Estimates!$AV$3, IF($C28=Estimates!$AM$4, Estimates!$AV$4, IF($C28=Estimates!$AM$5, Estimates!$AV$5, IF($C28=Estimates!$AM$6, Estimates!$AV$6,  IF($C28=Estimates!$AM$7, Estimates!$AV$7,  IF($C28=Estimates!$AM$8, Estimates!$AV$8, IF($C28=Estimates!$AM$9, Estimates!$AV$9,  FALSE)))))))</f>
        <v>0.3797491512215021</v>
      </c>
      <c r="R28">
        <f>'Input 1'!J29</f>
        <v>0</v>
      </c>
      <c r="S28" s="108">
        <f>'Input 1'!K29</f>
        <v>0</v>
      </c>
      <c r="T28" s="108" t="e">
        <f t="shared" si="0"/>
        <v>#DIV/0!</v>
      </c>
      <c r="U28">
        <f t="shared" si="1"/>
        <v>0</v>
      </c>
    </row>
    <row r="29" spans="1:21" x14ac:dyDescent="0.2">
      <c r="A29" t="str">
        <f>'Input 1'!D30</f>
        <v>PK219</v>
      </c>
      <c r="B29" t="str">
        <f>'Input 1'!C30</f>
        <v>Loralai</v>
      </c>
      <c r="C29" t="str">
        <f>'Input 1'!B30</f>
        <v>PK2</v>
      </c>
      <c r="D29" t="str">
        <f>'Input 1'!A30</f>
        <v>Balochistan</v>
      </c>
      <c r="E29">
        <f>'Input 1'!F30</f>
        <v>257</v>
      </c>
      <c r="F29" s="188">
        <f>Estimates!D30</f>
        <v>448.745</v>
      </c>
      <c r="G29" s="108">
        <f>Estimates!G30</f>
        <v>1</v>
      </c>
      <c r="H29" s="108">
        <f>Estimates!J30</f>
        <v>1</v>
      </c>
      <c r="I29" s="108">
        <f>Estimates!M30</f>
        <v>1</v>
      </c>
      <c r="J29" s="107">
        <f>Estimates!U30</f>
        <v>178.47878996297183</v>
      </c>
      <c r="K29" s="107">
        <f>Estimates!S30/Estimates!D30*100</f>
        <v>129.98864408105149</v>
      </c>
      <c r="L29" s="107">
        <f>Estimates!T30/Estimates!D30*100</f>
        <v>234.56377797097608</v>
      </c>
      <c r="M29" s="107">
        <f>IF($C29=Estimates!$AM$3, Estimates!$AR$3, IF($C29=Estimates!$AM$4, Estimates!$AR$4, IF($C29=Estimates!$AM$5, Estimates!$AR$5, IF($C29=Estimates!$AM$6, Estimates!$AR$6,  IF($C29=Estimates!$AM$7, Estimates!$AR$7,  IF($C29=Estimates!$AM$8, Estimates!$AR$8, IF($C29=Estimates!$AM$9, Estimates!$AR$9,  FALSE)))))))</f>
        <v>178.4787899629718</v>
      </c>
      <c r="N29" s="108">
        <f>Estimates!V30</f>
        <v>0.32088313190091766</v>
      </c>
      <c r="O29" s="108">
        <f>Estimates!P30/Estimates!T30</f>
        <v>0.2441588961288427</v>
      </c>
      <c r="P29" s="108">
        <f>Estimates!P30/Estimates!S30</f>
        <v>0.44058335638530499</v>
      </c>
      <c r="Q29" s="108">
        <f>IF($C29=Estimates!$AM$3, Estimates!$AV$3, IF($C29=Estimates!$AM$4, Estimates!$AV$4, IF($C29=Estimates!$AM$5, Estimates!$AV$5, IF($C29=Estimates!$AM$6, Estimates!$AV$6,  IF($C29=Estimates!$AM$7, Estimates!$AV$7,  IF($C29=Estimates!$AM$8, Estimates!$AV$8, IF($C29=Estimates!$AM$9, Estimates!$AV$9,  FALSE)))))))</f>
        <v>0.3797491512215021</v>
      </c>
      <c r="R29">
        <f>'Input 1'!J30</f>
        <v>0</v>
      </c>
      <c r="S29" s="108">
        <f>'Input 1'!K30</f>
        <v>0</v>
      </c>
      <c r="T29" s="108" t="e">
        <f t="shared" si="0"/>
        <v>#DIV/0!</v>
      </c>
      <c r="U29">
        <f t="shared" si="1"/>
        <v>0</v>
      </c>
    </row>
    <row r="30" spans="1:21" x14ac:dyDescent="0.2">
      <c r="A30" t="str">
        <f>'Input 1'!D31</f>
        <v>PK220</v>
      </c>
      <c r="B30" t="str">
        <f>'Input 1'!C31</f>
        <v>Mastung</v>
      </c>
      <c r="C30" t="str">
        <f>'Input 1'!B31</f>
        <v>PK2</v>
      </c>
      <c r="D30" t="str">
        <f>'Input 1'!A31</f>
        <v>Balochistan</v>
      </c>
      <c r="E30">
        <f>'Input 1'!F31</f>
        <v>129</v>
      </c>
      <c r="F30" s="188">
        <f>Estimates!D31</f>
        <v>309.50200000000001</v>
      </c>
      <c r="G30" s="108">
        <f>Estimates!G31</f>
        <v>1</v>
      </c>
      <c r="H30" s="108">
        <f>Estimates!J31</f>
        <v>1</v>
      </c>
      <c r="I30" s="108">
        <f>Estimates!M31</f>
        <v>1</v>
      </c>
      <c r="J30" s="107">
        <f>Estimates!U31</f>
        <v>178.47878996297183</v>
      </c>
      <c r="K30" s="107">
        <f>Estimates!S31/Estimates!D31*100</f>
        <v>129.98864408105149</v>
      </c>
      <c r="L30" s="107">
        <f>Estimates!T31/Estimates!D31*100</f>
        <v>234.56377797097608</v>
      </c>
      <c r="M30" s="107">
        <f>IF($C30=Estimates!$AM$3, Estimates!$AR$3, IF($C30=Estimates!$AM$4, Estimates!$AR$4, IF($C30=Estimates!$AM$5, Estimates!$AR$5, IF($C30=Estimates!$AM$6, Estimates!$AR$6,  IF($C30=Estimates!$AM$7, Estimates!$AR$7,  IF($C30=Estimates!$AM$8, Estimates!$AR$8, IF($C30=Estimates!$AM$9, Estimates!$AR$9,  FALSE)))))))</f>
        <v>178.4787899629718</v>
      </c>
      <c r="N30" s="108">
        <f>Estimates!V31</f>
        <v>0.23352836442146374</v>
      </c>
      <c r="O30" s="108">
        <f>Estimates!P31/Estimates!T31</f>
        <v>0.17769094727461313</v>
      </c>
      <c r="P30" s="108">
        <f>Estimates!P31/Estimates!S31</f>
        <v>0.32064231609329069</v>
      </c>
      <c r="Q30" s="108">
        <f>IF($C30=Estimates!$AM$3, Estimates!$AV$3, IF($C30=Estimates!$AM$4, Estimates!$AV$4, IF($C30=Estimates!$AM$5, Estimates!$AV$5, IF($C30=Estimates!$AM$6, Estimates!$AV$6,  IF($C30=Estimates!$AM$7, Estimates!$AV$7,  IF($C30=Estimates!$AM$8, Estimates!$AV$8, IF($C30=Estimates!$AM$9, Estimates!$AV$9,  FALSE)))))))</f>
        <v>0.3797491512215021</v>
      </c>
      <c r="R30">
        <f>'Input 1'!J31</f>
        <v>0</v>
      </c>
      <c r="S30" s="108">
        <f>'Input 1'!K31</f>
        <v>0</v>
      </c>
      <c r="T30" s="108" t="e">
        <f t="shared" si="0"/>
        <v>#DIV/0!</v>
      </c>
      <c r="U30">
        <f t="shared" si="1"/>
        <v>0</v>
      </c>
    </row>
    <row r="31" spans="1:21" x14ac:dyDescent="0.2">
      <c r="A31" t="str">
        <f>'Input 1'!D32</f>
        <v>PK221</v>
      </c>
      <c r="B31" t="str">
        <f>'Input 1'!C32</f>
        <v>Musakhel</v>
      </c>
      <c r="C31" t="str">
        <f>'Input 1'!B32</f>
        <v>PK2</v>
      </c>
      <c r="D31" t="str">
        <f>'Input 1'!A32</f>
        <v>Balochistan</v>
      </c>
      <c r="E31">
        <f>'Input 1'!F32</f>
        <v>29</v>
      </c>
      <c r="F31" s="188">
        <f>Estimates!D32</f>
        <v>176.93100000000001</v>
      </c>
      <c r="G31" s="108">
        <f>Estimates!G32</f>
        <v>1</v>
      </c>
      <c r="H31" s="108">
        <f>Estimates!J32</f>
        <v>1</v>
      </c>
      <c r="I31" s="108">
        <f>Estimates!M32</f>
        <v>1</v>
      </c>
      <c r="J31" s="107">
        <f>Estimates!U32</f>
        <v>178.47878996297183</v>
      </c>
      <c r="K31" s="107">
        <f>Estimates!S32/Estimates!D32*100</f>
        <v>129.98864408105149</v>
      </c>
      <c r="L31" s="107">
        <f>Estimates!T32/Estimates!D32*100</f>
        <v>234.56377797097608</v>
      </c>
      <c r="M31" s="107">
        <f>IF($C31=Estimates!$AM$3, Estimates!$AR$3, IF($C31=Estimates!$AM$4, Estimates!$AR$4, IF($C31=Estimates!$AM$5, Estimates!$AR$5, IF($C31=Estimates!$AM$6, Estimates!$AR$6,  IF($C31=Estimates!$AM$7, Estimates!$AR$7,  IF($C31=Estimates!$AM$8, Estimates!$AR$8, IF($C31=Estimates!$AM$9, Estimates!$AR$9,  FALSE)))))))</f>
        <v>178.4787899629718</v>
      </c>
      <c r="N31" s="108">
        <f>Estimates!V32</f>
        <v>9.1834835605558149E-2</v>
      </c>
      <c r="O31" s="108">
        <f>Estimates!P32/Estimates!T32</f>
        <v>6.9876817627641377E-2</v>
      </c>
      <c r="P31" s="108">
        <f>Estimates!P32/Estimates!S32</f>
        <v>0.1260923248426877</v>
      </c>
      <c r="Q31" s="108">
        <f>IF($C31=Estimates!$AM$3, Estimates!$AV$3, IF($C31=Estimates!$AM$4, Estimates!$AV$4, IF($C31=Estimates!$AM$5, Estimates!$AV$5, IF($C31=Estimates!$AM$6, Estimates!$AV$6,  IF($C31=Estimates!$AM$7, Estimates!$AV$7,  IF($C31=Estimates!$AM$8, Estimates!$AV$8, IF($C31=Estimates!$AM$9, Estimates!$AV$9,  FALSE)))))))</f>
        <v>0.3797491512215021</v>
      </c>
      <c r="R31">
        <f>'Input 1'!J32</f>
        <v>0</v>
      </c>
      <c r="S31" s="108">
        <f>'Input 1'!K32</f>
        <v>0</v>
      </c>
      <c r="T31" s="108" t="e">
        <f t="shared" si="0"/>
        <v>#DIV/0!</v>
      </c>
      <c r="U31">
        <f t="shared" si="1"/>
        <v>0</v>
      </c>
    </row>
    <row r="32" spans="1:21" x14ac:dyDescent="0.2">
      <c r="A32" t="str">
        <f>'Input 1'!D33</f>
        <v>PK222</v>
      </c>
      <c r="B32" t="str">
        <f>'Input 1'!C33</f>
        <v>Nasirabad</v>
      </c>
      <c r="C32" t="str">
        <f>'Input 1'!B33</f>
        <v>PK2</v>
      </c>
      <c r="D32" t="str">
        <f>'Input 1'!A33</f>
        <v>Balochistan</v>
      </c>
      <c r="E32">
        <f>'Input 1'!F33</f>
        <v>530</v>
      </c>
      <c r="F32" s="188">
        <f>Estimates!D33</f>
        <v>587.97299999999996</v>
      </c>
      <c r="G32" s="108">
        <f>Estimates!G33</f>
        <v>1</v>
      </c>
      <c r="H32" s="108">
        <f>Estimates!J33</f>
        <v>1</v>
      </c>
      <c r="I32" s="108">
        <f>Estimates!M33</f>
        <v>1</v>
      </c>
      <c r="J32" s="107">
        <f>Estimates!U33</f>
        <v>178.47878996297183</v>
      </c>
      <c r="K32" s="107">
        <f>Estimates!S33/Estimates!D33*100</f>
        <v>129.98864408105149</v>
      </c>
      <c r="L32" s="107">
        <f>Estimates!T33/Estimates!D33*100</f>
        <v>234.56377797097608</v>
      </c>
      <c r="M32" s="107">
        <f>IF($C32=Estimates!$AM$3, Estimates!$AR$3, IF($C32=Estimates!$AM$4, Estimates!$AR$4, IF($C32=Estimates!$AM$5, Estimates!$AR$5, IF($C32=Estimates!$AM$6, Estimates!$AR$6,  IF($C32=Estimates!$AM$7, Estimates!$AR$7,  IF($C32=Estimates!$AM$8, Estimates!$AR$8, IF($C32=Estimates!$AM$9, Estimates!$AR$9,  FALSE)))))))</f>
        <v>178.4787899629718</v>
      </c>
      <c r="N32" s="108">
        <f>Estimates!V33</f>
        <v>0.50504709008273807</v>
      </c>
      <c r="O32" s="108">
        <f>Estimates!P33/Estimates!T33</f>
        <v>0.38428863267814822</v>
      </c>
      <c r="P32" s="108">
        <f>Estimates!P33/Estimates!S33</f>
        <v>0.69344667874281574</v>
      </c>
      <c r="Q32" s="108">
        <f>IF($C32=Estimates!$AM$3, Estimates!$AV$3, IF($C32=Estimates!$AM$4, Estimates!$AV$4, IF($C32=Estimates!$AM$5, Estimates!$AV$5, IF($C32=Estimates!$AM$6, Estimates!$AV$6,  IF($C32=Estimates!$AM$7, Estimates!$AV$7,  IF($C32=Estimates!$AM$8, Estimates!$AV$8, IF($C32=Estimates!$AM$9, Estimates!$AV$9,  FALSE)))))))</f>
        <v>0.3797491512215021</v>
      </c>
      <c r="R32">
        <f>'Input 1'!J33</f>
        <v>0</v>
      </c>
      <c r="S32" s="108">
        <f>'Input 1'!K33</f>
        <v>0</v>
      </c>
      <c r="T32" s="108" t="e">
        <f t="shared" si="0"/>
        <v>#DIV/0!</v>
      </c>
      <c r="U32">
        <f t="shared" si="1"/>
        <v>0</v>
      </c>
    </row>
    <row r="33" spans="1:21" x14ac:dyDescent="0.2">
      <c r="A33" t="str">
        <f>'Input 1'!D34</f>
        <v>PK223</v>
      </c>
      <c r="B33" t="str">
        <f>'Input 1'!C34</f>
        <v>Nushki</v>
      </c>
      <c r="C33" t="str">
        <f>'Input 1'!B34</f>
        <v>PK2</v>
      </c>
      <c r="D33" t="str">
        <f>'Input 1'!A34</f>
        <v>Balochistan</v>
      </c>
      <c r="E33">
        <f>'Input 1'!F34</f>
        <v>208</v>
      </c>
      <c r="F33" s="188">
        <f>Estimates!D34</f>
        <v>209.39500000000001</v>
      </c>
      <c r="G33" s="108">
        <f>Estimates!G34</f>
        <v>1</v>
      </c>
      <c r="H33" s="108">
        <f>Estimates!J34</f>
        <v>1</v>
      </c>
      <c r="I33" s="108">
        <f>Estimates!M34</f>
        <v>1</v>
      </c>
      <c r="J33" s="107">
        <f>Estimates!U34</f>
        <v>178.47878996297183</v>
      </c>
      <c r="K33" s="107">
        <f>Estimates!S34/Estimates!D34*100</f>
        <v>129.98864408105149</v>
      </c>
      <c r="L33" s="107">
        <f>Estimates!T34/Estimates!D34*100</f>
        <v>234.56377797097608</v>
      </c>
      <c r="M33" s="107">
        <f>IF($C33=Estimates!$AM$3, Estimates!$AR$3, IF($C33=Estimates!$AM$4, Estimates!$AR$4, IF($C33=Estimates!$AM$5, Estimates!$AR$5, IF($C33=Estimates!$AM$6, Estimates!$AR$6,  IF($C33=Estimates!$AM$7, Estimates!$AR$7,  IF($C33=Estimates!$AM$8, Estimates!$AR$8, IF($C33=Estimates!$AM$9, Estimates!$AR$9,  FALSE)))))))</f>
        <v>178.4787899629718</v>
      </c>
      <c r="N33" s="108">
        <f>Estimates!V34</f>
        <v>0.55655798093087849</v>
      </c>
      <c r="O33" s="108">
        <f>Estimates!P34/Estimates!T34</f>
        <v>0.42348309632474068</v>
      </c>
      <c r="P33" s="108">
        <f>Estimates!P34/Estimates!S34</f>
        <v>0.76417286819947605</v>
      </c>
      <c r="Q33" s="108">
        <f>IF($C33=Estimates!$AM$3, Estimates!$AV$3, IF($C33=Estimates!$AM$4, Estimates!$AV$4, IF($C33=Estimates!$AM$5, Estimates!$AV$5, IF($C33=Estimates!$AM$6, Estimates!$AV$6,  IF($C33=Estimates!$AM$7, Estimates!$AV$7,  IF($C33=Estimates!$AM$8, Estimates!$AV$8, IF($C33=Estimates!$AM$9, Estimates!$AV$9,  FALSE)))))))</f>
        <v>0.3797491512215021</v>
      </c>
      <c r="R33">
        <f>'Input 1'!J34</f>
        <v>0</v>
      </c>
      <c r="S33" s="108">
        <f>'Input 1'!K34</f>
        <v>0</v>
      </c>
      <c r="T33" s="108" t="e">
        <f t="shared" si="0"/>
        <v>#DIV/0!</v>
      </c>
      <c r="U33">
        <f t="shared" si="1"/>
        <v>0</v>
      </c>
    </row>
    <row r="34" spans="1:21" x14ac:dyDescent="0.2">
      <c r="A34" t="str">
        <f>'Input 1'!D35</f>
        <v>PK224</v>
      </c>
      <c r="B34" t="str">
        <f>'Input 1'!C35</f>
        <v>Panjgur</v>
      </c>
      <c r="C34" t="str">
        <f>'Input 1'!B35</f>
        <v>PK2</v>
      </c>
      <c r="D34" t="str">
        <f>'Input 1'!A35</f>
        <v>Balochistan</v>
      </c>
      <c r="E34">
        <f>'Input 1'!F35</f>
        <v>81</v>
      </c>
      <c r="F34" s="188">
        <f>Estimates!D35</f>
        <v>342.51900000000001</v>
      </c>
      <c r="G34" s="108">
        <f>Estimates!G35</f>
        <v>1</v>
      </c>
      <c r="H34" s="108">
        <f>Estimates!J35</f>
        <v>1</v>
      </c>
      <c r="I34" s="108">
        <f>Estimates!M35</f>
        <v>1</v>
      </c>
      <c r="J34" s="107">
        <f>Estimates!U35</f>
        <v>178.47878996297183</v>
      </c>
      <c r="K34" s="107">
        <f>Estimates!S35/Estimates!D35*100</f>
        <v>129.98864408105149</v>
      </c>
      <c r="L34" s="107">
        <f>Estimates!T35/Estimates!D35*100</f>
        <v>234.56377797097608</v>
      </c>
      <c r="M34" s="107">
        <f>IF($C34=Estimates!$AM$3, Estimates!$AR$3, IF($C34=Estimates!$AM$4, Estimates!$AR$4, IF($C34=Estimates!$AM$5, Estimates!$AR$5, IF($C34=Estimates!$AM$6, Estimates!$AR$6,  IF($C34=Estimates!$AM$7, Estimates!$AR$7,  IF($C34=Estimates!$AM$8, Estimates!$AR$8, IF($C34=Estimates!$AM$9, Estimates!$AR$9,  FALSE)))))))</f>
        <v>178.4787899629718</v>
      </c>
      <c r="N34" s="108">
        <f>Estimates!V35</f>
        <v>0.13249934719762213</v>
      </c>
      <c r="O34" s="108">
        <f>Estimates!P35/Estimates!T35</f>
        <v>0.1008183077680537</v>
      </c>
      <c r="P34" s="108">
        <f>Estimates!P35/Estimates!S35</f>
        <v>0.18192606997246547</v>
      </c>
      <c r="Q34" s="108">
        <f>IF($C34=Estimates!$AM$3, Estimates!$AV$3, IF($C34=Estimates!$AM$4, Estimates!$AV$4, IF($C34=Estimates!$AM$5, Estimates!$AV$5, IF($C34=Estimates!$AM$6, Estimates!$AV$6,  IF($C34=Estimates!$AM$7, Estimates!$AV$7,  IF($C34=Estimates!$AM$8, Estimates!$AV$8, IF($C34=Estimates!$AM$9, Estimates!$AV$9,  FALSE)))))))</f>
        <v>0.3797491512215021</v>
      </c>
      <c r="R34">
        <f>'Input 1'!J35</f>
        <v>0</v>
      </c>
      <c r="S34" s="108">
        <f>'Input 1'!K35</f>
        <v>0</v>
      </c>
      <c r="T34" s="108" t="e">
        <f t="shared" ref="T34:T65" si="2">E34/R34</f>
        <v>#DIV/0!</v>
      </c>
      <c r="U34">
        <f t="shared" si="1"/>
        <v>0</v>
      </c>
    </row>
    <row r="35" spans="1:21" x14ac:dyDescent="0.2">
      <c r="A35" t="str">
        <f>'Input 1'!D36</f>
        <v>PK225</v>
      </c>
      <c r="B35" t="str">
        <f>'Input 1'!C36</f>
        <v>Pishin</v>
      </c>
      <c r="C35" t="str">
        <f>'Input 1'!B36</f>
        <v>PK2</v>
      </c>
      <c r="D35" t="str">
        <f>'Input 1'!A36</f>
        <v>Balochistan</v>
      </c>
      <c r="E35">
        <f>'Input 1'!F36</f>
        <v>598</v>
      </c>
      <c r="F35" s="188">
        <f>Estimates!D36</f>
        <v>878.09400000000005</v>
      </c>
      <c r="G35" s="108">
        <f>Estimates!G36</f>
        <v>1</v>
      </c>
      <c r="H35" s="108">
        <f>Estimates!J36</f>
        <v>1</v>
      </c>
      <c r="I35" s="108">
        <f>Estimates!M36</f>
        <v>1</v>
      </c>
      <c r="J35" s="107">
        <f>Estimates!U36</f>
        <v>178.47878996297186</v>
      </c>
      <c r="K35" s="107">
        <f>Estimates!S36/Estimates!D36*100</f>
        <v>129.98864408105149</v>
      </c>
      <c r="L35" s="107">
        <f>Estimates!T36/Estimates!D36*100</f>
        <v>234.5637779709761</v>
      </c>
      <c r="M35" s="107">
        <f>IF($C35=Estimates!$AM$3, Estimates!$AR$3, IF($C35=Estimates!$AM$4, Estimates!$AR$4, IF($C35=Estimates!$AM$5, Estimates!$AR$5, IF($C35=Estimates!$AM$6, Estimates!$AR$6,  IF($C35=Estimates!$AM$7, Estimates!$AR$7,  IF($C35=Estimates!$AM$8, Estimates!$AR$8, IF($C35=Estimates!$AM$9, Estimates!$AR$9,  FALSE)))))))</f>
        <v>178.4787899629718</v>
      </c>
      <c r="N35" s="108">
        <f>Estimates!V36</f>
        <v>0.3815694196167338</v>
      </c>
      <c r="O35" s="108">
        <f>Estimates!P36/Estimates!T36</f>
        <v>0.29033488840077748</v>
      </c>
      <c r="P35" s="108">
        <f>Estimates!P36/Estimates!S36</f>
        <v>0.52390767502432445</v>
      </c>
      <c r="Q35" s="108">
        <f>IF($C35=Estimates!$AM$3, Estimates!$AV$3, IF($C35=Estimates!$AM$4, Estimates!$AV$4, IF($C35=Estimates!$AM$5, Estimates!$AV$5, IF($C35=Estimates!$AM$6, Estimates!$AV$6,  IF($C35=Estimates!$AM$7, Estimates!$AV$7,  IF($C35=Estimates!$AM$8, Estimates!$AV$8, IF($C35=Estimates!$AM$9, Estimates!$AV$9,  FALSE)))))))</f>
        <v>0.3797491512215021</v>
      </c>
      <c r="R35">
        <f>'Input 1'!J36</f>
        <v>0</v>
      </c>
      <c r="S35" s="108">
        <f>'Input 1'!K36</f>
        <v>0</v>
      </c>
      <c r="T35" s="108" t="e">
        <f t="shared" si="2"/>
        <v>#DIV/0!</v>
      </c>
      <c r="U35">
        <f t="shared" si="1"/>
        <v>0</v>
      </c>
    </row>
    <row r="36" spans="1:21" x14ac:dyDescent="0.2">
      <c r="A36" t="str">
        <f>'Input 1'!D37</f>
        <v>PK226</v>
      </c>
      <c r="B36" t="str">
        <f>'Input 1'!C37</f>
        <v>Quetta</v>
      </c>
      <c r="C36" t="str">
        <f>'Input 1'!B37</f>
        <v>PK2</v>
      </c>
      <c r="D36" t="str">
        <f>'Input 1'!A37</f>
        <v>Balochistan</v>
      </c>
      <c r="E36">
        <f>'Input 1'!F37</f>
        <v>2962</v>
      </c>
      <c r="F36" s="188">
        <f>Estimates!D37</f>
        <v>3021.056</v>
      </c>
      <c r="G36" s="108">
        <f>Estimates!G37</f>
        <v>1</v>
      </c>
      <c r="H36" s="108">
        <f>Estimates!J37</f>
        <v>1</v>
      </c>
      <c r="I36" s="108">
        <f>Estimates!M37</f>
        <v>1</v>
      </c>
      <c r="J36" s="107">
        <f>Estimates!U37</f>
        <v>178.47878996297183</v>
      </c>
      <c r="K36" s="107">
        <f>Estimates!S37/Estimates!D37*100</f>
        <v>129.98864408105149</v>
      </c>
      <c r="L36" s="107">
        <f>Estimates!T37/Estimates!D37*100</f>
        <v>234.56377797097608</v>
      </c>
      <c r="M36" s="107">
        <f>IF($C36=Estimates!$AM$3, Estimates!$AR$3, IF($C36=Estimates!$AM$4, Estimates!$AR$4, IF($C36=Estimates!$AM$5, Estimates!$AR$5, IF($C36=Estimates!$AM$6, Estimates!$AR$6,  IF($C36=Estimates!$AM$7, Estimates!$AR$7,  IF($C36=Estimates!$AM$8, Estimates!$AR$8, IF($C36=Estimates!$AM$9, Estimates!$AR$9,  FALSE)))))))</f>
        <v>178.4787899629718</v>
      </c>
      <c r="N36" s="108">
        <f>Estimates!V37</f>
        <v>0.54933802985168789</v>
      </c>
      <c r="O36" s="108">
        <f>Estimates!P37/Estimates!T37</f>
        <v>0.41798945982488328</v>
      </c>
      <c r="P36" s="108">
        <f>Estimates!P37/Estimates!S37</f>
        <v>0.75425963199860979</v>
      </c>
      <c r="Q36" s="108">
        <f>IF($C36=Estimates!$AM$3, Estimates!$AV$3, IF($C36=Estimates!$AM$4, Estimates!$AV$4, IF($C36=Estimates!$AM$5, Estimates!$AV$5, IF($C36=Estimates!$AM$6, Estimates!$AV$6,  IF($C36=Estimates!$AM$7, Estimates!$AV$7,  IF($C36=Estimates!$AM$8, Estimates!$AV$8, IF($C36=Estimates!$AM$9, Estimates!$AV$9,  FALSE)))))))</f>
        <v>0.3797491512215021</v>
      </c>
      <c r="R36">
        <f>'Input 1'!J37</f>
        <v>0</v>
      </c>
      <c r="S36" s="108">
        <f>'Input 1'!K37</f>
        <v>0</v>
      </c>
      <c r="T36" s="108" t="e">
        <f t="shared" si="2"/>
        <v>#DIV/0!</v>
      </c>
      <c r="U36">
        <f t="shared" si="1"/>
        <v>0</v>
      </c>
    </row>
    <row r="37" spans="1:21" x14ac:dyDescent="0.2">
      <c r="A37" t="str">
        <f>'Input 1'!D38</f>
        <v>PK227</v>
      </c>
      <c r="B37" t="str">
        <f>'Input 1'!C38</f>
        <v>Sherani</v>
      </c>
      <c r="C37" t="str">
        <f>'Input 1'!B38</f>
        <v>PK2</v>
      </c>
      <c r="D37" t="str">
        <f>'Input 1'!A38</f>
        <v>Balochistan</v>
      </c>
      <c r="E37">
        <f>'Input 1'!F38</f>
        <v>112</v>
      </c>
      <c r="F37" s="188">
        <f>Estimates!D38</f>
        <v>180.54</v>
      </c>
      <c r="G37" s="108">
        <f>Estimates!G38</f>
        <v>1</v>
      </c>
      <c r="H37" s="108">
        <f>Estimates!J38</f>
        <v>1</v>
      </c>
      <c r="I37" s="108">
        <f>Estimates!M38</f>
        <v>1</v>
      </c>
      <c r="J37" s="107">
        <f>Estimates!U38</f>
        <v>178.47878996297183</v>
      </c>
      <c r="K37" s="107">
        <f>Estimates!S38/Estimates!D38*100</f>
        <v>129.98864408105149</v>
      </c>
      <c r="L37" s="107">
        <f>Estimates!T38/Estimates!D38*100</f>
        <v>234.56377797097608</v>
      </c>
      <c r="M37" s="107">
        <f>IF($C37=Estimates!$AM$3, Estimates!$AR$3, IF($C37=Estimates!$AM$4, Estimates!$AR$4, IF($C37=Estimates!$AM$5, Estimates!$AR$5, IF($C37=Estimates!$AM$6, Estimates!$AR$6,  IF($C37=Estimates!$AM$7, Estimates!$AR$7,  IF($C37=Estimates!$AM$8, Estimates!$AR$8, IF($C37=Estimates!$AM$9, Estimates!$AR$9,  FALSE)))))))</f>
        <v>178.4787899629718</v>
      </c>
      <c r="N37" s="108">
        <f>Estimates!V38</f>
        <v>0.34758255529102827</v>
      </c>
      <c r="O37" s="108">
        <f>Estimates!P38/Estimates!T38</f>
        <v>0.2644743976124761</v>
      </c>
      <c r="P37" s="108">
        <f>Estimates!P38/Estimates!S38</f>
        <v>0.47724256468049059</v>
      </c>
      <c r="Q37" s="108">
        <f>IF($C37=Estimates!$AM$3, Estimates!$AV$3, IF($C37=Estimates!$AM$4, Estimates!$AV$4, IF($C37=Estimates!$AM$5, Estimates!$AV$5, IF($C37=Estimates!$AM$6, Estimates!$AV$6,  IF($C37=Estimates!$AM$7, Estimates!$AV$7,  IF($C37=Estimates!$AM$8, Estimates!$AV$8, IF($C37=Estimates!$AM$9, Estimates!$AV$9,  FALSE)))))))</f>
        <v>0.3797491512215021</v>
      </c>
      <c r="R37">
        <f>'Input 1'!J38</f>
        <v>0</v>
      </c>
      <c r="S37" s="108">
        <f>'Input 1'!K38</f>
        <v>0</v>
      </c>
      <c r="T37" s="108" t="e">
        <f t="shared" si="2"/>
        <v>#DIV/0!</v>
      </c>
      <c r="U37">
        <f t="shared" si="1"/>
        <v>0</v>
      </c>
    </row>
    <row r="38" spans="1:21" x14ac:dyDescent="0.2">
      <c r="A38" t="str">
        <f>'Input 1'!D39</f>
        <v>PK228</v>
      </c>
      <c r="B38" t="str">
        <f>'Input 1'!C39</f>
        <v>Sibi</v>
      </c>
      <c r="C38" t="str">
        <f>'Input 1'!B39</f>
        <v>PK2</v>
      </c>
      <c r="D38" t="str">
        <f>'Input 1'!A39</f>
        <v>Balochistan</v>
      </c>
      <c r="E38">
        <f>'Input 1'!F39</f>
        <v>233</v>
      </c>
      <c r="F38" s="188">
        <f>Estimates!D39</f>
        <v>145.40299999999999</v>
      </c>
      <c r="G38" s="108">
        <f>Estimates!G39</f>
        <v>1</v>
      </c>
      <c r="H38" s="108">
        <f>Estimates!J39</f>
        <v>1</v>
      </c>
      <c r="I38" s="108">
        <f>Estimates!M39</f>
        <v>1</v>
      </c>
      <c r="J38" s="107">
        <f>Estimates!U39</f>
        <v>178.47878996297186</v>
      </c>
      <c r="K38" s="107">
        <f>Estimates!S39/Estimates!D39*100</f>
        <v>129.98864408105149</v>
      </c>
      <c r="L38" s="107">
        <f>Estimates!T39/Estimates!D39*100</f>
        <v>234.56377797097608</v>
      </c>
      <c r="M38" s="107">
        <f>IF($C38=Estimates!$AM$3, Estimates!$AR$3, IF($C38=Estimates!$AM$4, Estimates!$AR$4, IF($C38=Estimates!$AM$5, Estimates!$AR$5, IF($C38=Estimates!$AM$6, Estimates!$AR$6,  IF($C38=Estimates!$AM$7, Estimates!$AR$7,  IF($C38=Estimates!$AM$8, Estimates!$AR$8, IF($C38=Estimates!$AM$9, Estimates!$AR$9,  FALSE)))))))</f>
        <v>178.4787899629718</v>
      </c>
      <c r="N38" s="108">
        <f>Estimates!V39</f>
        <v>0.89783377958970945</v>
      </c>
      <c r="O38" s="108">
        <f>Estimates!P39/Estimates!T39</f>
        <v>0.68315870402155976</v>
      </c>
      <c r="P38" s="108">
        <f>Estimates!P39/Estimates!S39</f>
        <v>1.2327560434366573</v>
      </c>
      <c r="Q38" s="108">
        <f>IF($C38=Estimates!$AM$3, Estimates!$AV$3, IF($C38=Estimates!$AM$4, Estimates!$AV$4, IF($C38=Estimates!$AM$5, Estimates!$AV$5, IF($C38=Estimates!$AM$6, Estimates!$AV$6,  IF($C38=Estimates!$AM$7, Estimates!$AV$7,  IF($C38=Estimates!$AM$8, Estimates!$AV$8, IF($C38=Estimates!$AM$9, Estimates!$AV$9,  FALSE)))))))</f>
        <v>0.3797491512215021</v>
      </c>
      <c r="R38">
        <f>'Input 1'!J39</f>
        <v>0</v>
      </c>
      <c r="S38" s="108">
        <f>'Input 1'!K39</f>
        <v>0</v>
      </c>
      <c r="T38" s="108" t="e">
        <f t="shared" si="2"/>
        <v>#DIV/0!</v>
      </c>
      <c r="U38">
        <f t="shared" si="1"/>
        <v>0</v>
      </c>
    </row>
    <row r="39" spans="1:21" x14ac:dyDescent="0.2">
      <c r="A39" t="str">
        <f>'Input 1'!D40</f>
        <v>PK229</v>
      </c>
      <c r="B39" t="str">
        <f>'Input 1'!C40</f>
        <v>Sohbatpur</v>
      </c>
      <c r="C39" t="str">
        <f>'Input 1'!B40</f>
        <v>PK2</v>
      </c>
      <c r="D39" t="str">
        <f>'Input 1'!A40</f>
        <v>Balochistan</v>
      </c>
      <c r="E39">
        <f>'Input 1'!F40</f>
        <v>99</v>
      </c>
      <c r="F39" s="188">
        <f>Estimates!D40</f>
        <v>219.78700000000001</v>
      </c>
      <c r="G39" s="108">
        <f>Estimates!G40</f>
        <v>1</v>
      </c>
      <c r="H39" s="108">
        <f>Estimates!J40</f>
        <v>1</v>
      </c>
      <c r="I39" s="108">
        <f>Estimates!M40</f>
        <v>1</v>
      </c>
      <c r="J39" s="107">
        <f>Estimates!U40</f>
        <v>178.47878996297183</v>
      </c>
      <c r="K39" s="107">
        <f>Estimates!S40/Estimates!D40*100</f>
        <v>129.98864408105149</v>
      </c>
      <c r="L39" s="107">
        <f>Estimates!T40/Estimates!D40*100</f>
        <v>234.56377797097608</v>
      </c>
      <c r="M39" s="107">
        <f>IF($C39=Estimates!$AM$3, Estimates!$AR$3, IF($C39=Estimates!$AM$4, Estimates!$AR$4, IF($C39=Estimates!$AM$5, Estimates!$AR$5, IF($C39=Estimates!$AM$6, Estimates!$AR$6,  IF($C39=Estimates!$AM$7, Estimates!$AR$7,  IF($C39=Estimates!$AM$8, Estimates!$AR$8, IF($C39=Estimates!$AM$9, Estimates!$AR$9,  FALSE)))))))</f>
        <v>178.4787899629718</v>
      </c>
      <c r="N39" s="108">
        <f>Estimates!V40</f>
        <v>0.25237514448615439</v>
      </c>
      <c r="O39" s="108">
        <f>Estimates!P40/Estimates!T40</f>
        <v>0.19203139885559195</v>
      </c>
      <c r="P39" s="108">
        <f>Estimates!P40/Estimates!S40</f>
        <v>0.34651958040683228</v>
      </c>
      <c r="Q39" s="108">
        <f>IF($C39=Estimates!$AM$3, Estimates!$AV$3, IF($C39=Estimates!$AM$4, Estimates!$AV$4, IF($C39=Estimates!$AM$5, Estimates!$AV$5, IF($C39=Estimates!$AM$6, Estimates!$AV$6,  IF($C39=Estimates!$AM$7, Estimates!$AV$7,  IF($C39=Estimates!$AM$8, Estimates!$AV$8, IF($C39=Estimates!$AM$9, Estimates!$AV$9,  FALSE)))))))</f>
        <v>0.3797491512215021</v>
      </c>
      <c r="R39">
        <f>'Input 1'!J40</f>
        <v>0</v>
      </c>
      <c r="S39" s="108">
        <f>'Input 1'!K40</f>
        <v>0</v>
      </c>
      <c r="T39" s="108" t="e">
        <f t="shared" si="2"/>
        <v>#DIV/0!</v>
      </c>
      <c r="U39">
        <f t="shared" si="1"/>
        <v>0</v>
      </c>
    </row>
    <row r="40" spans="1:21" x14ac:dyDescent="0.2">
      <c r="A40" t="str">
        <f>'Input 1'!D41</f>
        <v>PK230</v>
      </c>
      <c r="B40" t="str">
        <f>'Input 1'!C41</f>
        <v>Washuk</v>
      </c>
      <c r="C40" t="str">
        <f>'Input 1'!B41</f>
        <v>PK2</v>
      </c>
      <c r="D40" t="str">
        <f>'Input 1'!A41</f>
        <v>Balochistan</v>
      </c>
      <c r="E40">
        <f>'Input 1'!F41</f>
        <v>42</v>
      </c>
      <c r="F40" s="188">
        <f>Estimates!D41</f>
        <v>199.36099999999999</v>
      </c>
      <c r="G40" s="108">
        <f>Estimates!G41</f>
        <v>1</v>
      </c>
      <c r="H40" s="108">
        <f>Estimates!J41</f>
        <v>1</v>
      </c>
      <c r="I40" s="108">
        <f>Estimates!M41</f>
        <v>1</v>
      </c>
      <c r="J40" s="107">
        <f>Estimates!U41</f>
        <v>178.47878996297183</v>
      </c>
      <c r="K40" s="107">
        <f>Estimates!S41/Estimates!D41*100</f>
        <v>129.98864408105146</v>
      </c>
      <c r="L40" s="107">
        <f>Estimates!T41/Estimates!D41*100</f>
        <v>234.56377797097608</v>
      </c>
      <c r="M40" s="107">
        <f>IF($C40=Estimates!$AM$3, Estimates!$AR$3, IF($C40=Estimates!$AM$4, Estimates!$AR$4, IF($C40=Estimates!$AM$5, Estimates!$AR$5, IF($C40=Estimates!$AM$6, Estimates!$AR$6,  IF($C40=Estimates!$AM$7, Estimates!$AR$7,  IF($C40=Estimates!$AM$8, Estimates!$AR$8, IF($C40=Estimates!$AM$9, Estimates!$AR$9,  FALSE)))))))</f>
        <v>178.4787899629718</v>
      </c>
      <c r="N40" s="108">
        <f>Estimates!V41</f>
        <v>0.11803817170655666</v>
      </c>
      <c r="O40" s="108">
        <f>Estimates!P41/Estimates!T41</f>
        <v>8.9814847961028801E-2</v>
      </c>
      <c r="P40" s="108">
        <f>Estimates!P41/Estimates!S41</f>
        <v>0.16207038856787895</v>
      </c>
      <c r="Q40" s="108">
        <f>IF($C40=Estimates!$AM$3, Estimates!$AV$3, IF($C40=Estimates!$AM$4, Estimates!$AV$4, IF($C40=Estimates!$AM$5, Estimates!$AV$5, IF($C40=Estimates!$AM$6, Estimates!$AV$6,  IF($C40=Estimates!$AM$7, Estimates!$AV$7,  IF($C40=Estimates!$AM$8, Estimates!$AV$8, IF($C40=Estimates!$AM$9, Estimates!$AV$9,  FALSE)))))))</f>
        <v>0.3797491512215021</v>
      </c>
      <c r="R40">
        <f>'Input 1'!J41</f>
        <v>0</v>
      </c>
      <c r="S40" s="108">
        <f>'Input 1'!K41</f>
        <v>0</v>
      </c>
      <c r="T40" s="108" t="e">
        <f t="shared" si="2"/>
        <v>#DIV/0!</v>
      </c>
      <c r="U40">
        <f t="shared" si="1"/>
        <v>0</v>
      </c>
    </row>
    <row r="41" spans="1:21" x14ac:dyDescent="0.2">
      <c r="A41" t="str">
        <f>'Input 1'!D42</f>
        <v>PK231</v>
      </c>
      <c r="B41" t="str">
        <f>'Input 1'!C42</f>
        <v>Zhob</v>
      </c>
      <c r="C41" t="str">
        <f>'Input 1'!B42</f>
        <v>PK2</v>
      </c>
      <c r="D41" t="str">
        <f>'Input 1'!A42</f>
        <v>Balochistan</v>
      </c>
      <c r="E41">
        <f>'Input 1'!F42</f>
        <v>410</v>
      </c>
      <c r="F41" s="188">
        <f>Estimates!D42</f>
        <v>351.69499999999999</v>
      </c>
      <c r="G41" s="108">
        <f>Estimates!G42</f>
        <v>1</v>
      </c>
      <c r="H41" s="108">
        <f>Estimates!J42</f>
        <v>1</v>
      </c>
      <c r="I41" s="108">
        <f>Estimates!M42</f>
        <v>1</v>
      </c>
      <c r="J41" s="107">
        <f>Estimates!U42</f>
        <v>178.47878996297183</v>
      </c>
      <c r="K41" s="107">
        <f>Estimates!S42/Estimates!D42*100</f>
        <v>129.98864408105149</v>
      </c>
      <c r="L41" s="107">
        <f>Estimates!T42/Estimates!D42*100</f>
        <v>234.56377797097608</v>
      </c>
      <c r="M41" s="107">
        <f>IF($C41=Estimates!$AM$3, Estimates!$AR$3, IF($C41=Estimates!$AM$4, Estimates!$AR$4, IF($C41=Estimates!$AM$5, Estimates!$AR$5, IF($C41=Estimates!$AM$6, Estimates!$AR$6,  IF($C41=Estimates!$AM$7, Estimates!$AR$7,  IF($C41=Estimates!$AM$8, Estimates!$AR$8, IF($C41=Estimates!$AM$9, Estimates!$AR$9,  FALSE)))))))</f>
        <v>178.4787899629718</v>
      </c>
      <c r="N41" s="108">
        <f>Estimates!V42</f>
        <v>0.65317724972275393</v>
      </c>
      <c r="O41" s="108">
        <f>Estimates!P42/Estimates!T42</f>
        <v>0.49700037307671563</v>
      </c>
      <c r="P41" s="108">
        <f>Estimates!P42/Estimates!S42</f>
        <v>0.89683438108000602</v>
      </c>
      <c r="Q41" s="108">
        <f>IF($C41=Estimates!$AM$3, Estimates!$AV$3, IF($C41=Estimates!$AM$4, Estimates!$AV$4, IF($C41=Estimates!$AM$5, Estimates!$AV$5, IF($C41=Estimates!$AM$6, Estimates!$AV$6,  IF($C41=Estimates!$AM$7, Estimates!$AV$7,  IF($C41=Estimates!$AM$8, Estimates!$AV$8, IF($C41=Estimates!$AM$9, Estimates!$AV$9,  FALSE)))))))</f>
        <v>0.3797491512215021</v>
      </c>
      <c r="R41">
        <f>'Input 1'!J42</f>
        <v>0</v>
      </c>
      <c r="S41" s="108">
        <f>'Input 1'!K42</f>
        <v>0</v>
      </c>
      <c r="T41" s="108" t="e">
        <f t="shared" si="2"/>
        <v>#DIV/0!</v>
      </c>
      <c r="U41">
        <f t="shared" si="1"/>
        <v>0</v>
      </c>
    </row>
    <row r="42" spans="1:21" x14ac:dyDescent="0.2">
      <c r="A42" t="str">
        <f>'Input 1'!D43</f>
        <v>PK232</v>
      </c>
      <c r="B42" t="str">
        <f>'Input 1'!C43</f>
        <v>Ziarat</v>
      </c>
      <c r="C42" t="str">
        <f>'Input 1'!B43</f>
        <v>PK2</v>
      </c>
      <c r="D42" t="str">
        <f>'Input 1'!A43</f>
        <v>Balochistan</v>
      </c>
      <c r="E42">
        <f>'Input 1'!F43</f>
        <v>22</v>
      </c>
      <c r="F42" s="188">
        <f>Estimates!D43</f>
        <v>192.101</v>
      </c>
      <c r="G42" s="108">
        <f>Estimates!G43</f>
        <v>1</v>
      </c>
      <c r="H42" s="108">
        <f>Estimates!J43</f>
        <v>1</v>
      </c>
      <c r="I42" s="108">
        <f>Estimates!M43</f>
        <v>1</v>
      </c>
      <c r="J42" s="107">
        <f>Estimates!U43</f>
        <v>178.47878996297183</v>
      </c>
      <c r="K42" s="107">
        <f>Estimates!S43/Estimates!D43*100</f>
        <v>129.98864408105149</v>
      </c>
      <c r="L42" s="107">
        <f>Estimates!T43/Estimates!D43*100</f>
        <v>234.56377797097608</v>
      </c>
      <c r="M42" s="107">
        <f>IF($C42=Estimates!$AM$3, Estimates!$AR$3, IF($C42=Estimates!$AM$4, Estimates!$AR$4, IF($C42=Estimates!$AM$5, Estimates!$AR$5, IF($C42=Estimates!$AM$6, Estimates!$AR$6,  IF($C42=Estimates!$AM$7, Estimates!$AR$7,  IF($C42=Estimates!$AM$8, Estimates!$AR$8, IF($C42=Estimates!$AM$9, Estimates!$AR$9,  FALSE)))))))</f>
        <v>178.4787899629718</v>
      </c>
      <c r="N42" s="108">
        <f>Estimates!V43</f>
        <v>6.416621798044711E-2</v>
      </c>
      <c r="O42" s="108">
        <f>Estimates!P43/Estimates!T43</f>
        <v>4.8823859509406202E-2</v>
      </c>
      <c r="P42" s="108">
        <f>Estimates!P43/Estimates!S43</f>
        <v>8.8102380193377947E-2</v>
      </c>
      <c r="Q42" s="108">
        <f>IF($C42=Estimates!$AM$3, Estimates!$AV$3, IF($C42=Estimates!$AM$4, Estimates!$AV$4, IF($C42=Estimates!$AM$5, Estimates!$AV$5, IF($C42=Estimates!$AM$6, Estimates!$AV$6,  IF($C42=Estimates!$AM$7, Estimates!$AV$7,  IF($C42=Estimates!$AM$8, Estimates!$AV$8, IF($C42=Estimates!$AM$9, Estimates!$AV$9,  FALSE)))))))</f>
        <v>0.3797491512215021</v>
      </c>
      <c r="R42">
        <f>'Input 1'!J43</f>
        <v>0</v>
      </c>
      <c r="S42" s="108">
        <f>'Input 1'!K43</f>
        <v>0</v>
      </c>
      <c r="T42" s="108" t="e">
        <f t="shared" si="2"/>
        <v>#DIV/0!</v>
      </c>
      <c r="U42">
        <f t="shared" si="1"/>
        <v>0</v>
      </c>
    </row>
    <row r="43" spans="1:21" x14ac:dyDescent="0.2">
      <c r="A43" t="str">
        <f>'Input 1'!D44</f>
        <v>PK233</v>
      </c>
      <c r="B43" t="str">
        <f>'Input 1'!C44</f>
        <v>Shaheed Sikandar Abad</v>
      </c>
      <c r="C43" t="str">
        <f>'Input 1'!B44</f>
        <v>PK2</v>
      </c>
      <c r="D43" t="str">
        <f>'Input 1'!A44</f>
        <v>Balochistan</v>
      </c>
      <c r="E43">
        <f>'Input 1'!F44</f>
        <v>48</v>
      </c>
      <c r="F43" s="188">
        <f>Estimates!D44</f>
        <v>223.78899999999999</v>
      </c>
      <c r="G43" s="108">
        <f>Estimates!G44</f>
        <v>1</v>
      </c>
      <c r="H43" s="108">
        <f>Estimates!J44</f>
        <v>1</v>
      </c>
      <c r="I43" s="108">
        <f>Estimates!M44</f>
        <v>1</v>
      </c>
      <c r="J43" s="107">
        <f>Estimates!U44</f>
        <v>178.47878996297183</v>
      </c>
      <c r="K43" s="107">
        <f>Estimates!S44/Estimates!D44*100</f>
        <v>129.98864408105149</v>
      </c>
      <c r="L43" s="107">
        <f>Estimates!T44/Estimates!D44*100</f>
        <v>234.56377797097608</v>
      </c>
      <c r="M43" s="107">
        <f>IF($C43=Estimates!$AM$3, Estimates!$AR$3, IF($C43=Estimates!$AM$4, Estimates!$AR$4, IF($C43=Estimates!$AM$5, Estimates!$AR$5, IF($C43=Estimates!$AM$6, Estimates!$AR$6,  IF($C43=Estimates!$AM$7, Estimates!$AR$7,  IF($C43=Estimates!$AM$8, Estimates!$AR$8, IF($C43=Estimates!$AM$9, Estimates!$AR$9,  FALSE)))))))</f>
        <v>178.4787899629718</v>
      </c>
      <c r="N43" s="108">
        <f>Estimates!V44</f>
        <v>0.12017548647337239</v>
      </c>
      <c r="O43" s="108">
        <f>Estimates!P44/Estimates!T44</f>
        <v>9.1441123580610892E-2</v>
      </c>
      <c r="P43" s="108">
        <f>Estimates!P44/Estimates!S44</f>
        <v>0.16500499378703493</v>
      </c>
      <c r="Q43" s="108">
        <f>IF($C43=Estimates!$AM$3, Estimates!$AV$3, IF($C43=Estimates!$AM$4, Estimates!$AV$4, IF($C43=Estimates!$AM$5, Estimates!$AV$5, IF($C43=Estimates!$AM$6, Estimates!$AV$6,  IF($C43=Estimates!$AM$7, Estimates!$AV$7,  IF($C43=Estimates!$AM$8, Estimates!$AV$8, IF($C43=Estimates!$AM$9, Estimates!$AV$9,  FALSE)))))))</f>
        <v>0.3797491512215021</v>
      </c>
      <c r="R43">
        <f>'Input 1'!J44</f>
        <v>0</v>
      </c>
      <c r="S43" s="108">
        <f>'Input 1'!K44</f>
        <v>0</v>
      </c>
      <c r="T43" s="108" t="e">
        <f t="shared" si="2"/>
        <v>#DIV/0!</v>
      </c>
      <c r="U43">
        <f t="shared" si="1"/>
        <v>0</v>
      </c>
    </row>
    <row r="44" spans="1:21" x14ac:dyDescent="0.2">
      <c r="A44" t="str">
        <f>'Input 1'!D45</f>
        <v>PK234</v>
      </c>
      <c r="B44" t="str">
        <f>'Input 1'!C45</f>
        <v>Duki</v>
      </c>
      <c r="C44" t="str">
        <f>'Input 1'!B45</f>
        <v>PK2</v>
      </c>
      <c r="D44" t="str">
        <f>'Input 1'!A45</f>
        <v>Balochistan</v>
      </c>
      <c r="E44">
        <f>'Input 1'!F45</f>
        <v>42</v>
      </c>
      <c r="F44" s="188">
        <f>Estimates!D45</f>
        <v>172.768</v>
      </c>
      <c r="G44" s="108">
        <f>Estimates!G45</f>
        <v>1</v>
      </c>
      <c r="H44" s="108">
        <f>Estimates!J45</f>
        <v>1</v>
      </c>
      <c r="I44" s="108">
        <f>Estimates!M45</f>
        <v>1</v>
      </c>
      <c r="J44" s="107">
        <f>Estimates!U45</f>
        <v>178.47878996297183</v>
      </c>
      <c r="K44" s="107">
        <f>Estimates!S45/Estimates!D45*100</f>
        <v>129.98864408105149</v>
      </c>
      <c r="L44" s="107">
        <f>Estimates!T45/Estimates!D45*100</f>
        <v>234.56377797097608</v>
      </c>
      <c r="M44" s="107">
        <f>IF($C44=Estimates!$AM$3, Estimates!$AR$3, IF($C44=Estimates!$AM$4, Estimates!$AR$4, IF($C44=Estimates!$AM$5, Estimates!$AR$5, IF($C44=Estimates!$AM$6, Estimates!$AR$6,  IF($C44=Estimates!$AM$7, Estimates!$AR$7,  IF($C44=Estimates!$AM$8, Estimates!$AR$8, IF($C44=Estimates!$AM$9, Estimates!$AR$9,  FALSE)))))))</f>
        <v>178.4787899629718</v>
      </c>
      <c r="N44" s="108">
        <f>Estimates!V45</f>
        <v>0.13620698248281418</v>
      </c>
      <c r="O44" s="108">
        <f>Estimates!P45/Estimates!T45</f>
        <v>0.10363943499003671</v>
      </c>
      <c r="P44" s="108">
        <f>Estimates!P45/Estimates!S45</f>
        <v>0.18701677819550444</v>
      </c>
      <c r="Q44" s="108">
        <f>IF($C44=Estimates!$AM$3, Estimates!$AV$3, IF($C44=Estimates!$AM$4, Estimates!$AV$4, IF($C44=Estimates!$AM$5, Estimates!$AV$5, IF($C44=Estimates!$AM$6, Estimates!$AV$6,  IF($C44=Estimates!$AM$7, Estimates!$AV$7,  IF($C44=Estimates!$AM$8, Estimates!$AV$8, IF($C44=Estimates!$AM$9, Estimates!$AV$9,  FALSE)))))))</f>
        <v>0.3797491512215021</v>
      </c>
      <c r="R44">
        <f>'Input 1'!J45</f>
        <v>0</v>
      </c>
      <c r="S44" s="108">
        <f>'Input 1'!K45</f>
        <v>0</v>
      </c>
      <c r="T44" s="108" t="e">
        <f t="shared" si="2"/>
        <v>#DIV/0!</v>
      </c>
      <c r="U44">
        <f t="shared" si="1"/>
        <v>0</v>
      </c>
    </row>
    <row r="45" spans="1:21" x14ac:dyDescent="0.2">
      <c r="A45" t="str">
        <f>'Input 1'!D46</f>
        <v>PK301</v>
      </c>
      <c r="B45" t="str">
        <f>'Input 1'!C46</f>
        <v>Astore</v>
      </c>
      <c r="C45" t="str">
        <f>'Input 1'!B46</f>
        <v>PK3</v>
      </c>
      <c r="D45" t="str">
        <f>'Input 1'!A46</f>
        <v>Gilgit-Baltistan</v>
      </c>
      <c r="E45">
        <f>'Input 1'!F46</f>
        <v>85</v>
      </c>
      <c r="F45" s="188">
        <f>Estimates!D46</f>
        <v>104.842</v>
      </c>
      <c r="G45" s="108">
        <f>Estimates!G46</f>
        <v>1</v>
      </c>
      <c r="H45" s="108">
        <f>Estimates!J46</f>
        <v>1</v>
      </c>
      <c r="I45" s="108">
        <f>Estimates!M46</f>
        <v>1</v>
      </c>
      <c r="J45" s="107">
        <f>Estimates!U46</f>
        <v>162.25344542088354</v>
      </c>
      <c r="K45" s="107">
        <f>Estimates!S46/Estimates!D46*100</f>
        <v>118.17149461913776</v>
      </c>
      <c r="L45" s="107">
        <f>Estimates!T46/Estimates!D46*100</f>
        <v>213.23979815543285</v>
      </c>
      <c r="M45" s="107">
        <f>IF($C45=Estimates!$AM$3, Estimates!$AR$3, IF($C45=Estimates!$AM$4, Estimates!$AR$4, IF($C45=Estimates!$AM$5, Estimates!$AR$5, IF($C45=Estimates!$AM$6, Estimates!$AR$6,  IF($C45=Estimates!$AM$7, Estimates!$AR$7,  IF($C45=Estimates!$AM$8, Estimates!$AR$8, IF($C45=Estimates!$AM$9, Estimates!$AR$9,  FALSE)))))))</f>
        <v>162.25344542088354</v>
      </c>
      <c r="N45" s="108">
        <f>Estimates!V46</f>
        <v>0.49967739284936313</v>
      </c>
      <c r="O45" s="108">
        <f>Estimates!P46/Estimates!T46</f>
        <v>0.38020284810829502</v>
      </c>
      <c r="P45" s="108">
        <f>Estimates!P46/Estimates!S46</f>
        <v>0.68607390344036157</v>
      </c>
      <c r="Q45" s="108">
        <f>IF($C45=Estimates!$AM$3, Estimates!$AV$3, IF($C45=Estimates!$AM$4, Estimates!$AV$4, IF($C45=Estimates!$AM$5, Estimates!$AV$5, IF($C45=Estimates!$AM$6, Estimates!$AV$6,  IF($C45=Estimates!$AM$7, Estimates!$AV$7,  IF($C45=Estimates!$AM$8, Estimates!$AV$8, IF($C45=Estimates!$AM$9, Estimates!$AV$9,  FALSE)))))))</f>
        <v>0.9591225935919242</v>
      </c>
      <c r="R45">
        <f>'Input 1'!J46</f>
        <v>0</v>
      </c>
      <c r="S45" s="108">
        <f>'Input 1'!K46</f>
        <v>0</v>
      </c>
      <c r="T45" s="108" t="e">
        <f t="shared" si="2"/>
        <v>#DIV/0!</v>
      </c>
      <c r="U45">
        <f t="shared" si="1"/>
        <v>0</v>
      </c>
    </row>
    <row r="46" spans="1:21" x14ac:dyDescent="0.2">
      <c r="A46" t="str">
        <f>'Input 1'!D47</f>
        <v>PK302</v>
      </c>
      <c r="B46" t="str">
        <f>'Input 1'!C47</f>
        <v>Diamir</v>
      </c>
      <c r="C46" t="str">
        <f>'Input 1'!B47</f>
        <v>PK3</v>
      </c>
      <c r="D46" t="str">
        <f>'Input 1'!A47</f>
        <v>Gilgit-Baltistan</v>
      </c>
      <c r="E46">
        <f>'Input 1'!F47</f>
        <v>1362</v>
      </c>
      <c r="F46" s="188">
        <f>Estimates!D47</f>
        <v>291.65199999999999</v>
      </c>
      <c r="G46" s="108">
        <f>Estimates!G47</f>
        <v>1</v>
      </c>
      <c r="H46" s="108">
        <f>Estimates!J47</f>
        <v>1</v>
      </c>
      <c r="I46" s="108">
        <f>Estimates!M47</f>
        <v>1</v>
      </c>
      <c r="J46" s="107">
        <f>Estimates!U47</f>
        <v>162.25344542088354</v>
      </c>
      <c r="K46" s="107">
        <f>Estimates!S47/Estimates!D47*100</f>
        <v>118.17149461913776</v>
      </c>
      <c r="L46" s="107">
        <f>Estimates!T47/Estimates!D47*100</f>
        <v>213.23979815543285</v>
      </c>
      <c r="M46" s="107">
        <f>IF($C46=Estimates!$AM$3, Estimates!$AR$3, IF($C46=Estimates!$AM$4, Estimates!$AR$4, IF($C46=Estimates!$AM$5, Estimates!$AR$5, IF($C46=Estimates!$AM$6, Estimates!$AR$6,  IF($C46=Estimates!$AM$7, Estimates!$AR$7,  IF($C46=Estimates!$AM$8, Estimates!$AR$8, IF($C46=Estimates!$AM$9, Estimates!$AR$9,  FALSE)))))))</f>
        <v>162.25344542088354</v>
      </c>
      <c r="N46" s="108">
        <f>Estimates!V47</f>
        <v>2.8781817885762244</v>
      </c>
      <c r="O46" s="108">
        <f>Estimates!P47/Estimates!T47</f>
        <v>2.1899988453550105</v>
      </c>
      <c r="P46" s="108">
        <f>Estimates!P47/Estimates!S47</f>
        <v>3.9518406130788164</v>
      </c>
      <c r="Q46" s="108">
        <f>IF($C46=Estimates!$AM$3, Estimates!$AV$3, IF($C46=Estimates!$AM$4, Estimates!$AV$4, IF($C46=Estimates!$AM$5, Estimates!$AV$5, IF($C46=Estimates!$AM$6, Estimates!$AV$6,  IF($C46=Estimates!$AM$7, Estimates!$AV$7,  IF($C46=Estimates!$AM$8, Estimates!$AV$8, IF($C46=Estimates!$AM$9, Estimates!$AV$9,  FALSE)))))))</f>
        <v>0.9591225935919242</v>
      </c>
      <c r="R46">
        <f>'Input 1'!J47</f>
        <v>0</v>
      </c>
      <c r="S46" s="108">
        <f>'Input 1'!K47</f>
        <v>0</v>
      </c>
      <c r="T46" s="108" t="e">
        <f t="shared" si="2"/>
        <v>#DIV/0!</v>
      </c>
      <c r="U46">
        <f t="shared" si="1"/>
        <v>0</v>
      </c>
    </row>
    <row r="47" spans="1:21" x14ac:dyDescent="0.2">
      <c r="A47" t="str">
        <f>'Input 1'!D48</f>
        <v>PK303</v>
      </c>
      <c r="B47" t="str">
        <f>'Input 1'!C48</f>
        <v>Ghanche</v>
      </c>
      <c r="C47" t="str">
        <f>'Input 1'!B48</f>
        <v>PK3</v>
      </c>
      <c r="D47" t="str">
        <f>'Input 1'!A48</f>
        <v>Gilgit-Baltistan</v>
      </c>
      <c r="E47">
        <f>'Input 1'!F48</f>
        <v>25</v>
      </c>
      <c r="F47" s="188">
        <f>Estimates!D48</f>
        <v>169.66499999999999</v>
      </c>
      <c r="G47" s="108">
        <f>Estimates!G48</f>
        <v>1</v>
      </c>
      <c r="H47" s="108">
        <f>Estimates!J48</f>
        <v>1</v>
      </c>
      <c r="I47" s="108">
        <f>Estimates!M48</f>
        <v>1</v>
      </c>
      <c r="J47" s="107">
        <f>Estimates!U48</f>
        <v>162.25344542088351</v>
      </c>
      <c r="K47" s="107">
        <f>Estimates!S48/Estimates!D48*100</f>
        <v>118.17149461913776</v>
      </c>
      <c r="L47" s="107">
        <f>Estimates!T48/Estimates!D48*100</f>
        <v>213.23979815543285</v>
      </c>
      <c r="M47" s="107">
        <f>IF($C47=Estimates!$AM$3, Estimates!$AR$3, IF($C47=Estimates!$AM$4, Estimates!$AR$4, IF($C47=Estimates!$AM$5, Estimates!$AR$5, IF($C47=Estimates!$AM$6, Estimates!$AR$6,  IF($C47=Estimates!$AM$7, Estimates!$AR$7,  IF($C47=Estimates!$AM$8, Estimates!$AR$8, IF($C47=Estimates!$AM$9, Estimates!$AR$9,  FALSE)))))))</f>
        <v>162.25344542088354</v>
      </c>
      <c r="N47" s="108">
        <f>Estimates!V48</f>
        <v>9.0814212125820498E-2</v>
      </c>
      <c r="O47" s="108">
        <f>Estimates!P48/Estimates!T48</f>
        <v>6.9100228653644236E-2</v>
      </c>
      <c r="P47" s="108">
        <f>Estimates!P48/Estimates!S48</f>
        <v>0.12469097440196926</v>
      </c>
      <c r="Q47" s="108">
        <f>IF($C47=Estimates!$AM$3, Estimates!$AV$3, IF($C47=Estimates!$AM$4, Estimates!$AV$4, IF($C47=Estimates!$AM$5, Estimates!$AV$5, IF($C47=Estimates!$AM$6, Estimates!$AV$6,  IF($C47=Estimates!$AM$7, Estimates!$AV$7,  IF($C47=Estimates!$AM$8, Estimates!$AV$8, IF($C47=Estimates!$AM$9, Estimates!$AV$9,  FALSE)))))))</f>
        <v>0.9591225935919242</v>
      </c>
      <c r="R47">
        <f>'Input 1'!J48</f>
        <v>0</v>
      </c>
      <c r="S47" s="108">
        <f>'Input 1'!K48</f>
        <v>0</v>
      </c>
      <c r="T47" s="108" t="e">
        <f t="shared" si="2"/>
        <v>#DIV/0!</v>
      </c>
      <c r="U47">
        <f t="shared" si="1"/>
        <v>0</v>
      </c>
    </row>
    <row r="48" spans="1:21" x14ac:dyDescent="0.2">
      <c r="A48" t="str">
        <f>'Input 1'!D49</f>
        <v>PK304</v>
      </c>
      <c r="B48" t="str">
        <f>'Input 1'!C49</f>
        <v>Khizer</v>
      </c>
      <c r="C48" t="str">
        <f>'Input 1'!B49</f>
        <v>PK3</v>
      </c>
      <c r="D48" t="str">
        <f>'Input 1'!A49</f>
        <v>Gilgit-Baltistan</v>
      </c>
      <c r="E48">
        <f>'Input 1'!F49</f>
        <v>73</v>
      </c>
      <c r="F48" s="188">
        <f>Estimates!D49</f>
        <v>197.84299999999999</v>
      </c>
      <c r="G48" s="108">
        <f>Estimates!G49</f>
        <v>1</v>
      </c>
      <c r="H48" s="108">
        <f>Estimates!J49</f>
        <v>1</v>
      </c>
      <c r="I48" s="108">
        <f>Estimates!M49</f>
        <v>1</v>
      </c>
      <c r="J48" s="107">
        <f>Estimates!U49</f>
        <v>162.25344542088354</v>
      </c>
      <c r="K48" s="107">
        <f>Estimates!S49/Estimates!D49*100</f>
        <v>118.17149461913776</v>
      </c>
      <c r="L48" s="107">
        <f>Estimates!T49/Estimates!D49*100</f>
        <v>213.23979815543285</v>
      </c>
      <c r="M48" s="107">
        <f>IF($C48=Estimates!$AM$3, Estimates!$AR$3, IF($C48=Estimates!$AM$4, Estimates!$AR$4, IF($C48=Estimates!$AM$5, Estimates!$AR$5, IF($C48=Estimates!$AM$6, Estimates!$AR$6,  IF($C48=Estimates!$AM$7, Estimates!$AR$7,  IF($C48=Estimates!$AM$8, Estimates!$AR$8, IF($C48=Estimates!$AM$9, Estimates!$AR$9,  FALSE)))))))</f>
        <v>162.25344542088354</v>
      </c>
      <c r="N48" s="108">
        <f>Estimates!V49</f>
        <v>0.22740931161049829</v>
      </c>
      <c r="O48" s="108">
        <f>Estimates!P49/Estimates!T49</f>
        <v>0.17303498056539784</v>
      </c>
      <c r="P48" s="108">
        <f>Estimates!P49/Estimates!S49</f>
        <v>0.31224065032362797</v>
      </c>
      <c r="Q48" s="108">
        <f>IF($C48=Estimates!$AM$3, Estimates!$AV$3, IF($C48=Estimates!$AM$4, Estimates!$AV$4, IF($C48=Estimates!$AM$5, Estimates!$AV$5, IF($C48=Estimates!$AM$6, Estimates!$AV$6,  IF($C48=Estimates!$AM$7, Estimates!$AV$7,  IF($C48=Estimates!$AM$8, Estimates!$AV$8, IF($C48=Estimates!$AM$9, Estimates!$AV$9,  FALSE)))))))</f>
        <v>0.9591225935919242</v>
      </c>
      <c r="R48">
        <f>'Input 1'!J49</f>
        <v>0</v>
      </c>
      <c r="S48" s="108">
        <f>'Input 1'!K49</f>
        <v>0</v>
      </c>
      <c r="T48" s="108" t="e">
        <f t="shared" si="2"/>
        <v>#DIV/0!</v>
      </c>
      <c r="U48">
        <f t="shared" si="1"/>
        <v>0</v>
      </c>
    </row>
    <row r="49" spans="1:21" x14ac:dyDescent="0.2">
      <c r="A49" t="str">
        <f>'Input 1'!D50</f>
        <v>PK305</v>
      </c>
      <c r="B49" t="str">
        <f>'Input 1'!C50</f>
        <v>Gilgit</v>
      </c>
      <c r="C49" t="str">
        <f>'Input 1'!B50</f>
        <v>PK3</v>
      </c>
      <c r="D49" t="str">
        <f>'Input 1'!A50</f>
        <v>Gilgit-Baltistan</v>
      </c>
      <c r="E49">
        <f>'Input 1'!F50</f>
        <v>725</v>
      </c>
      <c r="F49" s="188">
        <f>Estimates!D50</f>
        <v>377.75599999999997</v>
      </c>
      <c r="G49" s="108">
        <f>Estimates!G50</f>
        <v>1</v>
      </c>
      <c r="H49" s="108">
        <f>Estimates!J50</f>
        <v>1</v>
      </c>
      <c r="I49" s="108">
        <f>Estimates!M50</f>
        <v>1</v>
      </c>
      <c r="J49" s="107">
        <f>Estimates!U50</f>
        <v>162.25344542088354</v>
      </c>
      <c r="K49" s="107">
        <f>Estimates!S50/Estimates!D50*100</f>
        <v>118.17149461913776</v>
      </c>
      <c r="L49" s="107">
        <f>Estimates!T50/Estimates!D50*100</f>
        <v>213.23979815543285</v>
      </c>
      <c r="M49" s="107">
        <f>IF($C49=Estimates!$AM$3, Estimates!$AR$3, IF($C49=Estimates!$AM$4, Estimates!$AR$4, IF($C49=Estimates!$AM$5, Estimates!$AR$5, IF($C49=Estimates!$AM$6, Estimates!$AR$6,  IF($C49=Estimates!$AM$7, Estimates!$AR$7,  IF($C49=Estimates!$AM$8, Estimates!$AR$8, IF($C49=Estimates!$AM$9, Estimates!$AR$9,  FALSE)))))))</f>
        <v>162.25344542088354</v>
      </c>
      <c r="N49" s="108">
        <f>Estimates!V50</f>
        <v>1.1828582622367154</v>
      </c>
      <c r="O49" s="108">
        <f>Estimates!P50/Estimates!T50</f>
        <v>0.90003287450390179</v>
      </c>
      <c r="P49" s="108">
        <f>Estimates!P50/Estimates!S50</f>
        <v>1.6241042656778273</v>
      </c>
      <c r="Q49" s="108">
        <f>IF($C49=Estimates!$AM$3, Estimates!$AV$3, IF($C49=Estimates!$AM$4, Estimates!$AV$4, IF($C49=Estimates!$AM$5, Estimates!$AV$5, IF($C49=Estimates!$AM$6, Estimates!$AV$6,  IF($C49=Estimates!$AM$7, Estimates!$AV$7,  IF($C49=Estimates!$AM$8, Estimates!$AV$8, IF($C49=Estimates!$AM$9, Estimates!$AV$9,  FALSE)))))))</f>
        <v>0.9591225935919242</v>
      </c>
      <c r="R49">
        <f>'Input 1'!J50</f>
        <v>0</v>
      </c>
      <c r="S49" s="108">
        <f>'Input 1'!K50</f>
        <v>0</v>
      </c>
      <c r="T49" s="108" t="e">
        <f t="shared" si="2"/>
        <v>#DIV/0!</v>
      </c>
      <c r="U49">
        <f t="shared" si="1"/>
        <v>0</v>
      </c>
    </row>
    <row r="50" spans="1:21" x14ac:dyDescent="0.2">
      <c r="A50" t="str">
        <f>'Input 1'!D51</f>
        <v>PK306</v>
      </c>
      <c r="B50" t="str">
        <f>'Input 1'!C51</f>
        <v xml:space="preserve">Hunza </v>
      </c>
      <c r="C50" t="str">
        <f>'Input 1'!B51</f>
        <v>PK3</v>
      </c>
      <c r="D50" t="str">
        <f>'Input 1'!A51</f>
        <v>Gilgit-Baltistan</v>
      </c>
      <c r="E50">
        <f>'Input 1'!F51</f>
        <v>11</v>
      </c>
      <c r="F50" s="188">
        <f>Estimates!D51</f>
        <v>57.235999999999997</v>
      </c>
      <c r="G50" s="108">
        <f>Estimates!G51</f>
        <v>1</v>
      </c>
      <c r="H50" s="108">
        <f>Estimates!J51</f>
        <v>1</v>
      </c>
      <c r="I50" s="108">
        <f>Estimates!M51</f>
        <v>1</v>
      </c>
      <c r="J50" s="107">
        <f>Estimates!U51</f>
        <v>162.25344542088354</v>
      </c>
      <c r="K50" s="107">
        <f>Estimates!S51/Estimates!D51*100</f>
        <v>118.17149461913776</v>
      </c>
      <c r="L50" s="107">
        <f>Estimates!T51/Estimates!D51*100</f>
        <v>213.23979815543285</v>
      </c>
      <c r="M50" s="107">
        <f>IF($C50=Estimates!$AM$3, Estimates!$AR$3, IF($C50=Estimates!$AM$4, Estimates!$AR$4, IF($C50=Estimates!$AM$5, Estimates!$AR$5, IF($C50=Estimates!$AM$6, Estimates!$AR$6,  IF($C50=Estimates!$AM$7, Estimates!$AR$7,  IF($C50=Estimates!$AM$8, Estimates!$AR$8, IF($C50=Estimates!$AM$9, Estimates!$AR$9,  FALSE)))))))</f>
        <v>162.25344542088354</v>
      </c>
      <c r="N50" s="108">
        <f>Estimates!V51</f>
        <v>0.11844847739436763</v>
      </c>
      <c r="O50" s="108">
        <f>Estimates!P51/Estimates!T51</f>
        <v>9.0127048179275998E-2</v>
      </c>
      <c r="P50" s="108">
        <f>Estimates!P51/Estimates!S51</f>
        <v>0.1626337521077722</v>
      </c>
      <c r="Q50" s="108">
        <f>IF($C50=Estimates!$AM$3, Estimates!$AV$3, IF($C50=Estimates!$AM$4, Estimates!$AV$4, IF($C50=Estimates!$AM$5, Estimates!$AV$5, IF($C50=Estimates!$AM$6, Estimates!$AV$6,  IF($C50=Estimates!$AM$7, Estimates!$AV$7,  IF($C50=Estimates!$AM$8, Estimates!$AV$8, IF($C50=Estimates!$AM$9, Estimates!$AV$9,  FALSE)))))))</f>
        <v>0.9591225935919242</v>
      </c>
      <c r="R50">
        <f>'Input 1'!J51</f>
        <v>0</v>
      </c>
      <c r="S50" s="108">
        <f>'Input 1'!K51</f>
        <v>0</v>
      </c>
      <c r="T50" s="108" t="e">
        <f t="shared" si="2"/>
        <v>#DIV/0!</v>
      </c>
      <c r="U50">
        <f t="shared" si="1"/>
        <v>0</v>
      </c>
    </row>
    <row r="51" spans="1:21" x14ac:dyDescent="0.2">
      <c r="A51" t="str">
        <f>'Input 1'!D52</f>
        <v>PK307</v>
      </c>
      <c r="B51" t="str">
        <f>'Input 1'!C52</f>
        <v>Skardu</v>
      </c>
      <c r="C51" t="str">
        <f>'Input 1'!B52</f>
        <v>PK3</v>
      </c>
      <c r="D51" t="str">
        <f>'Input 1'!A52</f>
        <v>Gilgit-Baltistan</v>
      </c>
      <c r="E51">
        <f>'Input 1'!F52</f>
        <v>297</v>
      </c>
      <c r="F51" s="188">
        <f>Estimates!D52</f>
        <v>256.94</v>
      </c>
      <c r="G51" s="108">
        <f>Estimates!G52</f>
        <v>1</v>
      </c>
      <c r="H51" s="108">
        <f>Estimates!J52</f>
        <v>1</v>
      </c>
      <c r="I51" s="108">
        <f>Estimates!M52</f>
        <v>1</v>
      </c>
      <c r="J51" s="107">
        <f>Estimates!U52</f>
        <v>162.25344542088354</v>
      </c>
      <c r="K51" s="107">
        <f>Estimates!S52/Estimates!D52*100</f>
        <v>118.17149461913776</v>
      </c>
      <c r="L51" s="107">
        <f>Estimates!T52/Estimates!D52*100</f>
        <v>213.23979815543285</v>
      </c>
      <c r="M51" s="107">
        <f>IF($C51=Estimates!$AM$3, Estimates!$AR$3, IF($C51=Estimates!$AM$4, Estimates!$AR$4, IF($C51=Estimates!$AM$5, Estimates!$AR$5, IF($C51=Estimates!$AM$6, Estimates!$AR$6,  IF($C51=Estimates!$AM$7, Estimates!$AR$7,  IF($C51=Estimates!$AM$8, Estimates!$AR$8, IF($C51=Estimates!$AM$9, Estimates!$AR$9,  FALSE)))))))</f>
        <v>162.25344542088354</v>
      </c>
      <c r="N51" s="108">
        <f>Estimates!V52</f>
        <v>0.71241130383703866</v>
      </c>
      <c r="O51" s="108">
        <f>Estimates!P52/Estimates!T52</f>
        <v>0.54207136568422243</v>
      </c>
      <c r="P51" s="108">
        <f>Estimates!P52/Estimates!S52</f>
        <v>0.97816473403242832</v>
      </c>
      <c r="Q51" s="108">
        <f>IF($C51=Estimates!$AM$3, Estimates!$AV$3, IF($C51=Estimates!$AM$4, Estimates!$AV$4, IF($C51=Estimates!$AM$5, Estimates!$AV$5, IF($C51=Estimates!$AM$6, Estimates!$AV$6,  IF($C51=Estimates!$AM$7, Estimates!$AV$7,  IF($C51=Estimates!$AM$8, Estimates!$AV$8, IF($C51=Estimates!$AM$9, Estimates!$AV$9,  FALSE)))))))</f>
        <v>0.9591225935919242</v>
      </c>
      <c r="R51">
        <f>'Input 1'!J52</f>
        <v>0</v>
      </c>
      <c r="S51" s="108">
        <f>'Input 1'!K52</f>
        <v>0</v>
      </c>
      <c r="T51" s="108" t="e">
        <f t="shared" si="2"/>
        <v>#DIV/0!</v>
      </c>
      <c r="U51">
        <f t="shared" si="1"/>
        <v>0</v>
      </c>
    </row>
    <row r="52" spans="1:21" x14ac:dyDescent="0.2">
      <c r="A52" t="str">
        <f>'Input 1'!D53</f>
        <v>PK308</v>
      </c>
      <c r="B52" t="str">
        <f>'Input 1'!C53</f>
        <v>Nagar</v>
      </c>
      <c r="C52" t="str">
        <f>'Input 1'!B53</f>
        <v>PK3</v>
      </c>
      <c r="D52" t="str">
        <f>'Input 1'!A53</f>
        <v>Gilgit-Baltistan</v>
      </c>
      <c r="E52">
        <f>'Input 1'!F53</f>
        <v>14</v>
      </c>
      <c r="F52" s="188">
        <f>Estimates!D53</f>
        <v>80.13</v>
      </c>
      <c r="G52" s="108">
        <f>Estimates!G53</f>
        <v>1</v>
      </c>
      <c r="H52" s="108">
        <f>Estimates!J53</f>
        <v>1</v>
      </c>
      <c r="I52" s="108">
        <f>Estimates!M53</f>
        <v>1</v>
      </c>
      <c r="J52" s="107">
        <f>Estimates!U53</f>
        <v>162.25344542088354</v>
      </c>
      <c r="K52" s="107">
        <f>Estimates!S53/Estimates!D53*100</f>
        <v>118.17149461913776</v>
      </c>
      <c r="L52" s="107">
        <f>Estimates!T53/Estimates!D53*100</f>
        <v>213.23979815543285</v>
      </c>
      <c r="M52" s="107">
        <f>IF($C52=Estimates!$AM$3, Estimates!$AR$3, IF($C52=Estimates!$AM$4, Estimates!$AR$4, IF($C52=Estimates!$AM$5, Estimates!$AR$5, IF($C52=Estimates!$AM$6, Estimates!$AR$6,  IF($C52=Estimates!$AM$7, Estimates!$AR$7,  IF($C52=Estimates!$AM$8, Estimates!$AR$8, IF($C52=Estimates!$AM$9, Estimates!$AR$9,  FALSE)))))))</f>
        <v>162.25344542088354</v>
      </c>
      <c r="N52" s="108">
        <f>Estimates!V53</f>
        <v>0.10768097152356554</v>
      </c>
      <c r="O52" s="108">
        <f>Estimates!P53/Estimates!T53</f>
        <v>8.1934089166747881E-2</v>
      </c>
      <c r="P52" s="108">
        <f>Estimates!P53/Estimates!S53</f>
        <v>0.14784960359752483</v>
      </c>
      <c r="Q52" s="108">
        <f>IF($C52=Estimates!$AM$3, Estimates!$AV$3, IF($C52=Estimates!$AM$4, Estimates!$AV$4, IF($C52=Estimates!$AM$5, Estimates!$AV$5, IF($C52=Estimates!$AM$6, Estimates!$AV$6,  IF($C52=Estimates!$AM$7, Estimates!$AV$7,  IF($C52=Estimates!$AM$8, Estimates!$AV$8, IF($C52=Estimates!$AM$9, Estimates!$AV$9,  FALSE)))))))</f>
        <v>0.9591225935919242</v>
      </c>
      <c r="R52">
        <f>'Input 1'!J53</f>
        <v>0</v>
      </c>
      <c r="S52" s="108">
        <f>'Input 1'!K53</f>
        <v>0</v>
      </c>
      <c r="T52" s="108" t="e">
        <f t="shared" si="2"/>
        <v>#DIV/0!</v>
      </c>
      <c r="U52">
        <f t="shared" si="1"/>
        <v>0</v>
      </c>
    </row>
    <row r="53" spans="1:21" x14ac:dyDescent="0.2">
      <c r="A53" t="str">
        <f>'Input 1'!D54</f>
        <v>PK309</v>
      </c>
      <c r="B53" t="str">
        <f>'Input 1'!C54</f>
        <v>Kharmang</v>
      </c>
      <c r="C53" t="str">
        <f>'Input 1'!B54</f>
        <v>PK3</v>
      </c>
      <c r="D53" t="str">
        <f>'Input 1'!A54</f>
        <v>Gilgit-Baltistan</v>
      </c>
      <c r="E53">
        <f>'Input 1'!F54</f>
        <v>6</v>
      </c>
      <c r="F53" s="188">
        <f>Estimates!D54</f>
        <v>62.41</v>
      </c>
      <c r="G53" s="108">
        <f>Estimates!G54</f>
        <v>1</v>
      </c>
      <c r="H53" s="108">
        <f>Estimates!J54</f>
        <v>1</v>
      </c>
      <c r="I53" s="108">
        <f>Estimates!M54</f>
        <v>1</v>
      </c>
      <c r="J53" s="107">
        <f>Estimates!U54</f>
        <v>162.25344542088354</v>
      </c>
      <c r="K53" s="107">
        <f>Estimates!S54/Estimates!D54*100</f>
        <v>118.17149461913775</v>
      </c>
      <c r="L53" s="107">
        <f>Estimates!T54/Estimates!D54*100</f>
        <v>213.23979815543285</v>
      </c>
      <c r="M53" s="107">
        <f>IF($C53=Estimates!$AM$3, Estimates!$AR$3, IF($C53=Estimates!$AM$4, Estimates!$AR$4, IF($C53=Estimates!$AM$5, Estimates!$AR$5, IF($C53=Estimates!$AM$6, Estimates!$AR$6,  IF($C53=Estimates!$AM$7, Estimates!$AR$7,  IF($C53=Estimates!$AM$8, Estimates!$AR$8, IF($C53=Estimates!$AM$9, Estimates!$AR$9,  FALSE)))))))</f>
        <v>162.25344542088354</v>
      </c>
      <c r="N53" s="108">
        <f>Estimates!V54</f>
        <v>5.925201717799327E-2</v>
      </c>
      <c r="O53" s="108">
        <f>Estimates!P54/Estimates!T54</f>
        <v>4.5084660642283794E-2</v>
      </c>
      <c r="P53" s="108">
        <f>Estimates!P54/Estimates!S54</f>
        <v>8.1355016844390768E-2</v>
      </c>
      <c r="Q53" s="108">
        <f>IF($C53=Estimates!$AM$3, Estimates!$AV$3, IF($C53=Estimates!$AM$4, Estimates!$AV$4, IF($C53=Estimates!$AM$5, Estimates!$AV$5, IF($C53=Estimates!$AM$6, Estimates!$AV$6,  IF($C53=Estimates!$AM$7, Estimates!$AV$7,  IF($C53=Estimates!$AM$8, Estimates!$AV$8, IF($C53=Estimates!$AM$9, Estimates!$AV$9,  FALSE)))))))</f>
        <v>0.9591225935919242</v>
      </c>
      <c r="R53">
        <f>'Input 1'!J54</f>
        <v>0</v>
      </c>
      <c r="S53" s="108">
        <f>'Input 1'!K54</f>
        <v>0</v>
      </c>
      <c r="T53" s="108" t="e">
        <f t="shared" si="2"/>
        <v>#DIV/0!</v>
      </c>
      <c r="U53">
        <f t="shared" si="1"/>
        <v>0</v>
      </c>
    </row>
    <row r="54" spans="1:21" x14ac:dyDescent="0.2">
      <c r="A54" t="str">
        <f>'Input 1'!D55</f>
        <v>PK310</v>
      </c>
      <c r="B54" t="str">
        <f>'Input 1'!C55</f>
        <v>Shigar</v>
      </c>
      <c r="C54" t="str">
        <f>'Input 1'!B55</f>
        <v>PK3</v>
      </c>
      <c r="D54" t="str">
        <f>'Input 1'!A55</f>
        <v>Gilgit-Baltistan</v>
      </c>
      <c r="E54">
        <f>'Input 1'!F55</f>
        <v>22</v>
      </c>
      <c r="F54" s="188">
        <f>Estimates!D55</f>
        <v>85.103999999999999</v>
      </c>
      <c r="G54" s="108">
        <f>Estimates!G55</f>
        <v>1</v>
      </c>
      <c r="H54" s="108">
        <f>Estimates!J55</f>
        <v>1</v>
      </c>
      <c r="I54" s="108">
        <f>Estimates!M55</f>
        <v>1</v>
      </c>
      <c r="J54" s="107">
        <f>Estimates!U55</f>
        <v>162.25344542088351</v>
      </c>
      <c r="K54" s="107">
        <f>Estimates!S55/Estimates!D55*100</f>
        <v>118.17149461913776</v>
      </c>
      <c r="L54" s="107">
        <f>Estimates!T55/Estimates!D55*100</f>
        <v>213.23979815543285</v>
      </c>
      <c r="M54" s="107">
        <f>IF($C54=Estimates!$AM$3, Estimates!$AR$3, IF($C54=Estimates!$AM$4, Estimates!$AR$4, IF($C54=Estimates!$AM$5, Estimates!$AR$5, IF($C54=Estimates!$AM$6, Estimates!$AR$6,  IF($C54=Estimates!$AM$7, Estimates!$AR$7,  IF($C54=Estimates!$AM$8, Estimates!$AR$8, IF($C54=Estimates!$AM$9, Estimates!$AR$9,  FALSE)))))))</f>
        <v>162.25344542088354</v>
      </c>
      <c r="N54" s="108">
        <f>Estimates!V55</f>
        <v>0.15932311177251426</v>
      </c>
      <c r="O54" s="108">
        <f>Estimates!P55/Estimates!T55</f>
        <v>0.12122842004110362</v>
      </c>
      <c r="P54" s="108">
        <f>Estimates!P55/Estimates!S55</f>
        <v>0.21875600290563191</v>
      </c>
      <c r="Q54" s="108">
        <f>IF($C54=Estimates!$AM$3, Estimates!$AV$3, IF($C54=Estimates!$AM$4, Estimates!$AV$4, IF($C54=Estimates!$AM$5, Estimates!$AV$5, IF($C54=Estimates!$AM$6, Estimates!$AV$6,  IF($C54=Estimates!$AM$7, Estimates!$AV$7,  IF($C54=Estimates!$AM$8, Estimates!$AV$8, IF($C54=Estimates!$AM$9, Estimates!$AV$9,  FALSE)))))))</f>
        <v>0.9591225935919242</v>
      </c>
      <c r="R54">
        <f>'Input 1'!J55</f>
        <v>0</v>
      </c>
      <c r="S54" s="108">
        <f>'Input 1'!K55</f>
        <v>0</v>
      </c>
      <c r="T54" s="108" t="e">
        <f t="shared" si="2"/>
        <v>#DIV/0!</v>
      </c>
      <c r="U54">
        <f t="shared" si="1"/>
        <v>0</v>
      </c>
    </row>
    <row r="55" spans="1:21" x14ac:dyDescent="0.2">
      <c r="A55" t="str">
        <f>'Input 1'!D56</f>
        <v>PK401</v>
      </c>
      <c r="B55" t="str">
        <f>'Input 1'!C56</f>
        <v>Islamabad</v>
      </c>
      <c r="C55" t="str">
        <f>'Input 1'!B56</f>
        <v>PK4</v>
      </c>
      <c r="D55" t="str">
        <f>'Input 1'!A56</f>
        <v>Islamabad</v>
      </c>
      <c r="E55">
        <f>'Input 1'!F56</f>
        <v>1550</v>
      </c>
      <c r="F55" s="188">
        <f>Estimates!D56</f>
        <v>2549.9940000000001</v>
      </c>
      <c r="G55" s="108">
        <f>Estimates!G56</f>
        <v>1</v>
      </c>
      <c r="H55" s="108">
        <f>Estimates!J56</f>
        <v>1</v>
      </c>
      <c r="I55" s="108">
        <f>Estimates!M56</f>
        <v>1</v>
      </c>
      <c r="J55" s="107">
        <f>Estimates!U56</f>
        <v>230.39989249765463</v>
      </c>
      <c r="K55" s="107">
        <f>Estimates!S56/Estimates!D56*100</f>
        <v>167.80352235917562</v>
      </c>
      <c r="L55" s="107">
        <f>Estimates!T56/Estimates!D56*100</f>
        <v>302.80051338071468</v>
      </c>
      <c r="M55" s="107">
        <f>IF($C55=Estimates!$AM$3, Estimates!$AR$3, IF($C55=Estimates!$AM$4, Estimates!$AR$4, IF($C55=Estimates!$AM$5, Estimates!$AR$5, IF($C55=Estimates!$AM$6, Estimates!$AR$6,  IF($C55=Estimates!$AM$7, Estimates!$AR$7,  IF($C55=Estimates!$AM$8, Estimates!$AR$8, IF($C55=Estimates!$AM$9, Estimates!$AR$9,  FALSE)))))))</f>
        <v>230.39989249765466</v>
      </c>
      <c r="N55" s="108">
        <f>Estimates!V56</f>
        <v>0.26382154995302404</v>
      </c>
      <c r="O55" s="108">
        <f>Estimates!P56/Estimates!T56</f>
        <v>0.20074093028804199</v>
      </c>
      <c r="P55" s="108">
        <f>Estimates!P56/Estimates!S56</f>
        <v>0.36223588094673642</v>
      </c>
      <c r="Q55" s="108">
        <f>IF($C55=Estimates!$AM$3, Estimates!$AV$3, IF($C55=Estimates!$AM$4, Estimates!$AV$4, IF($C55=Estimates!$AM$5, Estimates!$AV$5, IF($C55=Estimates!$AM$6, Estimates!$AV$6,  IF($C55=Estimates!$AM$7, Estimates!$AV$7,  IF($C55=Estimates!$AM$8, Estimates!$AV$8, IF($C55=Estimates!$AM$9, Estimates!$AV$9,  FALSE)))))))</f>
        <v>0.26382154995302404</v>
      </c>
      <c r="R55">
        <f>'Input 1'!J56</f>
        <v>0</v>
      </c>
      <c r="S55" s="108">
        <f>'Input 1'!K56</f>
        <v>0</v>
      </c>
      <c r="T55" s="108" t="e">
        <f t="shared" si="2"/>
        <v>#DIV/0!</v>
      </c>
      <c r="U55">
        <f t="shared" si="1"/>
        <v>0</v>
      </c>
    </row>
    <row r="56" spans="1:21" x14ac:dyDescent="0.2">
      <c r="A56" t="str">
        <f>'Input 1'!D57</f>
        <v>PK501</v>
      </c>
      <c r="B56" t="str">
        <f>'Input 1'!C57</f>
        <v>Abbottabad</v>
      </c>
      <c r="C56" t="str">
        <f>'Input 1'!B57</f>
        <v>PK5</v>
      </c>
      <c r="D56" t="str">
        <f>'Input 1'!A57</f>
        <v>Khyber Pakhtun Khwa</v>
      </c>
      <c r="E56">
        <f>'Input 1'!F57</f>
        <v>1534</v>
      </c>
      <c r="F56" s="188">
        <f>Estimates!D57</f>
        <v>1486.127</v>
      </c>
      <c r="G56" s="108">
        <f>Estimates!G57</f>
        <v>1</v>
      </c>
      <c r="H56" s="108">
        <f>Estimates!J57</f>
        <v>1</v>
      </c>
      <c r="I56" s="108">
        <f>Estimates!M57</f>
        <v>1</v>
      </c>
      <c r="J56" s="107">
        <f>Estimates!U57</f>
        <v>269.34071939866664</v>
      </c>
      <c r="K56" s="107">
        <f>Estimates!S57/Estimates!D57*100</f>
        <v>196.16468106776867</v>
      </c>
      <c r="L56" s="107">
        <f>Estimates!T57/Estimates!D57*100</f>
        <v>353.97806493801858</v>
      </c>
      <c r="M56" s="107">
        <f>IF($C56=Estimates!$AM$3, Estimates!$AR$3, IF($C56=Estimates!$AM$4, Estimates!$AR$4, IF($C56=Estimates!$AM$5, Estimates!$AR$5, IF($C56=Estimates!$AM$6, Estimates!$AR$6,  IF($C56=Estimates!$AM$7, Estimates!$AR$7,  IF($C56=Estimates!$AM$8, Estimates!$AR$8, IF($C56=Estimates!$AM$9, Estimates!$AR$9,  FALSE)))))))</f>
        <v>269.34071939866664</v>
      </c>
      <c r="N56" s="108">
        <f>Estimates!V57</f>
        <v>0.38323698895963643</v>
      </c>
      <c r="O56" s="108">
        <f>Estimates!P57/Estimates!T57</f>
        <v>0.29160373630677189</v>
      </c>
      <c r="P56" s="108">
        <f>Estimates!P57/Estimates!S57</f>
        <v>0.52619730394233222</v>
      </c>
      <c r="Q56" s="108">
        <f>IF($C56=Estimates!$AM$3, Estimates!$AV$3, IF($C56=Estimates!$AM$4, Estimates!$AV$4, IF($C56=Estimates!$AM$5, Estimates!$AV$5, IF($C56=Estimates!$AM$6, Estimates!$AV$6,  IF($C56=Estimates!$AM$7, Estimates!$AV$7,  IF($C56=Estimates!$AM$8, Estimates!$AV$8, IF($C56=Estimates!$AM$9, Estimates!$AV$9,  FALSE)))))))</f>
        <v>0.3203341249121871</v>
      </c>
      <c r="R56">
        <f>'Input 1'!J57</f>
        <v>0</v>
      </c>
      <c r="S56" s="108">
        <f>'Input 1'!K57</f>
        <v>0</v>
      </c>
      <c r="T56" s="108" t="e">
        <f t="shared" si="2"/>
        <v>#DIV/0!</v>
      </c>
      <c r="U56">
        <f t="shared" si="1"/>
        <v>1</v>
      </c>
    </row>
    <row r="57" spans="1:21" x14ac:dyDescent="0.2">
      <c r="A57" t="str">
        <f>'Input 1'!D58</f>
        <v>PK502</v>
      </c>
      <c r="B57" t="str">
        <f>'Input 1'!C58</f>
        <v>Bajaur</v>
      </c>
      <c r="C57" t="str">
        <f>'Input 1'!B58</f>
        <v>PK5</v>
      </c>
      <c r="D57" t="str">
        <f>'Input 1'!A58</f>
        <v>Khyber Pakhtun Khwa</v>
      </c>
      <c r="E57">
        <f>'Input 1'!F58</f>
        <v>335</v>
      </c>
      <c r="F57" s="188">
        <f>Estimates!D58</f>
        <v>1283.3409999999999</v>
      </c>
      <c r="G57" s="108">
        <f>Estimates!G58</f>
        <v>1</v>
      </c>
      <c r="H57" s="108">
        <f>Estimates!J58</f>
        <v>1</v>
      </c>
      <c r="I57" s="108">
        <f>Estimates!M58</f>
        <v>1</v>
      </c>
      <c r="J57" s="107">
        <f>Estimates!U58</f>
        <v>269.34071939866664</v>
      </c>
      <c r="K57" s="107">
        <f>Estimates!S58/Estimates!D58*100</f>
        <v>196.1646810677687</v>
      </c>
      <c r="L57" s="107">
        <f>Estimates!T58/Estimates!D58*100</f>
        <v>353.97806493801858</v>
      </c>
      <c r="M57" s="107">
        <f>IF($C57=Estimates!$AM$3, Estimates!$AR$3, IF($C57=Estimates!$AM$4, Estimates!$AR$4, IF($C57=Estimates!$AM$5, Estimates!$AR$5, IF($C57=Estimates!$AM$6, Estimates!$AR$6,  IF($C57=Estimates!$AM$7, Estimates!$AR$7,  IF($C57=Estimates!$AM$8, Estimates!$AR$8, IF($C57=Estimates!$AM$9, Estimates!$AR$9,  FALSE)))))))</f>
        <v>269.34071939866664</v>
      </c>
      <c r="N57" s="108">
        <f>Estimates!V58</f>
        <v>9.6917169515823298E-2</v>
      </c>
      <c r="O57" s="108">
        <f>Estimates!P58/Estimates!T58</f>
        <v>7.3743948411168159E-2</v>
      </c>
      <c r="P57" s="108">
        <f>Estimates!P58/Estimates!S58</f>
        <v>0.13307054061610793</v>
      </c>
      <c r="Q57" s="108">
        <f>IF($C57=Estimates!$AM$3, Estimates!$AV$3, IF($C57=Estimates!$AM$4, Estimates!$AV$4, IF($C57=Estimates!$AM$5, Estimates!$AV$5, IF($C57=Estimates!$AM$6, Estimates!$AV$6,  IF($C57=Estimates!$AM$7, Estimates!$AV$7,  IF($C57=Estimates!$AM$8, Estimates!$AV$8, IF($C57=Estimates!$AM$9, Estimates!$AV$9,  FALSE)))))))</f>
        <v>0.3203341249121871</v>
      </c>
      <c r="R57">
        <f>'Input 1'!J58</f>
        <v>0</v>
      </c>
      <c r="S57" s="108">
        <f>'Input 1'!K58</f>
        <v>0</v>
      </c>
      <c r="T57" s="108" t="e">
        <f t="shared" si="2"/>
        <v>#DIV/0!</v>
      </c>
      <c r="U57">
        <f t="shared" si="1"/>
        <v>1</v>
      </c>
    </row>
    <row r="58" spans="1:21" x14ac:dyDescent="0.2">
      <c r="A58" t="str">
        <f>'Input 1'!D59</f>
        <v>PK503</v>
      </c>
      <c r="B58" t="str">
        <f>'Input 1'!C59</f>
        <v>Bannu</v>
      </c>
      <c r="C58" t="str">
        <f>'Input 1'!B59</f>
        <v>PK5</v>
      </c>
      <c r="D58" t="str">
        <f>'Input 1'!A59</f>
        <v>Khyber Pakhtun Khwa</v>
      </c>
      <c r="E58">
        <f>'Input 1'!F59</f>
        <v>1874</v>
      </c>
      <c r="F58" s="188">
        <f>Estimates!D59</f>
        <v>1348.6569999999999</v>
      </c>
      <c r="G58" s="108">
        <f>Estimates!G59</f>
        <v>1</v>
      </c>
      <c r="H58" s="108">
        <f>Estimates!J59</f>
        <v>1</v>
      </c>
      <c r="I58" s="108">
        <f>Estimates!M59</f>
        <v>1</v>
      </c>
      <c r="J58" s="107">
        <f>Estimates!U59</f>
        <v>269.34071939866664</v>
      </c>
      <c r="K58" s="107">
        <f>Estimates!S59/Estimates!D59*100</f>
        <v>196.16468106776867</v>
      </c>
      <c r="L58" s="107">
        <f>Estimates!T59/Estimates!D59*100</f>
        <v>353.97806493801858</v>
      </c>
      <c r="M58" s="107">
        <f>IF($C58=Estimates!$AM$3, Estimates!$AR$3, IF($C58=Estimates!$AM$4, Estimates!$AR$4, IF($C58=Estimates!$AM$5, Estimates!$AR$5, IF($C58=Estimates!$AM$6, Estimates!$AR$6,  IF($C58=Estimates!$AM$7, Estimates!$AR$7,  IF($C58=Estimates!$AM$8, Estimates!$AR$8, IF($C58=Estimates!$AM$9, Estimates!$AR$9,  FALSE)))))))</f>
        <v>269.34071939866664</v>
      </c>
      <c r="N58" s="108">
        <f>Estimates!V59</f>
        <v>0.51590063201407255</v>
      </c>
      <c r="O58" s="108">
        <f>Estimates!P59/Estimates!T59</f>
        <v>0.39254705623984842</v>
      </c>
      <c r="P58" s="108">
        <f>Estimates!P59/Estimates!S59</f>
        <v>0.70834895766426587</v>
      </c>
      <c r="Q58" s="108">
        <f>IF($C58=Estimates!$AM$3, Estimates!$AV$3, IF($C58=Estimates!$AM$4, Estimates!$AV$4, IF($C58=Estimates!$AM$5, Estimates!$AV$5, IF($C58=Estimates!$AM$6, Estimates!$AV$6,  IF($C58=Estimates!$AM$7, Estimates!$AV$7,  IF($C58=Estimates!$AM$8, Estimates!$AV$8, IF($C58=Estimates!$AM$9, Estimates!$AV$9,  FALSE)))))))</f>
        <v>0.3203341249121871</v>
      </c>
      <c r="R58">
        <f>'Input 1'!J59</f>
        <v>0</v>
      </c>
      <c r="S58" s="108">
        <f>'Input 1'!K59</f>
        <v>0</v>
      </c>
      <c r="T58" s="108" t="e">
        <f t="shared" si="2"/>
        <v>#DIV/0!</v>
      </c>
      <c r="U58">
        <f t="shared" si="1"/>
        <v>1</v>
      </c>
    </row>
    <row r="59" spans="1:21" x14ac:dyDescent="0.2">
      <c r="A59" t="str">
        <f>'Input 1'!D60</f>
        <v>PK504</v>
      </c>
      <c r="B59" t="str">
        <f>'Input 1'!C60</f>
        <v>Batagram</v>
      </c>
      <c r="C59" t="str">
        <f>'Input 1'!B60</f>
        <v>PK5</v>
      </c>
      <c r="D59" t="str">
        <f>'Input 1'!A60</f>
        <v>Khyber Pakhtun Khwa</v>
      </c>
      <c r="E59">
        <f>'Input 1'!F60</f>
        <v>461</v>
      </c>
      <c r="F59" s="188">
        <f>Estimates!D60</f>
        <v>534.78599999999994</v>
      </c>
      <c r="G59" s="108">
        <f>Estimates!G60</f>
        <v>1</v>
      </c>
      <c r="H59" s="108">
        <f>Estimates!J60</f>
        <v>1</v>
      </c>
      <c r="I59" s="108">
        <f>Estimates!M60</f>
        <v>1</v>
      </c>
      <c r="J59" s="107">
        <f>Estimates!U60</f>
        <v>269.34071939866664</v>
      </c>
      <c r="K59" s="107">
        <f>Estimates!S60/Estimates!D60*100</f>
        <v>196.16468106776867</v>
      </c>
      <c r="L59" s="107">
        <f>Estimates!T60/Estimates!D60*100</f>
        <v>353.97806493801858</v>
      </c>
      <c r="M59" s="107">
        <f>IF($C59=Estimates!$AM$3, Estimates!$AR$3, IF($C59=Estimates!$AM$4, Estimates!$AR$4, IF($C59=Estimates!$AM$5, Estimates!$AR$5, IF($C59=Estimates!$AM$6, Estimates!$AR$6,  IF($C59=Estimates!$AM$7, Estimates!$AR$7,  IF($C59=Estimates!$AM$8, Estimates!$AR$8, IF($C59=Estimates!$AM$9, Estimates!$AR$9,  FALSE)))))))</f>
        <v>269.34071939866664</v>
      </c>
      <c r="N59" s="108">
        <f>Estimates!V60</f>
        <v>0.32005077276720401</v>
      </c>
      <c r="O59" s="108">
        <f>Estimates!P60/Estimates!T60</f>
        <v>0.24352555686271687</v>
      </c>
      <c r="P59" s="108">
        <f>Estimates!P60/Estimates!S60</f>
        <v>0.43944049923766665</v>
      </c>
      <c r="Q59" s="108">
        <f>IF($C59=Estimates!$AM$3, Estimates!$AV$3, IF($C59=Estimates!$AM$4, Estimates!$AV$4, IF($C59=Estimates!$AM$5, Estimates!$AV$5, IF($C59=Estimates!$AM$6, Estimates!$AV$6,  IF($C59=Estimates!$AM$7, Estimates!$AV$7,  IF($C59=Estimates!$AM$8, Estimates!$AV$8, IF($C59=Estimates!$AM$9, Estimates!$AV$9,  FALSE)))))))</f>
        <v>0.3203341249121871</v>
      </c>
      <c r="R59">
        <f>'Input 1'!J60</f>
        <v>0</v>
      </c>
      <c r="S59" s="108">
        <f>'Input 1'!K60</f>
        <v>0</v>
      </c>
      <c r="T59" s="108" t="e">
        <f t="shared" si="2"/>
        <v>#DIV/0!</v>
      </c>
      <c r="U59">
        <f t="shared" si="1"/>
        <v>1</v>
      </c>
    </row>
    <row r="60" spans="1:21" x14ac:dyDescent="0.2">
      <c r="A60" t="str">
        <f>'Input 1'!D61</f>
        <v>PK505</v>
      </c>
      <c r="B60" t="str">
        <f>'Input 1'!C61</f>
        <v>Buner</v>
      </c>
      <c r="C60" t="str">
        <f>'Input 1'!B61</f>
        <v>PK5</v>
      </c>
      <c r="D60" t="str">
        <f>'Input 1'!A61</f>
        <v>Khyber Pakhtun Khwa</v>
      </c>
      <c r="E60">
        <f>'Input 1'!F61</f>
        <v>485</v>
      </c>
      <c r="F60" s="188">
        <f>Estimates!D61</f>
        <v>1042.7660000000001</v>
      </c>
      <c r="G60" s="108">
        <f>Estimates!G61</f>
        <v>1</v>
      </c>
      <c r="H60" s="108">
        <f>Estimates!J61</f>
        <v>1</v>
      </c>
      <c r="I60" s="108">
        <f>Estimates!M61</f>
        <v>1</v>
      </c>
      <c r="J60" s="107">
        <f>Estimates!U61</f>
        <v>269.34071939866664</v>
      </c>
      <c r="K60" s="107">
        <f>Estimates!S61/Estimates!D61*100</f>
        <v>196.16468106776867</v>
      </c>
      <c r="L60" s="107">
        <f>Estimates!T61/Estimates!D61*100</f>
        <v>353.97806493801858</v>
      </c>
      <c r="M60" s="107">
        <f>IF($C60=Estimates!$AM$3, Estimates!$AR$3, IF($C60=Estimates!$AM$4, Estimates!$AR$4, IF($C60=Estimates!$AM$5, Estimates!$AR$5, IF($C60=Estimates!$AM$6, Estimates!$AR$6,  IF($C60=Estimates!$AM$7, Estimates!$AR$7,  IF($C60=Estimates!$AM$8, Estimates!$AR$8, IF($C60=Estimates!$AM$9, Estimates!$AR$9,  FALSE)))))))</f>
        <v>269.34071939866664</v>
      </c>
      <c r="N60" s="108">
        <f>Estimates!V61</f>
        <v>0.17268430241586522</v>
      </c>
      <c r="O60" s="108">
        <f>Estimates!P61/Estimates!T61</f>
        <v>0.13139490507608173</v>
      </c>
      <c r="P60" s="108">
        <f>Estimates!P61/Estimates!S61</f>
        <v>0.23710136803616544</v>
      </c>
      <c r="Q60" s="108">
        <f>IF($C60=Estimates!$AM$3, Estimates!$AV$3, IF($C60=Estimates!$AM$4, Estimates!$AV$4, IF($C60=Estimates!$AM$5, Estimates!$AV$5, IF($C60=Estimates!$AM$6, Estimates!$AV$6,  IF($C60=Estimates!$AM$7, Estimates!$AV$7,  IF($C60=Estimates!$AM$8, Estimates!$AV$8, IF($C60=Estimates!$AM$9, Estimates!$AV$9,  FALSE)))))))</f>
        <v>0.3203341249121871</v>
      </c>
      <c r="R60">
        <f>'Input 1'!J61</f>
        <v>0</v>
      </c>
      <c r="S60" s="108">
        <f>'Input 1'!K61</f>
        <v>0</v>
      </c>
      <c r="T60" s="108" t="e">
        <f t="shared" si="2"/>
        <v>#DIV/0!</v>
      </c>
      <c r="U60">
        <f t="shared" si="1"/>
        <v>1</v>
      </c>
    </row>
    <row r="61" spans="1:21" x14ac:dyDescent="0.2">
      <c r="A61" t="str">
        <f>'Input 1'!D62</f>
        <v>PK506</v>
      </c>
      <c r="B61" t="str">
        <f>'Input 1'!C62</f>
        <v>Charsadda</v>
      </c>
      <c r="C61" t="str">
        <f>'Input 1'!B62</f>
        <v>PK5</v>
      </c>
      <c r="D61" t="str">
        <f>'Input 1'!A62</f>
        <v>Khyber Pakhtun Khwa</v>
      </c>
      <c r="E61">
        <f>'Input 1'!F62</f>
        <v>1516</v>
      </c>
      <c r="F61" s="188">
        <f>Estimates!D62</f>
        <v>1823.2339999999999</v>
      </c>
      <c r="G61" s="108">
        <f>Estimates!G62</f>
        <v>1</v>
      </c>
      <c r="H61" s="108">
        <f>Estimates!J62</f>
        <v>1</v>
      </c>
      <c r="I61" s="108">
        <f>Estimates!M62</f>
        <v>1</v>
      </c>
      <c r="J61" s="107">
        <f>Estimates!U62</f>
        <v>269.34071939866664</v>
      </c>
      <c r="K61" s="107">
        <f>Estimates!S62/Estimates!D62*100</f>
        <v>196.16468106776867</v>
      </c>
      <c r="L61" s="107">
        <f>Estimates!T62/Estimates!D62*100</f>
        <v>353.97806493801858</v>
      </c>
      <c r="M61" s="107">
        <f>IF($C61=Estimates!$AM$3, Estimates!$AR$3, IF($C61=Estimates!$AM$4, Estimates!$AR$4, IF($C61=Estimates!$AM$5, Estimates!$AR$5, IF($C61=Estimates!$AM$6, Estimates!$AR$6,  IF($C61=Estimates!$AM$7, Estimates!$AR$7,  IF($C61=Estimates!$AM$8, Estimates!$AR$8, IF($C61=Estimates!$AM$9, Estimates!$AR$9,  FALSE)))))))</f>
        <v>269.34071939866664</v>
      </c>
      <c r="N61" s="108">
        <f>Estimates!V62</f>
        <v>0.30871289787580342</v>
      </c>
      <c r="O61" s="108">
        <f>Estimates!P62/Estimates!T62</f>
        <v>0.234898605980219</v>
      </c>
      <c r="P61" s="108">
        <f>Estimates!P62/Estimates!S62</f>
        <v>0.42387321483621543</v>
      </c>
      <c r="Q61" s="108">
        <f>IF($C61=Estimates!$AM$3, Estimates!$AV$3, IF($C61=Estimates!$AM$4, Estimates!$AV$4, IF($C61=Estimates!$AM$5, Estimates!$AV$5, IF($C61=Estimates!$AM$6, Estimates!$AV$6,  IF($C61=Estimates!$AM$7, Estimates!$AV$7,  IF($C61=Estimates!$AM$8, Estimates!$AV$8, IF($C61=Estimates!$AM$9, Estimates!$AV$9,  FALSE)))))))</f>
        <v>0.3203341249121871</v>
      </c>
      <c r="R61">
        <f>'Input 1'!J62</f>
        <v>0</v>
      </c>
      <c r="S61" s="108">
        <f>'Input 1'!K62</f>
        <v>0</v>
      </c>
      <c r="T61" s="108" t="e">
        <f t="shared" si="2"/>
        <v>#DIV/0!</v>
      </c>
      <c r="U61">
        <f t="shared" si="1"/>
        <v>1</v>
      </c>
    </row>
    <row r="62" spans="1:21" x14ac:dyDescent="0.2">
      <c r="A62" t="str">
        <f>'Input 1'!D63</f>
        <v>PK507</v>
      </c>
      <c r="B62" t="str">
        <f>'Input 1'!C63</f>
        <v>Chitral</v>
      </c>
      <c r="C62" t="str">
        <f>'Input 1'!B63</f>
        <v>PK5</v>
      </c>
      <c r="D62" t="str">
        <f>'Input 1'!A63</f>
        <v>Khyber Pakhtun Khwa</v>
      </c>
      <c r="E62">
        <f>'Input 1'!F63</f>
        <v>239</v>
      </c>
      <c r="F62" s="188">
        <f>Estimates!D63</f>
        <v>489.1</v>
      </c>
      <c r="G62" s="108">
        <f>Estimates!G63</f>
        <v>1</v>
      </c>
      <c r="H62" s="108">
        <f>Estimates!J63</f>
        <v>1</v>
      </c>
      <c r="I62" s="108">
        <f>Estimates!M63</f>
        <v>1</v>
      </c>
      <c r="J62" s="107">
        <f>Estimates!U63</f>
        <v>269.34071939866664</v>
      </c>
      <c r="K62" s="107">
        <f>Estimates!S63/Estimates!D63*100</f>
        <v>196.16468106776867</v>
      </c>
      <c r="L62" s="107">
        <f>Estimates!T63/Estimates!D63*100</f>
        <v>353.97806493801858</v>
      </c>
      <c r="M62" s="107">
        <f>IF($C62=Estimates!$AM$3, Estimates!$AR$3, IF($C62=Estimates!$AM$4, Estimates!$AR$4, IF($C62=Estimates!$AM$5, Estimates!$AR$5, IF($C62=Estimates!$AM$6, Estimates!$AR$6,  IF($C62=Estimates!$AM$7, Estimates!$AR$7,  IF($C62=Estimates!$AM$8, Estimates!$AR$8, IF($C62=Estimates!$AM$9, Estimates!$AR$9,  FALSE)))))))</f>
        <v>269.34071939866664</v>
      </c>
      <c r="N62" s="108">
        <f>Estimates!V63</f>
        <v>0.18142545559600409</v>
      </c>
      <c r="O62" s="108">
        <f>Estimates!P63/Estimates!T63</f>
        <v>0.13804601913967435</v>
      </c>
      <c r="P62" s="108">
        <f>Estimates!P63/Estimates!S63</f>
        <v>0.249103265998109</v>
      </c>
      <c r="Q62" s="108">
        <f>IF($C62=Estimates!$AM$3, Estimates!$AV$3, IF($C62=Estimates!$AM$4, Estimates!$AV$4, IF($C62=Estimates!$AM$5, Estimates!$AV$5, IF($C62=Estimates!$AM$6, Estimates!$AV$6,  IF($C62=Estimates!$AM$7, Estimates!$AV$7,  IF($C62=Estimates!$AM$8, Estimates!$AV$8, IF($C62=Estimates!$AM$9, Estimates!$AV$9,  FALSE)))))))</f>
        <v>0.3203341249121871</v>
      </c>
      <c r="R62">
        <f>'Input 1'!J63</f>
        <v>0</v>
      </c>
      <c r="S62" s="108">
        <f>'Input 1'!K63</f>
        <v>0</v>
      </c>
      <c r="T62" s="108" t="e">
        <f t="shared" si="2"/>
        <v>#DIV/0!</v>
      </c>
      <c r="U62">
        <f t="shared" si="1"/>
        <v>1</v>
      </c>
    </row>
    <row r="63" spans="1:21" x14ac:dyDescent="0.2">
      <c r="A63" t="str">
        <f>'Input 1'!D64</f>
        <v>PK509</v>
      </c>
      <c r="B63" t="str">
        <f>'Input 1'!C64</f>
        <v>Dera Ismail Khan</v>
      </c>
      <c r="C63" t="str">
        <f>'Input 1'!B64</f>
        <v>PK5</v>
      </c>
      <c r="D63" t="str">
        <f>'Input 1'!A64</f>
        <v>Khyber Pakhtun Khwa</v>
      </c>
      <c r="E63">
        <f>'Input 1'!F64</f>
        <v>1929</v>
      </c>
      <c r="F63" s="188">
        <f>Estimates!D64</f>
        <v>1927.8589999999999</v>
      </c>
      <c r="G63" s="108">
        <f>Estimates!G64</f>
        <v>1</v>
      </c>
      <c r="H63" s="108">
        <f>Estimates!J64</f>
        <v>1</v>
      </c>
      <c r="I63" s="108">
        <f>Estimates!M64</f>
        <v>1</v>
      </c>
      <c r="J63" s="107">
        <f>Estimates!U64</f>
        <v>269.34071939866664</v>
      </c>
      <c r="K63" s="107">
        <f>Estimates!S64/Estimates!D64*100</f>
        <v>196.16468106776867</v>
      </c>
      <c r="L63" s="107">
        <f>Estimates!T64/Estimates!D64*100</f>
        <v>353.97806493801858</v>
      </c>
      <c r="M63" s="107">
        <f>IF($C63=Estimates!$AM$3, Estimates!$AR$3, IF($C63=Estimates!$AM$4, Estimates!$AR$4, IF($C63=Estimates!$AM$5, Estimates!$AR$5, IF($C63=Estimates!$AM$6, Estimates!$AR$6,  IF($C63=Estimates!$AM$7, Estimates!$AR$7,  IF($C63=Estimates!$AM$8, Estimates!$AR$8, IF($C63=Estimates!$AM$9, Estimates!$AR$9,  FALSE)))))))</f>
        <v>269.34071939866664</v>
      </c>
      <c r="N63" s="108">
        <f>Estimates!V64</f>
        <v>0.37149668661192242</v>
      </c>
      <c r="O63" s="108">
        <f>Estimates!P64/Estimates!T64</f>
        <v>0.28267057972588366</v>
      </c>
      <c r="P63" s="108">
        <f>Estimates!P64/Estimates!S64</f>
        <v>0.51007747307839235</v>
      </c>
      <c r="Q63" s="108">
        <f>IF($C63=Estimates!$AM$3, Estimates!$AV$3, IF($C63=Estimates!$AM$4, Estimates!$AV$4, IF($C63=Estimates!$AM$5, Estimates!$AV$5, IF($C63=Estimates!$AM$6, Estimates!$AV$6,  IF($C63=Estimates!$AM$7, Estimates!$AV$7,  IF($C63=Estimates!$AM$8, Estimates!$AV$8, IF($C63=Estimates!$AM$9, Estimates!$AV$9,  FALSE)))))))</f>
        <v>0.3203341249121871</v>
      </c>
      <c r="R63">
        <f>'Input 1'!J64</f>
        <v>0</v>
      </c>
      <c r="S63" s="108">
        <f>'Input 1'!K64</f>
        <v>0</v>
      </c>
      <c r="T63" s="108" t="e">
        <f t="shared" si="2"/>
        <v>#DIV/0!</v>
      </c>
      <c r="U63">
        <f t="shared" si="1"/>
        <v>1</v>
      </c>
    </row>
    <row r="64" spans="1:21" x14ac:dyDescent="0.2">
      <c r="A64" t="str">
        <f>'Input 1'!D65</f>
        <v>PK510</v>
      </c>
      <c r="B64" t="str">
        <f>'Input 1'!C65</f>
        <v>Hangu</v>
      </c>
      <c r="C64" t="str">
        <f>'Input 1'!B65</f>
        <v>PK5</v>
      </c>
      <c r="D64" t="str">
        <f>'Input 1'!A65</f>
        <v>Khyber Pakhtun Khwa</v>
      </c>
      <c r="E64">
        <f>'Input 1'!F65</f>
        <v>1032</v>
      </c>
      <c r="F64" s="188">
        <f>Estimates!D65</f>
        <v>591.56899999999996</v>
      </c>
      <c r="G64" s="108">
        <f>Estimates!G65</f>
        <v>1</v>
      </c>
      <c r="H64" s="108">
        <f>Estimates!J65</f>
        <v>1</v>
      </c>
      <c r="I64" s="108">
        <f>Estimates!M65</f>
        <v>1</v>
      </c>
      <c r="J64" s="107">
        <f>Estimates!U65</f>
        <v>269.34071939866664</v>
      </c>
      <c r="K64" s="107">
        <f>Estimates!S65/Estimates!D65*100</f>
        <v>196.16468106776867</v>
      </c>
      <c r="L64" s="107">
        <f>Estimates!T65/Estimates!D65*100</f>
        <v>353.97806493801858</v>
      </c>
      <c r="M64" s="107">
        <f>IF($C64=Estimates!$AM$3, Estimates!$AR$3, IF($C64=Estimates!$AM$4, Estimates!$AR$4, IF($C64=Estimates!$AM$5, Estimates!$AR$5, IF($C64=Estimates!$AM$6, Estimates!$AR$6,  IF($C64=Estimates!$AM$7, Estimates!$AR$7,  IF($C64=Estimates!$AM$8, Estimates!$AR$8, IF($C64=Estimates!$AM$9, Estimates!$AR$9,  FALSE)))))))</f>
        <v>269.34071939866664</v>
      </c>
      <c r="N64" s="108">
        <f>Estimates!V65</f>
        <v>0.64769757931823047</v>
      </c>
      <c r="O64" s="108">
        <f>Estimates!P65/Estimates!T65</f>
        <v>0.4928309102907083</v>
      </c>
      <c r="P64" s="108">
        <f>Estimates!P65/Estimates!S65</f>
        <v>0.88931060890660396</v>
      </c>
      <c r="Q64" s="108">
        <f>IF($C64=Estimates!$AM$3, Estimates!$AV$3, IF($C64=Estimates!$AM$4, Estimates!$AV$4, IF($C64=Estimates!$AM$5, Estimates!$AV$5, IF($C64=Estimates!$AM$6, Estimates!$AV$6,  IF($C64=Estimates!$AM$7, Estimates!$AV$7,  IF($C64=Estimates!$AM$8, Estimates!$AV$8, IF($C64=Estimates!$AM$9, Estimates!$AV$9,  FALSE)))))))</f>
        <v>0.3203341249121871</v>
      </c>
      <c r="R64">
        <f>'Input 1'!J65</f>
        <v>0</v>
      </c>
      <c r="S64" s="108">
        <f>'Input 1'!K65</f>
        <v>0</v>
      </c>
      <c r="T64" s="108" t="e">
        <f t="shared" si="2"/>
        <v>#DIV/0!</v>
      </c>
      <c r="U64">
        <f t="shared" si="1"/>
        <v>1</v>
      </c>
    </row>
    <row r="65" spans="1:21" x14ac:dyDescent="0.2">
      <c r="A65" t="str">
        <f>'Input 1'!D66</f>
        <v>PK511</v>
      </c>
      <c r="B65" t="str">
        <f>'Input 1'!C66</f>
        <v>Haripur</v>
      </c>
      <c r="C65" t="str">
        <f>'Input 1'!B66</f>
        <v>PK5</v>
      </c>
      <c r="D65" t="str">
        <f>'Input 1'!A66</f>
        <v>Khyber Pakhtun Khwa</v>
      </c>
      <c r="E65">
        <f>'Input 1'!F66</f>
        <v>917</v>
      </c>
      <c r="F65" s="188">
        <f>Estimates!D66</f>
        <v>1105.8</v>
      </c>
      <c r="G65" s="108">
        <f>Estimates!G66</f>
        <v>1</v>
      </c>
      <c r="H65" s="108">
        <f>Estimates!J66</f>
        <v>1</v>
      </c>
      <c r="I65" s="108">
        <f>Estimates!M66</f>
        <v>1</v>
      </c>
      <c r="J65" s="107">
        <f>Estimates!U66</f>
        <v>269.34071939866664</v>
      </c>
      <c r="K65" s="107">
        <f>Estimates!S66/Estimates!D66*100</f>
        <v>196.1646810677687</v>
      </c>
      <c r="L65" s="107">
        <f>Estimates!T66/Estimates!D66*100</f>
        <v>353.97806493801858</v>
      </c>
      <c r="M65" s="107">
        <f>IF($C65=Estimates!$AM$3, Estimates!$AR$3, IF($C65=Estimates!$AM$4, Estimates!$AR$4, IF($C65=Estimates!$AM$5, Estimates!$AR$5, IF($C65=Estimates!$AM$6, Estimates!$AR$6,  IF($C65=Estimates!$AM$7, Estimates!$AR$7,  IF($C65=Estimates!$AM$8, Estimates!$AR$8, IF($C65=Estimates!$AM$9, Estimates!$AR$9,  FALSE)))))))</f>
        <v>269.34071939866664</v>
      </c>
      <c r="N65" s="108">
        <f>Estimates!V66</f>
        <v>0.30788656212261234</v>
      </c>
      <c r="O65" s="108">
        <f>Estimates!P66/Estimates!T66</f>
        <v>0.23426984988407984</v>
      </c>
      <c r="P65" s="108">
        <f>Estimates!P66/Estimates!S66</f>
        <v>0.42273862799306994</v>
      </c>
      <c r="Q65" s="108">
        <f>IF($C65=Estimates!$AM$3, Estimates!$AV$3, IF($C65=Estimates!$AM$4, Estimates!$AV$4, IF($C65=Estimates!$AM$5, Estimates!$AV$5, IF($C65=Estimates!$AM$6, Estimates!$AV$6,  IF($C65=Estimates!$AM$7, Estimates!$AV$7,  IF($C65=Estimates!$AM$8, Estimates!$AV$8, IF($C65=Estimates!$AM$9, Estimates!$AV$9,  FALSE)))))))</f>
        <v>0.3203341249121871</v>
      </c>
      <c r="R65">
        <f>'Input 1'!J66</f>
        <v>0</v>
      </c>
      <c r="S65" s="108">
        <f>'Input 1'!K66</f>
        <v>0</v>
      </c>
      <c r="T65" s="108" t="e">
        <f t="shared" si="2"/>
        <v>#DIV/0!</v>
      </c>
      <c r="U65">
        <f t="shared" si="1"/>
        <v>1</v>
      </c>
    </row>
    <row r="66" spans="1:21" x14ac:dyDescent="0.2">
      <c r="A66" t="str">
        <f>'Input 1'!D67</f>
        <v>PK512</v>
      </c>
      <c r="B66" t="str">
        <f>'Input 1'!C67</f>
        <v>Karak</v>
      </c>
      <c r="C66" t="str">
        <f>'Input 1'!B67</f>
        <v>PK5</v>
      </c>
      <c r="D66" t="str">
        <f>'Input 1'!A67</f>
        <v>Khyber Pakhtun Khwa</v>
      </c>
      <c r="E66">
        <f>'Input 1'!F67</f>
        <v>688</v>
      </c>
      <c r="F66" s="188">
        <f>Estimates!D67</f>
        <v>804.19299999999998</v>
      </c>
      <c r="G66" s="108">
        <f>Estimates!G67</f>
        <v>1</v>
      </c>
      <c r="H66" s="108">
        <f>Estimates!J67</f>
        <v>1</v>
      </c>
      <c r="I66" s="108">
        <f>Estimates!M67</f>
        <v>1</v>
      </c>
      <c r="J66" s="107">
        <f>Estimates!U67</f>
        <v>269.34071939866664</v>
      </c>
      <c r="K66" s="107">
        <f>Estimates!S67/Estimates!D67*100</f>
        <v>196.16468106776867</v>
      </c>
      <c r="L66" s="107">
        <f>Estimates!T67/Estimates!D67*100</f>
        <v>353.97806493801858</v>
      </c>
      <c r="M66" s="107">
        <f>IF($C66=Estimates!$AM$3, Estimates!$AR$3, IF($C66=Estimates!$AM$4, Estimates!$AR$4, IF($C66=Estimates!$AM$5, Estimates!$AR$5, IF($C66=Estimates!$AM$6, Estimates!$AR$6,  IF($C66=Estimates!$AM$7, Estimates!$AR$7,  IF($C66=Estimates!$AM$8, Estimates!$AR$8, IF($C66=Estimates!$AM$9, Estimates!$AR$9,  FALSE)))))))</f>
        <v>269.34071939866664</v>
      </c>
      <c r="N66" s="108">
        <f>Estimates!V67</f>
        <v>0.31763337847150808</v>
      </c>
      <c r="O66" s="108">
        <f>Estimates!P67/Estimates!T67</f>
        <v>0.24168616967134671</v>
      </c>
      <c r="P66" s="108">
        <f>Estimates!P67/Estimates!S67</f>
        <v>0.43612133538447512</v>
      </c>
      <c r="Q66" s="108">
        <f>IF($C66=Estimates!$AM$3, Estimates!$AV$3, IF($C66=Estimates!$AM$4, Estimates!$AV$4, IF($C66=Estimates!$AM$5, Estimates!$AV$5, IF($C66=Estimates!$AM$6, Estimates!$AV$6,  IF($C66=Estimates!$AM$7, Estimates!$AV$7,  IF($C66=Estimates!$AM$8, Estimates!$AV$8, IF($C66=Estimates!$AM$9, Estimates!$AV$9,  FALSE)))))))</f>
        <v>0.3203341249121871</v>
      </c>
      <c r="R66">
        <f>'Input 1'!J67</f>
        <v>0</v>
      </c>
      <c r="S66" s="108">
        <f>'Input 1'!K67</f>
        <v>0</v>
      </c>
      <c r="T66" s="108" t="e">
        <f t="shared" ref="T66:T97" si="3">E66/R66</f>
        <v>#DIV/0!</v>
      </c>
      <c r="U66">
        <f t="shared" si="1"/>
        <v>1</v>
      </c>
    </row>
    <row r="67" spans="1:21" x14ac:dyDescent="0.2">
      <c r="A67" t="str">
        <f>'Input 1'!D68</f>
        <v>PK513</v>
      </c>
      <c r="B67" t="str">
        <f>'Input 1'!C68</f>
        <v xml:space="preserve">Khyber </v>
      </c>
      <c r="C67" t="str">
        <f>'Input 1'!B68</f>
        <v>PK5</v>
      </c>
      <c r="D67" t="str">
        <f>'Input 1'!A68</f>
        <v>Khyber Pakhtun Khwa</v>
      </c>
      <c r="E67">
        <f>'Input 1'!F68</f>
        <v>615</v>
      </c>
      <c r="F67" s="188">
        <f>Estimates!D68</f>
        <v>1152.528</v>
      </c>
      <c r="G67" s="108">
        <f>Estimates!G68</f>
        <v>1</v>
      </c>
      <c r="H67" s="108">
        <f>Estimates!J68</f>
        <v>1</v>
      </c>
      <c r="I67" s="108">
        <f>Estimates!M68</f>
        <v>1</v>
      </c>
      <c r="J67" s="107">
        <f>Estimates!U68</f>
        <v>269.34071939866664</v>
      </c>
      <c r="K67" s="107">
        <f>Estimates!S68/Estimates!D68*100</f>
        <v>196.16468106776864</v>
      </c>
      <c r="L67" s="107">
        <f>Estimates!T68/Estimates!D68*100</f>
        <v>353.97806493801858</v>
      </c>
      <c r="M67" s="107">
        <f>IF($C67=Estimates!$AM$3, Estimates!$AR$3, IF($C67=Estimates!$AM$4, Estimates!$AR$4, IF($C67=Estimates!$AM$5, Estimates!$AR$5, IF($C67=Estimates!$AM$6, Estimates!$AR$6,  IF($C67=Estimates!$AM$7, Estimates!$AR$7,  IF($C67=Estimates!$AM$8, Estimates!$AR$8, IF($C67=Estimates!$AM$9, Estimates!$AR$9,  FALSE)))))))</f>
        <v>269.34071939866664</v>
      </c>
      <c r="N67" s="108">
        <f>Estimates!V68</f>
        <v>0.19811694154280088</v>
      </c>
      <c r="O67" s="108">
        <f>Estimates!P68/Estimates!T68</f>
        <v>0.15074651467328931</v>
      </c>
      <c r="P67" s="108">
        <f>Estimates!P68/Estimates!S68</f>
        <v>0.27202123883741874</v>
      </c>
      <c r="Q67" s="108">
        <f>IF($C67=Estimates!$AM$3, Estimates!$AV$3, IF($C67=Estimates!$AM$4, Estimates!$AV$4, IF($C67=Estimates!$AM$5, Estimates!$AV$5, IF($C67=Estimates!$AM$6, Estimates!$AV$6,  IF($C67=Estimates!$AM$7, Estimates!$AV$7,  IF($C67=Estimates!$AM$8, Estimates!$AV$8, IF($C67=Estimates!$AM$9, Estimates!$AV$9,  FALSE)))))))</f>
        <v>0.3203341249121871</v>
      </c>
      <c r="R67">
        <f>'Input 1'!J68</f>
        <v>0</v>
      </c>
      <c r="S67" s="108">
        <f>'Input 1'!K68</f>
        <v>0</v>
      </c>
      <c r="T67" s="108" t="e">
        <f t="shared" si="3"/>
        <v>#DIV/0!</v>
      </c>
      <c r="U67">
        <f t="shared" ref="U67:U130" si="4">IF(J67 &gt; 264, 1, 0)</f>
        <v>1</v>
      </c>
    </row>
    <row r="68" spans="1:21" x14ac:dyDescent="0.2">
      <c r="A68" t="str">
        <f>'Input 1'!D69</f>
        <v>PK514</v>
      </c>
      <c r="B68" t="str">
        <f>'Input 1'!C69</f>
        <v>Kohat</v>
      </c>
      <c r="C68" t="str">
        <f>'Input 1'!B69</f>
        <v>PK5</v>
      </c>
      <c r="D68" t="str">
        <f>'Input 1'!A69</f>
        <v>Khyber Pakhtun Khwa</v>
      </c>
      <c r="E68">
        <f>'Input 1'!F69</f>
        <v>1434</v>
      </c>
      <c r="F68" s="188">
        <f>Estimates!D69</f>
        <v>1153.8510000000001</v>
      </c>
      <c r="G68" s="108">
        <f>Estimates!G69</f>
        <v>1</v>
      </c>
      <c r="H68" s="108">
        <f>Estimates!J69</f>
        <v>1</v>
      </c>
      <c r="I68" s="108">
        <f>Estimates!M69</f>
        <v>1</v>
      </c>
      <c r="J68" s="107">
        <f>Estimates!U69</f>
        <v>269.34071939866664</v>
      </c>
      <c r="K68" s="107">
        <f>Estimates!S69/Estimates!D69*100</f>
        <v>196.16468106776867</v>
      </c>
      <c r="L68" s="107">
        <f>Estimates!T69/Estimates!D69*100</f>
        <v>353.97806493801858</v>
      </c>
      <c r="M68" s="107">
        <f>IF($C68=Estimates!$AM$3, Estimates!$AR$3, IF($C68=Estimates!$AM$4, Estimates!$AR$4, IF($C68=Estimates!$AM$5, Estimates!$AR$5, IF($C68=Estimates!$AM$6, Estimates!$AR$6,  IF($C68=Estimates!$AM$7, Estimates!$AR$7,  IF($C68=Estimates!$AM$8, Estimates!$AR$8, IF($C68=Estimates!$AM$9, Estimates!$AR$9,  FALSE)))))))</f>
        <v>269.34071939866664</v>
      </c>
      <c r="N68" s="108">
        <f>Estimates!V69</f>
        <v>0.46142105175801179</v>
      </c>
      <c r="O68" s="108">
        <f>Estimates!P69/Estimates!T69</f>
        <v>0.35109372680466394</v>
      </c>
      <c r="P68" s="108">
        <f>Estimates!P69/Estimates!S69</f>
        <v>0.63354665758234874</v>
      </c>
      <c r="Q68" s="108">
        <f>IF($C68=Estimates!$AM$3, Estimates!$AV$3, IF($C68=Estimates!$AM$4, Estimates!$AV$4, IF($C68=Estimates!$AM$5, Estimates!$AV$5, IF($C68=Estimates!$AM$6, Estimates!$AV$6,  IF($C68=Estimates!$AM$7, Estimates!$AV$7,  IF($C68=Estimates!$AM$8, Estimates!$AV$8, IF($C68=Estimates!$AM$9, Estimates!$AV$9,  FALSE)))))))</f>
        <v>0.3203341249121871</v>
      </c>
      <c r="R68">
        <f>'Input 1'!J69</f>
        <v>0</v>
      </c>
      <c r="S68" s="108">
        <f>'Input 1'!K69</f>
        <v>0</v>
      </c>
      <c r="T68" s="108" t="e">
        <f t="shared" si="3"/>
        <v>#DIV/0!</v>
      </c>
      <c r="U68">
        <f t="shared" si="4"/>
        <v>1</v>
      </c>
    </row>
    <row r="69" spans="1:21" x14ac:dyDescent="0.2">
      <c r="A69" t="str">
        <f>'Input 1'!D70</f>
        <v>PK517</v>
      </c>
      <c r="B69" t="str">
        <f>'Input 1'!C70</f>
        <v>Kohistan</v>
      </c>
      <c r="C69" t="str">
        <f>'Input 1'!B70</f>
        <v>PK5</v>
      </c>
      <c r="D69" t="str">
        <f>'Input 1'!A70</f>
        <v>Khyber Pakhtun Khwa</v>
      </c>
      <c r="E69">
        <f>'Input 1'!F70</f>
        <v>308</v>
      </c>
      <c r="F69" s="188">
        <f>Estimates!D70</f>
        <v>896.524</v>
      </c>
      <c r="G69" s="108">
        <f>Estimates!G70</f>
        <v>1</v>
      </c>
      <c r="H69" s="108">
        <f>Estimates!J70</f>
        <v>1</v>
      </c>
      <c r="I69" s="108">
        <f>Estimates!M70</f>
        <v>1</v>
      </c>
      <c r="J69" s="107">
        <f>Estimates!U70</f>
        <v>269.34071939866664</v>
      </c>
      <c r="K69" s="107">
        <f>Estimates!S70/Estimates!D70*100</f>
        <v>196.16468106776867</v>
      </c>
      <c r="L69" s="107">
        <f>Estimates!T70/Estimates!D70*100</f>
        <v>353.97806493801852</v>
      </c>
      <c r="M69" s="107">
        <f>IF($C69=Estimates!$AM$3, Estimates!$AR$3, IF($C69=Estimates!$AM$4, Estimates!$AR$4, IF($C69=Estimates!$AM$5, Estimates!$AR$5, IF($C69=Estimates!$AM$6, Estimates!$AR$6,  IF($C69=Estimates!$AM$7, Estimates!$AR$7,  IF($C69=Estimates!$AM$8, Estimates!$AR$8, IF($C69=Estimates!$AM$9, Estimates!$AR$9,  FALSE)))))))</f>
        <v>269.34071939866664</v>
      </c>
      <c r="N69" s="108">
        <f>Estimates!V70</f>
        <v>0.12755185547148601</v>
      </c>
      <c r="O69" s="108">
        <f>Estimates!P70/Estimates!T70</f>
        <v>9.705377794903855E-2</v>
      </c>
      <c r="P69" s="108">
        <f>Estimates!P70/Estimates!S70</f>
        <v>0.17513299706309651</v>
      </c>
      <c r="Q69" s="108">
        <f>IF($C69=Estimates!$AM$3, Estimates!$AV$3, IF($C69=Estimates!$AM$4, Estimates!$AV$4, IF($C69=Estimates!$AM$5, Estimates!$AV$5, IF($C69=Estimates!$AM$6, Estimates!$AV$6,  IF($C69=Estimates!$AM$7, Estimates!$AV$7,  IF($C69=Estimates!$AM$8, Estimates!$AV$8, IF($C69=Estimates!$AM$9, Estimates!$AV$9,  FALSE)))))))</f>
        <v>0.3203341249121871</v>
      </c>
      <c r="R69">
        <f>'Input 1'!J70</f>
        <v>0</v>
      </c>
      <c r="S69" s="108">
        <f>'Input 1'!K70</f>
        <v>0</v>
      </c>
      <c r="T69" s="108" t="e">
        <f t="shared" si="3"/>
        <v>#DIV/0!</v>
      </c>
      <c r="U69">
        <f t="shared" si="4"/>
        <v>1</v>
      </c>
    </row>
    <row r="70" spans="1:21" x14ac:dyDescent="0.2">
      <c r="A70" t="str">
        <f>'Input 1'!D71</f>
        <v>PK518</v>
      </c>
      <c r="B70" t="str">
        <f>'Input 1'!C71</f>
        <v>Kurram</v>
      </c>
      <c r="C70" t="str">
        <f>'Input 1'!B71</f>
        <v>PK5</v>
      </c>
      <c r="D70" t="str">
        <f>'Input 1'!A71</f>
        <v>Khyber Pakhtun Khwa</v>
      </c>
      <c r="E70">
        <f>'Input 1'!F71</f>
        <v>404</v>
      </c>
      <c r="F70" s="188">
        <f>Estimates!D71</f>
        <v>674.36800000000005</v>
      </c>
      <c r="G70" s="108">
        <f>Estimates!G71</f>
        <v>1</v>
      </c>
      <c r="H70" s="108">
        <f>Estimates!J71</f>
        <v>1</v>
      </c>
      <c r="I70" s="108">
        <f>Estimates!M71</f>
        <v>1</v>
      </c>
      <c r="J70" s="107">
        <f>Estimates!U71</f>
        <v>269.34071939866664</v>
      </c>
      <c r="K70" s="107">
        <f>Estimates!S71/Estimates!D71*100</f>
        <v>196.16468106776867</v>
      </c>
      <c r="L70" s="107">
        <f>Estimates!T71/Estimates!D71*100</f>
        <v>353.97806493801858</v>
      </c>
      <c r="M70" s="107">
        <f>IF($C70=Estimates!$AM$3, Estimates!$AR$3, IF($C70=Estimates!$AM$4, Estimates!$AR$4, IF($C70=Estimates!$AM$5, Estimates!$AR$5, IF($C70=Estimates!$AM$6, Estimates!$AR$6,  IF($C70=Estimates!$AM$7, Estimates!$AR$7,  IF($C70=Estimates!$AM$8, Estimates!$AR$8, IF($C70=Estimates!$AM$9, Estimates!$AR$9,  FALSE)))))))</f>
        <v>269.34071939866664</v>
      </c>
      <c r="N70" s="108">
        <f>Estimates!V71</f>
        <v>0.22242438340241394</v>
      </c>
      <c r="O70" s="108">
        <f>Estimates!P71/Estimates!T71</f>
        <v>0.16924196545314435</v>
      </c>
      <c r="P70" s="108">
        <f>Estimates!P71/Estimates!S71</f>
        <v>0.30539617586264028</v>
      </c>
      <c r="Q70" s="108">
        <f>IF($C70=Estimates!$AM$3, Estimates!$AV$3, IF($C70=Estimates!$AM$4, Estimates!$AV$4, IF($C70=Estimates!$AM$5, Estimates!$AV$5, IF($C70=Estimates!$AM$6, Estimates!$AV$6,  IF($C70=Estimates!$AM$7, Estimates!$AV$7,  IF($C70=Estimates!$AM$8, Estimates!$AV$8, IF($C70=Estimates!$AM$9, Estimates!$AV$9,  FALSE)))))))</f>
        <v>0.3203341249121871</v>
      </c>
      <c r="R70">
        <f>'Input 1'!J71</f>
        <v>0</v>
      </c>
      <c r="S70" s="108">
        <f>'Input 1'!K71</f>
        <v>0</v>
      </c>
      <c r="T70" s="108" t="e">
        <f t="shared" si="3"/>
        <v>#DIV/0!</v>
      </c>
      <c r="U70">
        <f t="shared" si="4"/>
        <v>1</v>
      </c>
    </row>
    <row r="71" spans="1:21" x14ac:dyDescent="0.2">
      <c r="A71" t="str">
        <f>'Input 1'!D72</f>
        <v>PK519</v>
      </c>
      <c r="B71" t="str">
        <f>'Input 1'!C72</f>
        <v>Lakki Marwat</v>
      </c>
      <c r="C71" t="str">
        <f>'Input 1'!B72</f>
        <v>PK5</v>
      </c>
      <c r="D71" t="str">
        <f>'Input 1'!A72</f>
        <v>Khyber Pakhtun Khwa</v>
      </c>
      <c r="E71">
        <f>'Input 1'!F72</f>
        <v>1533</v>
      </c>
      <c r="F71" s="188">
        <f>Estimates!D72</f>
        <v>1020.675</v>
      </c>
      <c r="G71" s="108">
        <f>Estimates!G72</f>
        <v>1</v>
      </c>
      <c r="H71" s="108">
        <f>Estimates!J72</f>
        <v>1</v>
      </c>
      <c r="I71" s="108">
        <f>Estimates!M72</f>
        <v>1</v>
      </c>
      <c r="J71" s="107">
        <f>Estimates!U72</f>
        <v>269.34071939866664</v>
      </c>
      <c r="K71" s="107">
        <f>Estimates!S72/Estimates!D72*100</f>
        <v>196.16468106776867</v>
      </c>
      <c r="L71" s="107">
        <f>Estimates!T72/Estimates!D72*100</f>
        <v>353.97806493801858</v>
      </c>
      <c r="M71" s="107">
        <f>IF($C71=Estimates!$AM$3, Estimates!$AR$3, IF($C71=Estimates!$AM$4, Estimates!$AR$4, IF($C71=Estimates!$AM$5, Estimates!$AR$5, IF($C71=Estimates!$AM$6, Estimates!$AR$6,  IF($C71=Estimates!$AM$7, Estimates!$AR$7,  IF($C71=Estimates!$AM$8, Estimates!$AR$8, IF($C71=Estimates!$AM$9, Estimates!$AR$9,  FALSE)))))))</f>
        <v>269.34071939866664</v>
      </c>
      <c r="N71" s="108">
        <f>Estimates!V72</f>
        <v>0.55763838611176109</v>
      </c>
      <c r="O71" s="108">
        <f>Estimates!P72/Estimates!T72</f>
        <v>0.42430517299412951</v>
      </c>
      <c r="P71" s="108">
        <f>Estimates!P72/Estimates!S72</f>
        <v>0.76565630093097981</v>
      </c>
      <c r="Q71" s="108">
        <f>IF($C71=Estimates!$AM$3, Estimates!$AV$3, IF($C71=Estimates!$AM$4, Estimates!$AV$4, IF($C71=Estimates!$AM$5, Estimates!$AV$5, IF($C71=Estimates!$AM$6, Estimates!$AV$6,  IF($C71=Estimates!$AM$7, Estimates!$AV$7,  IF($C71=Estimates!$AM$8, Estimates!$AV$8, IF($C71=Estimates!$AM$9, Estimates!$AV$9,  FALSE)))))))</f>
        <v>0.3203341249121871</v>
      </c>
      <c r="R71">
        <f>'Input 1'!J72</f>
        <v>0</v>
      </c>
      <c r="S71" s="108">
        <f>'Input 1'!K72</f>
        <v>0</v>
      </c>
      <c r="T71" s="108" t="e">
        <f t="shared" si="3"/>
        <v>#DIV/0!</v>
      </c>
      <c r="U71">
        <f t="shared" si="4"/>
        <v>1</v>
      </c>
    </row>
    <row r="72" spans="1:21" x14ac:dyDescent="0.2">
      <c r="A72" t="str">
        <f>'Input 1'!D73</f>
        <v>PK520</v>
      </c>
      <c r="B72" t="str">
        <f>'Input 1'!C73</f>
        <v>Lower Dir</v>
      </c>
      <c r="C72" t="str">
        <f>'Input 1'!B73</f>
        <v>PK5</v>
      </c>
      <c r="D72" t="str">
        <f>'Input 1'!A73</f>
        <v>Khyber Pakhtun Khwa</v>
      </c>
      <c r="E72">
        <f>'Input 1'!F73</f>
        <v>744</v>
      </c>
      <c r="F72" s="188">
        <f>Estimates!D73</f>
        <v>1722.7909999999999</v>
      </c>
      <c r="G72" s="108">
        <f>Estimates!G73</f>
        <v>1</v>
      </c>
      <c r="H72" s="108">
        <f>Estimates!J73</f>
        <v>1</v>
      </c>
      <c r="I72" s="108">
        <f>Estimates!M73</f>
        <v>1</v>
      </c>
      <c r="J72" s="107">
        <f>Estimates!U73</f>
        <v>269.34071939866664</v>
      </c>
      <c r="K72" s="107">
        <f>Estimates!S73/Estimates!D73*100</f>
        <v>196.16468106776867</v>
      </c>
      <c r="L72" s="107">
        <f>Estimates!T73/Estimates!D73*100</f>
        <v>353.97806493801858</v>
      </c>
      <c r="M72" s="107">
        <f>IF($C72=Estimates!$AM$3, Estimates!$AR$3, IF($C72=Estimates!$AM$4, Estimates!$AR$4, IF($C72=Estimates!$AM$5, Estimates!$AR$5, IF($C72=Estimates!$AM$6, Estimates!$AR$6,  IF($C72=Estimates!$AM$7, Estimates!$AR$7,  IF($C72=Estimates!$AM$8, Estimates!$AR$8, IF($C72=Estimates!$AM$9, Estimates!$AR$9,  FALSE)))))))</f>
        <v>269.34071939866664</v>
      </c>
      <c r="N72" s="108">
        <f>Estimates!V73</f>
        <v>0.16033868795745074</v>
      </c>
      <c r="O72" s="108">
        <f>Estimates!P73/Estimates!T73</f>
        <v>0.12200116854545751</v>
      </c>
      <c r="P72" s="108">
        <f>Estimates!P73/Estimates!S73</f>
        <v>0.22015042324045481</v>
      </c>
      <c r="Q72" s="108">
        <f>IF($C72=Estimates!$AM$3, Estimates!$AV$3, IF($C72=Estimates!$AM$4, Estimates!$AV$4, IF($C72=Estimates!$AM$5, Estimates!$AV$5, IF($C72=Estimates!$AM$6, Estimates!$AV$6,  IF($C72=Estimates!$AM$7, Estimates!$AV$7,  IF($C72=Estimates!$AM$8, Estimates!$AV$8, IF($C72=Estimates!$AM$9, Estimates!$AV$9,  FALSE)))))))</f>
        <v>0.3203341249121871</v>
      </c>
      <c r="R72">
        <f>'Input 1'!J73</f>
        <v>0</v>
      </c>
      <c r="S72" s="108">
        <f>'Input 1'!K73</f>
        <v>0</v>
      </c>
      <c r="T72" s="108" t="e">
        <f t="shared" si="3"/>
        <v>#DIV/0!</v>
      </c>
      <c r="U72">
        <f t="shared" si="4"/>
        <v>1</v>
      </c>
    </row>
    <row r="73" spans="1:21" x14ac:dyDescent="0.2">
      <c r="A73" t="str">
        <f>'Input 1'!D74</f>
        <v>PK521</v>
      </c>
      <c r="B73" t="str">
        <f>'Input 1'!C74</f>
        <v>Malakand</v>
      </c>
      <c r="C73" t="str">
        <f>'Input 1'!B74</f>
        <v>PK5</v>
      </c>
      <c r="D73" t="str">
        <f>'Input 1'!A74</f>
        <v>Khyber Pakhtun Khwa</v>
      </c>
      <c r="E73">
        <f>'Input 1'!F74</f>
        <v>688</v>
      </c>
      <c r="F73" s="188">
        <f>Estimates!D74</f>
        <v>813.75599999999997</v>
      </c>
      <c r="G73" s="108">
        <f>Estimates!G74</f>
        <v>1</v>
      </c>
      <c r="H73" s="108">
        <f>Estimates!J74</f>
        <v>1</v>
      </c>
      <c r="I73" s="108">
        <f>Estimates!M74</f>
        <v>1</v>
      </c>
      <c r="J73" s="107">
        <f>Estimates!U74</f>
        <v>269.34071939866664</v>
      </c>
      <c r="K73" s="107">
        <f>Estimates!S74/Estimates!D74*100</f>
        <v>196.1646810677687</v>
      </c>
      <c r="L73" s="107">
        <f>Estimates!T74/Estimates!D74*100</f>
        <v>353.97806493801852</v>
      </c>
      <c r="M73" s="107">
        <f>IF($C73=Estimates!$AM$3, Estimates!$AR$3, IF($C73=Estimates!$AM$4, Estimates!$AR$4, IF($C73=Estimates!$AM$5, Estimates!$AR$5, IF($C73=Estimates!$AM$6, Estimates!$AR$6,  IF($C73=Estimates!$AM$7, Estimates!$AR$7,  IF($C73=Estimates!$AM$8, Estimates!$AR$8, IF($C73=Estimates!$AM$9, Estimates!$AR$9,  FALSE)))))))</f>
        <v>269.34071939866664</v>
      </c>
      <c r="N73" s="108">
        <f>Estimates!V74</f>
        <v>0.31390065269335954</v>
      </c>
      <c r="O73" s="108">
        <f>Estimates!P74/Estimates!T74</f>
        <v>0.23884595117763721</v>
      </c>
      <c r="P73" s="108">
        <f>Estimates!P74/Estimates!S74</f>
        <v>0.4309961770688599</v>
      </c>
      <c r="Q73" s="108">
        <f>IF($C73=Estimates!$AM$3, Estimates!$AV$3, IF($C73=Estimates!$AM$4, Estimates!$AV$4, IF($C73=Estimates!$AM$5, Estimates!$AV$5, IF($C73=Estimates!$AM$6, Estimates!$AV$6,  IF($C73=Estimates!$AM$7, Estimates!$AV$7,  IF($C73=Estimates!$AM$8, Estimates!$AV$8, IF($C73=Estimates!$AM$9, Estimates!$AV$9,  FALSE)))))))</f>
        <v>0.3203341249121871</v>
      </c>
      <c r="R73">
        <f>'Input 1'!J74</f>
        <v>0</v>
      </c>
      <c r="S73" s="108">
        <f>'Input 1'!K74</f>
        <v>0</v>
      </c>
      <c r="T73" s="108" t="e">
        <f t="shared" si="3"/>
        <v>#DIV/0!</v>
      </c>
      <c r="U73">
        <f t="shared" si="4"/>
        <v>1</v>
      </c>
    </row>
    <row r="74" spans="1:21" x14ac:dyDescent="0.2">
      <c r="A74" t="str">
        <f>'Input 1'!D75</f>
        <v>PK522</v>
      </c>
      <c r="B74" t="str">
        <f>'Input 1'!C75</f>
        <v>Mansehra</v>
      </c>
      <c r="C74" t="str">
        <f>'Input 1'!B75</f>
        <v>PK5</v>
      </c>
      <c r="D74" t="str">
        <f>'Input 1'!A75</f>
        <v>Khyber Pakhtun Khwa</v>
      </c>
      <c r="E74">
        <f>'Input 1'!F75</f>
        <v>1340</v>
      </c>
      <c r="F74" s="188">
        <f>Estimates!D75</f>
        <v>1758.4159999999999</v>
      </c>
      <c r="G74" s="108">
        <f>Estimates!G75</f>
        <v>1</v>
      </c>
      <c r="H74" s="108">
        <f>Estimates!J75</f>
        <v>1</v>
      </c>
      <c r="I74" s="108">
        <f>Estimates!M75</f>
        <v>1</v>
      </c>
      <c r="J74" s="107">
        <f>Estimates!U75</f>
        <v>269.34071939866664</v>
      </c>
      <c r="K74" s="107">
        <f>Estimates!S75/Estimates!D75*100</f>
        <v>196.16468106776864</v>
      </c>
      <c r="L74" s="107">
        <f>Estimates!T75/Estimates!D75*100</f>
        <v>353.97806493801858</v>
      </c>
      <c r="M74" s="107">
        <f>IF($C74=Estimates!$AM$3, Estimates!$AR$3, IF($C74=Estimates!$AM$4, Estimates!$AR$4, IF($C74=Estimates!$AM$5, Estimates!$AR$5, IF($C74=Estimates!$AM$6, Estimates!$AR$6,  IF($C74=Estimates!$AM$7, Estimates!$AR$7,  IF($C74=Estimates!$AM$8, Estimates!$AR$8, IF($C74=Estimates!$AM$9, Estimates!$AR$9,  FALSE)))))))</f>
        <v>269.34071939866664</v>
      </c>
      <c r="N74" s="108">
        <f>Estimates!V75</f>
        <v>0.28293140472699563</v>
      </c>
      <c r="O74" s="108">
        <f>Estimates!P75/Estimates!T75</f>
        <v>0.21528155453075257</v>
      </c>
      <c r="P74" s="108">
        <f>Estimates!P75/Estimates!S75</f>
        <v>0.38847435570380751</v>
      </c>
      <c r="Q74" s="108">
        <f>IF($C74=Estimates!$AM$3, Estimates!$AV$3, IF($C74=Estimates!$AM$4, Estimates!$AV$4, IF($C74=Estimates!$AM$5, Estimates!$AV$5, IF($C74=Estimates!$AM$6, Estimates!$AV$6,  IF($C74=Estimates!$AM$7, Estimates!$AV$7,  IF($C74=Estimates!$AM$8, Estimates!$AV$8, IF($C74=Estimates!$AM$9, Estimates!$AV$9,  FALSE)))))))</f>
        <v>0.3203341249121871</v>
      </c>
      <c r="R74">
        <f>'Input 1'!J75</f>
        <v>0</v>
      </c>
      <c r="S74" s="108">
        <f>'Input 1'!K75</f>
        <v>0</v>
      </c>
      <c r="T74" s="108" t="e">
        <f t="shared" si="3"/>
        <v>#DIV/0!</v>
      </c>
      <c r="U74">
        <f t="shared" si="4"/>
        <v>1</v>
      </c>
    </row>
    <row r="75" spans="1:21" x14ac:dyDescent="0.2">
      <c r="A75" t="str">
        <f>'Input 1'!D76</f>
        <v>PK523</v>
      </c>
      <c r="B75" t="str">
        <f>'Input 1'!C76</f>
        <v>Mardan</v>
      </c>
      <c r="C75" t="str">
        <f>'Input 1'!B76</f>
        <v>PK5</v>
      </c>
      <c r="D75" t="str">
        <f>'Input 1'!A76</f>
        <v>Khyber Pakhtun Khwa</v>
      </c>
      <c r="E75">
        <f>'Input 1'!F76</f>
        <v>2140</v>
      </c>
      <c r="F75" s="188">
        <f>Estimates!D76</f>
        <v>2695.395</v>
      </c>
      <c r="G75" s="108">
        <f>Estimates!G76</f>
        <v>1</v>
      </c>
      <c r="H75" s="108">
        <f>Estimates!J76</f>
        <v>1</v>
      </c>
      <c r="I75" s="108">
        <f>Estimates!M76</f>
        <v>1</v>
      </c>
      <c r="J75" s="107">
        <f>Estimates!U76</f>
        <v>269.34071939866664</v>
      </c>
      <c r="K75" s="107">
        <f>Estimates!S76/Estimates!D76*100</f>
        <v>196.16468106776867</v>
      </c>
      <c r="L75" s="107">
        <f>Estimates!T76/Estimates!D76*100</f>
        <v>353.97806493801858</v>
      </c>
      <c r="M75" s="107">
        <f>IF($C75=Estimates!$AM$3, Estimates!$AR$3, IF($C75=Estimates!$AM$4, Estimates!$AR$4, IF($C75=Estimates!$AM$5, Estimates!$AR$5, IF($C75=Estimates!$AM$6, Estimates!$AR$6,  IF($C75=Estimates!$AM$7, Estimates!$AR$7,  IF($C75=Estimates!$AM$8, Estimates!$AR$8, IF($C75=Estimates!$AM$9, Estimates!$AR$9,  FALSE)))))))</f>
        <v>269.34071939866664</v>
      </c>
      <c r="N75" s="108">
        <f>Estimates!V76</f>
        <v>0.29477411161299039</v>
      </c>
      <c r="O75" s="108">
        <f>Estimates!P76/Estimates!T76</f>
        <v>0.22429263038049452</v>
      </c>
      <c r="P75" s="108">
        <f>Estimates!P76/Estimates!S76</f>
        <v>0.40473479145064523</v>
      </c>
      <c r="Q75" s="108">
        <f>IF($C75=Estimates!$AM$3, Estimates!$AV$3, IF($C75=Estimates!$AM$4, Estimates!$AV$4, IF($C75=Estimates!$AM$5, Estimates!$AV$5, IF($C75=Estimates!$AM$6, Estimates!$AV$6,  IF($C75=Estimates!$AM$7, Estimates!$AV$7,  IF($C75=Estimates!$AM$8, Estimates!$AV$8, IF($C75=Estimates!$AM$9, Estimates!$AV$9,  FALSE)))))))</f>
        <v>0.3203341249121871</v>
      </c>
      <c r="R75">
        <f>'Input 1'!J76</f>
        <v>0</v>
      </c>
      <c r="S75" s="108">
        <f>'Input 1'!K76</f>
        <v>0</v>
      </c>
      <c r="T75" s="108" t="e">
        <f t="shared" si="3"/>
        <v>#DIV/0!</v>
      </c>
      <c r="U75">
        <f t="shared" si="4"/>
        <v>1</v>
      </c>
    </row>
    <row r="76" spans="1:21" x14ac:dyDescent="0.2">
      <c r="A76" t="str">
        <f>'Input 1'!D77</f>
        <v>PK524</v>
      </c>
      <c r="B76" t="str">
        <f>'Input 1'!C77</f>
        <v>Mohmand</v>
      </c>
      <c r="C76" t="str">
        <f>'Input 1'!B77</f>
        <v>PK5</v>
      </c>
      <c r="D76" t="str">
        <f>'Input 1'!A77</f>
        <v>Khyber Pakhtun Khwa</v>
      </c>
      <c r="E76">
        <f>'Input 1'!F77</f>
        <v>201</v>
      </c>
      <c r="F76" s="188">
        <f>Estimates!D77</f>
        <v>509.80099999999999</v>
      </c>
      <c r="G76" s="108">
        <f>Estimates!G77</f>
        <v>1</v>
      </c>
      <c r="H76" s="108">
        <f>Estimates!J77</f>
        <v>1</v>
      </c>
      <c r="I76" s="108">
        <f>Estimates!M77</f>
        <v>1</v>
      </c>
      <c r="J76" s="107">
        <f>Estimates!U77</f>
        <v>269.34071939866664</v>
      </c>
      <c r="K76" s="107">
        <f>Estimates!S77/Estimates!D77*100</f>
        <v>196.16468106776867</v>
      </c>
      <c r="L76" s="107">
        <f>Estimates!T77/Estimates!D77*100</f>
        <v>353.97806493801858</v>
      </c>
      <c r="M76" s="107">
        <f>IF($C76=Estimates!$AM$3, Estimates!$AR$3, IF($C76=Estimates!$AM$4, Estimates!$AR$4, IF($C76=Estimates!$AM$5, Estimates!$AR$5, IF($C76=Estimates!$AM$6, Estimates!$AR$6,  IF($C76=Estimates!$AM$7, Estimates!$AR$7,  IF($C76=Estimates!$AM$8, Estimates!$AR$8, IF($C76=Estimates!$AM$9, Estimates!$AR$9,  FALSE)))))))</f>
        <v>269.34071939866664</v>
      </c>
      <c r="N76" s="108">
        <f>Estimates!V77</f>
        <v>0.14638391518683511</v>
      </c>
      <c r="O76" s="108">
        <f>Estimates!P77/Estimates!T77</f>
        <v>0.11138302886569891</v>
      </c>
      <c r="P76" s="108">
        <f>Estimates!P77/Estimates!S77</f>
        <v>0.20099004984080054</v>
      </c>
      <c r="Q76" s="108">
        <f>IF($C76=Estimates!$AM$3, Estimates!$AV$3, IF($C76=Estimates!$AM$4, Estimates!$AV$4, IF($C76=Estimates!$AM$5, Estimates!$AV$5, IF($C76=Estimates!$AM$6, Estimates!$AV$6,  IF($C76=Estimates!$AM$7, Estimates!$AV$7,  IF($C76=Estimates!$AM$8, Estimates!$AV$8, IF($C76=Estimates!$AM$9, Estimates!$AV$9,  FALSE)))))))</f>
        <v>0.3203341249121871</v>
      </c>
      <c r="R76">
        <f>'Input 1'!J77</f>
        <v>0</v>
      </c>
      <c r="S76" s="108">
        <f>'Input 1'!K77</f>
        <v>0</v>
      </c>
      <c r="T76" s="108" t="e">
        <f t="shared" si="3"/>
        <v>#DIV/0!</v>
      </c>
      <c r="U76">
        <f t="shared" si="4"/>
        <v>1</v>
      </c>
    </row>
    <row r="77" spans="1:21" x14ac:dyDescent="0.2">
      <c r="A77" t="str">
        <f>'Input 1'!D78</f>
        <v>PK525</v>
      </c>
      <c r="B77" t="str">
        <f>'Input 1'!C78</f>
        <v>North Waziristan</v>
      </c>
      <c r="C77" t="str">
        <f>'Input 1'!B78</f>
        <v>PK5</v>
      </c>
      <c r="D77" t="str">
        <f>'Input 1'!A78</f>
        <v>Khyber Pakhtun Khwa</v>
      </c>
      <c r="E77">
        <f>'Input 1'!F78</f>
        <v>356</v>
      </c>
      <c r="F77" s="188">
        <f>Estimates!D78</f>
        <v>604.81100000000004</v>
      </c>
      <c r="G77" s="108">
        <f>Estimates!G78</f>
        <v>1</v>
      </c>
      <c r="H77" s="108">
        <f>Estimates!J78</f>
        <v>1</v>
      </c>
      <c r="I77" s="108">
        <f>Estimates!M78</f>
        <v>1</v>
      </c>
      <c r="J77" s="107">
        <f>Estimates!U78</f>
        <v>269.34071939866664</v>
      </c>
      <c r="K77" s="107">
        <f>Estimates!S78/Estimates!D78*100</f>
        <v>196.16468106776867</v>
      </c>
      <c r="L77" s="107">
        <f>Estimates!T78/Estimates!D78*100</f>
        <v>353.97806493801858</v>
      </c>
      <c r="M77" s="107">
        <f>IF($C77=Estimates!$AM$3, Estimates!$AR$3, IF($C77=Estimates!$AM$4, Estimates!$AR$4, IF($C77=Estimates!$AM$5, Estimates!$AR$5, IF($C77=Estimates!$AM$6, Estimates!$AR$6,  IF($C77=Estimates!$AM$7, Estimates!$AR$7,  IF($C77=Estimates!$AM$8, Estimates!$AR$8, IF($C77=Estimates!$AM$9, Estimates!$AR$9,  FALSE)))))))</f>
        <v>269.34071939866664</v>
      </c>
      <c r="N77" s="108">
        <f>Estimates!V78</f>
        <v>0.21853867262751306</v>
      </c>
      <c r="O77" s="108">
        <f>Estimates!P78/Estimates!T78</f>
        <v>0.16628534118980134</v>
      </c>
      <c r="P77" s="108">
        <f>Estimates!P78/Estimates!S78</f>
        <v>0.30006096398968651</v>
      </c>
      <c r="Q77" s="108">
        <f>IF($C77=Estimates!$AM$3, Estimates!$AV$3, IF($C77=Estimates!$AM$4, Estimates!$AV$4, IF($C77=Estimates!$AM$5, Estimates!$AV$5, IF($C77=Estimates!$AM$6, Estimates!$AV$6,  IF($C77=Estimates!$AM$7, Estimates!$AV$7,  IF($C77=Estimates!$AM$8, Estimates!$AV$8, IF($C77=Estimates!$AM$9, Estimates!$AV$9,  FALSE)))))))</f>
        <v>0.3203341249121871</v>
      </c>
      <c r="R77">
        <f>'Input 1'!J78</f>
        <v>0</v>
      </c>
      <c r="S77" s="108">
        <f>'Input 1'!K78</f>
        <v>0</v>
      </c>
      <c r="T77" s="108" t="e">
        <f t="shared" si="3"/>
        <v>#DIV/0!</v>
      </c>
      <c r="U77">
        <f t="shared" si="4"/>
        <v>1</v>
      </c>
    </row>
    <row r="78" spans="1:21" x14ac:dyDescent="0.2">
      <c r="A78" t="str">
        <f>'Input 1'!D79</f>
        <v>PK526</v>
      </c>
      <c r="B78" t="str">
        <f>'Input 1'!C79</f>
        <v>Nowshera</v>
      </c>
      <c r="C78" t="str">
        <f>'Input 1'!B79</f>
        <v>PK5</v>
      </c>
      <c r="D78" t="str">
        <f>'Input 1'!A79</f>
        <v>Khyber Pakhtun Khwa</v>
      </c>
      <c r="E78">
        <f>'Input 1'!F79</f>
        <v>1182</v>
      </c>
      <c r="F78" s="188">
        <f>Estimates!D79</f>
        <v>1755.2829999999999</v>
      </c>
      <c r="G78" s="108">
        <f>Estimates!G79</f>
        <v>1</v>
      </c>
      <c r="H78" s="108">
        <f>Estimates!J79</f>
        <v>1</v>
      </c>
      <c r="I78" s="108">
        <f>Estimates!M79</f>
        <v>1</v>
      </c>
      <c r="J78" s="107">
        <f>Estimates!U79</f>
        <v>269.34071939866664</v>
      </c>
      <c r="K78" s="107">
        <f>Estimates!S79/Estimates!D79*100</f>
        <v>196.16468106776867</v>
      </c>
      <c r="L78" s="107">
        <f>Estimates!T79/Estimates!D79*100</f>
        <v>353.97806493801858</v>
      </c>
      <c r="M78" s="107">
        <f>IF($C78=Estimates!$AM$3, Estimates!$AR$3, IF($C78=Estimates!$AM$4, Estimates!$AR$4, IF($C78=Estimates!$AM$5, Estimates!$AR$5, IF($C78=Estimates!$AM$6, Estimates!$AR$6,  IF($C78=Estimates!$AM$7, Estimates!$AR$7,  IF($C78=Estimates!$AM$8, Estimates!$AR$8, IF($C78=Estimates!$AM$9, Estimates!$AR$9,  FALSE)))))))</f>
        <v>269.34071939866664</v>
      </c>
      <c r="N78" s="108">
        <f>Estimates!V79</f>
        <v>0.25001629443746803</v>
      </c>
      <c r="O78" s="108">
        <f>Estimates!P79/Estimates!T79</f>
        <v>0.19023655778492271</v>
      </c>
      <c r="P78" s="108">
        <f>Estimates!P79/Estimates!S79</f>
        <v>0.34328079977818637</v>
      </c>
      <c r="Q78" s="108">
        <f>IF($C78=Estimates!$AM$3, Estimates!$AV$3, IF($C78=Estimates!$AM$4, Estimates!$AV$4, IF($C78=Estimates!$AM$5, Estimates!$AV$5, IF($C78=Estimates!$AM$6, Estimates!$AV$6,  IF($C78=Estimates!$AM$7, Estimates!$AV$7,  IF($C78=Estimates!$AM$8, Estimates!$AV$8, IF($C78=Estimates!$AM$9, Estimates!$AV$9,  FALSE)))))))</f>
        <v>0.3203341249121871</v>
      </c>
      <c r="R78">
        <f>'Input 1'!J79</f>
        <v>0</v>
      </c>
      <c r="S78" s="108">
        <f>'Input 1'!K79</f>
        <v>0</v>
      </c>
      <c r="T78" s="108" t="e">
        <f t="shared" si="3"/>
        <v>#DIV/0!</v>
      </c>
      <c r="U78">
        <f t="shared" si="4"/>
        <v>1</v>
      </c>
    </row>
    <row r="79" spans="1:21" x14ac:dyDescent="0.2">
      <c r="A79" t="str">
        <f>'Input 1'!D80</f>
        <v>PK527</v>
      </c>
      <c r="B79" t="str">
        <f>'Input 1'!C80</f>
        <v xml:space="preserve">Orakzai </v>
      </c>
      <c r="C79" t="str">
        <f>'Input 1'!B80</f>
        <v>PK5</v>
      </c>
      <c r="D79" t="str">
        <f>'Input 1'!A80</f>
        <v>Khyber Pakhtun Khwa</v>
      </c>
      <c r="E79">
        <f>'Input 1'!F80</f>
        <v>285</v>
      </c>
      <c r="F79" s="188">
        <f>Estimates!D80</f>
        <v>262.60000000000002</v>
      </c>
      <c r="G79" s="108">
        <f>Estimates!G80</f>
        <v>1</v>
      </c>
      <c r="H79" s="108">
        <f>Estimates!J80</f>
        <v>1</v>
      </c>
      <c r="I79" s="108">
        <f>Estimates!M80</f>
        <v>1</v>
      </c>
      <c r="J79" s="107">
        <f>Estimates!U80</f>
        <v>269.34071939866664</v>
      </c>
      <c r="K79" s="107">
        <f>Estimates!S80/Estimates!D80*100</f>
        <v>196.16468106776867</v>
      </c>
      <c r="L79" s="107">
        <f>Estimates!T80/Estimates!D80*100</f>
        <v>353.97806493801858</v>
      </c>
      <c r="M79" s="107">
        <f>IF($C79=Estimates!$AM$3, Estimates!$AR$3, IF($C79=Estimates!$AM$4, Estimates!$AR$4, IF($C79=Estimates!$AM$5, Estimates!$AR$5, IF($C79=Estimates!$AM$6, Estimates!$AR$6,  IF($C79=Estimates!$AM$7, Estimates!$AR$7,  IF($C79=Estimates!$AM$8, Estimates!$AR$8, IF($C79=Estimates!$AM$9, Estimates!$AR$9,  FALSE)))))))</f>
        <v>269.34071939866664</v>
      </c>
      <c r="N79" s="108">
        <f>Estimates!V80</f>
        <v>0.40294718162153165</v>
      </c>
      <c r="O79" s="108">
        <f>Estimates!P80/Estimates!T80</f>
        <v>0.30660115562983292</v>
      </c>
      <c r="P79" s="108">
        <f>Estimates!P80/Estimates!S80</f>
        <v>0.55326006285563112</v>
      </c>
      <c r="Q79" s="108">
        <f>IF($C79=Estimates!$AM$3, Estimates!$AV$3, IF($C79=Estimates!$AM$4, Estimates!$AV$4, IF($C79=Estimates!$AM$5, Estimates!$AV$5, IF($C79=Estimates!$AM$6, Estimates!$AV$6,  IF($C79=Estimates!$AM$7, Estimates!$AV$7,  IF($C79=Estimates!$AM$8, Estimates!$AV$8, IF($C79=Estimates!$AM$9, Estimates!$AV$9,  FALSE)))))))</f>
        <v>0.3203341249121871</v>
      </c>
      <c r="R79">
        <f>'Input 1'!J80</f>
        <v>0</v>
      </c>
      <c r="S79" s="108">
        <f>'Input 1'!K80</f>
        <v>0</v>
      </c>
      <c r="T79" s="108" t="e">
        <f t="shared" si="3"/>
        <v>#DIV/0!</v>
      </c>
      <c r="U79">
        <f t="shared" si="4"/>
        <v>1</v>
      </c>
    </row>
    <row r="80" spans="1:21" x14ac:dyDescent="0.2">
      <c r="A80" t="str">
        <f>'Input 1'!D81</f>
        <v>PK528</v>
      </c>
      <c r="B80" t="str">
        <f>'Input 1'!C81</f>
        <v>Peshawar</v>
      </c>
      <c r="C80" t="str">
        <f>'Input 1'!B81</f>
        <v>PK5</v>
      </c>
      <c r="D80" t="str">
        <f>'Input 1'!A81</f>
        <v>Khyber Pakhtun Khwa</v>
      </c>
      <c r="E80">
        <f>'Input 1'!F81</f>
        <v>7732</v>
      </c>
      <c r="F80" s="188">
        <f>Estimates!D81</f>
        <v>5191.491</v>
      </c>
      <c r="G80" s="108">
        <f>Estimates!G81</f>
        <v>1</v>
      </c>
      <c r="H80" s="108">
        <f>Estimates!J81</f>
        <v>1</v>
      </c>
      <c r="I80" s="108">
        <f>Estimates!M81</f>
        <v>1</v>
      </c>
      <c r="J80" s="107">
        <f>Estimates!U81</f>
        <v>269.34071939866664</v>
      </c>
      <c r="K80" s="107">
        <f>Estimates!S81/Estimates!D81*100</f>
        <v>196.16468106776864</v>
      </c>
      <c r="L80" s="107">
        <f>Estimates!T81/Estimates!D81*100</f>
        <v>353.97806493801858</v>
      </c>
      <c r="M80" s="107">
        <f>IF($C80=Estimates!$AM$3, Estimates!$AR$3, IF($C80=Estimates!$AM$4, Estimates!$AR$4, IF($C80=Estimates!$AM$5, Estimates!$AR$5, IF($C80=Estimates!$AM$6, Estimates!$AR$6,  IF($C80=Estimates!$AM$7, Estimates!$AR$7,  IF($C80=Estimates!$AM$8, Estimates!$AR$8, IF($C80=Estimates!$AM$9, Estimates!$AR$9,  FALSE)))))))</f>
        <v>269.34071939866664</v>
      </c>
      <c r="N80" s="108">
        <f>Estimates!V81</f>
        <v>0.55296510273673405</v>
      </c>
      <c r="O80" s="108">
        <f>Estimates!P81/Estimates!T81</f>
        <v>0.42074928738747747</v>
      </c>
      <c r="P80" s="108">
        <f>Estimates!P81/Estimates!S81</f>
        <v>0.75923972533066175</v>
      </c>
      <c r="Q80" s="108">
        <f>IF($C80=Estimates!$AM$3, Estimates!$AV$3, IF($C80=Estimates!$AM$4, Estimates!$AV$4, IF($C80=Estimates!$AM$5, Estimates!$AV$5, IF($C80=Estimates!$AM$6, Estimates!$AV$6,  IF($C80=Estimates!$AM$7, Estimates!$AV$7,  IF($C80=Estimates!$AM$8, Estimates!$AV$8, IF($C80=Estimates!$AM$9, Estimates!$AV$9,  FALSE)))))))</f>
        <v>0.3203341249121871</v>
      </c>
      <c r="R80">
        <f>'Input 1'!J81</f>
        <v>0</v>
      </c>
      <c r="S80" s="108">
        <f>'Input 1'!K81</f>
        <v>0</v>
      </c>
      <c r="T80" s="108" t="e">
        <f t="shared" si="3"/>
        <v>#DIV/0!</v>
      </c>
      <c r="U80">
        <f t="shared" si="4"/>
        <v>1</v>
      </c>
    </row>
    <row r="81" spans="1:21" x14ac:dyDescent="0.2">
      <c r="A81" t="str">
        <f>'Input 1'!D82</f>
        <v>PK529</v>
      </c>
      <c r="B81" t="str">
        <f>'Input 1'!C82</f>
        <v>Shangla</v>
      </c>
      <c r="C81" t="str">
        <f>'Input 1'!B82</f>
        <v>PK5</v>
      </c>
      <c r="D81" t="str">
        <f>'Input 1'!A82</f>
        <v>Khyber Pakhtun Khwa</v>
      </c>
      <c r="E81">
        <f>'Input 1'!F82</f>
        <v>933</v>
      </c>
      <c r="F81" s="188">
        <f>Estimates!D82</f>
        <v>876.80499999999995</v>
      </c>
      <c r="G81" s="108">
        <f>Estimates!G82</f>
        <v>1</v>
      </c>
      <c r="H81" s="108">
        <f>Estimates!J82</f>
        <v>1</v>
      </c>
      <c r="I81" s="108">
        <f>Estimates!M82</f>
        <v>1</v>
      </c>
      <c r="J81" s="107">
        <f>Estimates!U82</f>
        <v>269.34071939866664</v>
      </c>
      <c r="K81" s="107">
        <f>Estimates!S82/Estimates!D82*100</f>
        <v>196.16468106776867</v>
      </c>
      <c r="L81" s="107">
        <f>Estimates!T82/Estimates!D82*100</f>
        <v>353.97806493801858</v>
      </c>
      <c r="M81" s="107">
        <f>IF($C81=Estimates!$AM$3, Estimates!$AR$3, IF($C81=Estimates!$AM$4, Estimates!$AR$4, IF($C81=Estimates!$AM$5, Estimates!$AR$5, IF($C81=Estimates!$AM$6, Estimates!$AR$6,  IF($C81=Estimates!$AM$7, Estimates!$AR$7,  IF($C81=Estimates!$AM$8, Estimates!$AR$8, IF($C81=Estimates!$AM$9, Estimates!$AR$9,  FALSE)))))))</f>
        <v>269.34071939866664</v>
      </c>
      <c r="N81" s="108">
        <f>Estimates!V82</f>
        <v>0.39507232685388216</v>
      </c>
      <c r="O81" s="108">
        <f>Estimates!P82/Estimates!T82</f>
        <v>0.30060920511546946</v>
      </c>
      <c r="P81" s="108">
        <f>Estimates!P82/Estimates!S82</f>
        <v>0.54244762181510564</v>
      </c>
      <c r="Q81" s="108">
        <f>IF($C81=Estimates!$AM$3, Estimates!$AV$3, IF($C81=Estimates!$AM$4, Estimates!$AV$4, IF($C81=Estimates!$AM$5, Estimates!$AV$5, IF($C81=Estimates!$AM$6, Estimates!$AV$6,  IF($C81=Estimates!$AM$7, Estimates!$AV$7,  IF($C81=Estimates!$AM$8, Estimates!$AV$8, IF($C81=Estimates!$AM$9, Estimates!$AV$9,  FALSE)))))))</f>
        <v>0.3203341249121871</v>
      </c>
      <c r="R81">
        <f>'Input 1'!J82</f>
        <v>0</v>
      </c>
      <c r="S81" s="108">
        <f>'Input 1'!K82</f>
        <v>0</v>
      </c>
      <c r="T81" s="108" t="e">
        <f t="shared" si="3"/>
        <v>#DIV/0!</v>
      </c>
      <c r="U81">
        <f t="shared" si="4"/>
        <v>1</v>
      </c>
    </row>
    <row r="82" spans="1:21" x14ac:dyDescent="0.2">
      <c r="A82" t="str">
        <f>'Input 1'!D83</f>
        <v>PK530</v>
      </c>
      <c r="B82" t="str">
        <f>'Input 1'!C83</f>
        <v>South Waziristan</v>
      </c>
      <c r="C82" t="str">
        <f>'Input 1'!B83</f>
        <v>PK5</v>
      </c>
      <c r="D82" t="str">
        <f>'Input 1'!A83</f>
        <v>Khyber Pakhtun Khwa</v>
      </c>
      <c r="E82">
        <f>'Input 1'!F83</f>
        <v>316</v>
      </c>
      <c r="F82" s="188">
        <f>Estimates!D83</f>
        <v>765.81500000000005</v>
      </c>
      <c r="G82" s="108">
        <f>Estimates!G83</f>
        <v>1</v>
      </c>
      <c r="H82" s="108">
        <f>Estimates!J83</f>
        <v>1</v>
      </c>
      <c r="I82" s="108">
        <f>Estimates!M83</f>
        <v>1</v>
      </c>
      <c r="J82" s="107">
        <f>Estimates!U83</f>
        <v>269.34071939866669</v>
      </c>
      <c r="K82" s="107">
        <f>Estimates!S83/Estimates!D83*100</f>
        <v>196.16468106776867</v>
      </c>
      <c r="L82" s="107">
        <f>Estimates!T83/Estimates!D83*100</f>
        <v>353.97806493801858</v>
      </c>
      <c r="M82" s="107">
        <f>IF($C82=Estimates!$AM$3, Estimates!$AR$3, IF($C82=Estimates!$AM$4, Estimates!$AR$4, IF($C82=Estimates!$AM$5, Estimates!$AR$5, IF($C82=Estimates!$AM$6, Estimates!$AR$6,  IF($C82=Estimates!$AM$7, Estimates!$AR$7,  IF($C82=Estimates!$AM$8, Estimates!$AR$8, IF($C82=Estimates!$AM$9, Estimates!$AR$9,  FALSE)))))))</f>
        <v>269.34071939866664</v>
      </c>
      <c r="N82" s="108">
        <f>Estimates!V83</f>
        <v>0.1532008582368917</v>
      </c>
      <c r="O82" s="108">
        <f>Estimates!P83/Estimates!T83</f>
        <v>0.1165700179112588</v>
      </c>
      <c r="P82" s="108">
        <f>Estimates!P83/Estimates!S83</f>
        <v>0.21034994243312546</v>
      </c>
      <c r="Q82" s="108">
        <f>IF($C82=Estimates!$AM$3, Estimates!$AV$3, IF($C82=Estimates!$AM$4, Estimates!$AV$4, IF($C82=Estimates!$AM$5, Estimates!$AV$5, IF($C82=Estimates!$AM$6, Estimates!$AV$6,  IF($C82=Estimates!$AM$7, Estimates!$AV$7,  IF($C82=Estimates!$AM$8, Estimates!$AV$8, IF($C82=Estimates!$AM$9, Estimates!$AV$9,  FALSE)))))))</f>
        <v>0.3203341249121871</v>
      </c>
      <c r="R82">
        <f>'Input 1'!J83</f>
        <v>0</v>
      </c>
      <c r="S82" s="108">
        <f>'Input 1'!K83</f>
        <v>0</v>
      </c>
      <c r="T82" s="108" t="e">
        <f t="shared" si="3"/>
        <v>#DIV/0!</v>
      </c>
      <c r="U82">
        <f t="shared" si="4"/>
        <v>1</v>
      </c>
    </row>
    <row r="83" spans="1:21" x14ac:dyDescent="0.2">
      <c r="A83" t="str">
        <f>'Input 1'!D84</f>
        <v>PK531</v>
      </c>
      <c r="B83" t="str">
        <f>'Input 1'!C84</f>
        <v>Swabi</v>
      </c>
      <c r="C83" t="str">
        <f>'Input 1'!B84</f>
        <v>PK5</v>
      </c>
      <c r="D83" t="str">
        <f>'Input 1'!A84</f>
        <v>Khyber Pakhtun Khwa</v>
      </c>
      <c r="E83">
        <f>'Input 1'!F84</f>
        <v>1143</v>
      </c>
      <c r="F83" s="188">
        <f>Estimates!D84</f>
        <v>1832.73</v>
      </c>
      <c r="G83" s="108">
        <f>Estimates!G84</f>
        <v>1</v>
      </c>
      <c r="H83" s="108">
        <f>Estimates!J84</f>
        <v>1</v>
      </c>
      <c r="I83" s="108">
        <f>Estimates!M84</f>
        <v>1</v>
      </c>
      <c r="J83" s="107">
        <f>Estimates!U84</f>
        <v>269.34071939866664</v>
      </c>
      <c r="K83" s="107">
        <f>Estimates!S84/Estimates!D84*100</f>
        <v>196.16468106776867</v>
      </c>
      <c r="L83" s="107">
        <f>Estimates!T84/Estimates!D84*100</f>
        <v>353.97806493801858</v>
      </c>
      <c r="M83" s="107">
        <f>IF($C83=Estimates!$AM$3, Estimates!$AR$3, IF($C83=Estimates!$AM$4, Estimates!$AR$4, IF($C83=Estimates!$AM$5, Estimates!$AR$5, IF($C83=Estimates!$AM$6, Estimates!$AR$6,  IF($C83=Estimates!$AM$7, Estimates!$AR$7,  IF($C83=Estimates!$AM$8, Estimates!$AR$8, IF($C83=Estimates!$AM$9, Estimates!$AR$9,  FALSE)))))))</f>
        <v>269.34071939866664</v>
      </c>
      <c r="N83" s="108">
        <f>Estimates!V84</f>
        <v>0.23155050139204597</v>
      </c>
      <c r="O83" s="108">
        <f>Estimates!P84/Estimates!T84</f>
        <v>0.17618599794587805</v>
      </c>
      <c r="P83" s="108">
        <f>Estimates!P84/Estimates!S84</f>
        <v>0.31792664348435973</v>
      </c>
      <c r="Q83" s="108">
        <f>IF($C83=Estimates!$AM$3, Estimates!$AV$3, IF($C83=Estimates!$AM$4, Estimates!$AV$4, IF($C83=Estimates!$AM$5, Estimates!$AV$5, IF($C83=Estimates!$AM$6, Estimates!$AV$6,  IF($C83=Estimates!$AM$7, Estimates!$AV$7,  IF($C83=Estimates!$AM$8, Estimates!$AV$8, IF($C83=Estimates!$AM$9, Estimates!$AV$9,  FALSE)))))))</f>
        <v>0.3203341249121871</v>
      </c>
      <c r="R83">
        <f>'Input 1'!J84</f>
        <v>0</v>
      </c>
      <c r="S83" s="108">
        <f>'Input 1'!K84</f>
        <v>0</v>
      </c>
      <c r="T83" s="108" t="e">
        <f t="shared" si="3"/>
        <v>#DIV/0!</v>
      </c>
      <c r="U83">
        <f t="shared" si="4"/>
        <v>1</v>
      </c>
    </row>
    <row r="84" spans="1:21" x14ac:dyDescent="0.2">
      <c r="A84" t="str">
        <f>'Input 1'!D85</f>
        <v>PK532</v>
      </c>
      <c r="B84" t="str">
        <f>'Input 1'!C85</f>
        <v>Swat</v>
      </c>
      <c r="C84" t="str">
        <f>'Input 1'!B85</f>
        <v>PK5</v>
      </c>
      <c r="D84" t="str">
        <f>'Input 1'!A85</f>
        <v>Khyber Pakhtun Khwa</v>
      </c>
      <c r="E84">
        <f>'Input 1'!F85</f>
        <v>1606</v>
      </c>
      <c r="F84" s="188">
        <f>Estimates!D85</f>
        <v>2708.7640000000001</v>
      </c>
      <c r="G84" s="108">
        <f>Estimates!G85</f>
        <v>1</v>
      </c>
      <c r="H84" s="108">
        <f>Estimates!J85</f>
        <v>1</v>
      </c>
      <c r="I84" s="108">
        <f>Estimates!M85</f>
        <v>1</v>
      </c>
      <c r="J84" s="107">
        <f>Estimates!U85</f>
        <v>269.34071939866664</v>
      </c>
      <c r="K84" s="107">
        <f>Estimates!S85/Estimates!D85*100</f>
        <v>196.16468106776864</v>
      </c>
      <c r="L84" s="107">
        <f>Estimates!T85/Estimates!D85*100</f>
        <v>353.97806493801852</v>
      </c>
      <c r="M84" s="107">
        <f>IF($C84=Estimates!$AM$3, Estimates!$AR$3, IF($C84=Estimates!$AM$4, Estimates!$AR$4, IF($C84=Estimates!$AM$5, Estimates!$AR$5, IF($C84=Estimates!$AM$6, Estimates!$AR$6,  IF($C84=Estimates!$AM$7, Estimates!$AR$7,  IF($C84=Estimates!$AM$8, Estimates!$AR$8, IF($C84=Estimates!$AM$9, Estimates!$AR$9,  FALSE)))))))</f>
        <v>269.34071939866664</v>
      </c>
      <c r="N84" s="108">
        <f>Estimates!V85</f>
        <v>0.22012651411319628</v>
      </c>
      <c r="O84" s="108">
        <f>Estimates!P85/Estimates!T85</f>
        <v>0.16749352443731372</v>
      </c>
      <c r="P84" s="108">
        <f>Estimates!P85/Estimates!S85</f>
        <v>0.30224112387227625</v>
      </c>
      <c r="Q84" s="108">
        <f>IF($C84=Estimates!$AM$3, Estimates!$AV$3, IF($C84=Estimates!$AM$4, Estimates!$AV$4, IF($C84=Estimates!$AM$5, Estimates!$AV$5, IF($C84=Estimates!$AM$6, Estimates!$AV$6,  IF($C84=Estimates!$AM$7, Estimates!$AV$7,  IF($C84=Estimates!$AM$8, Estimates!$AV$8, IF($C84=Estimates!$AM$9, Estimates!$AV$9,  FALSE)))))))</f>
        <v>0.3203341249121871</v>
      </c>
      <c r="R84">
        <f>'Input 1'!J85</f>
        <v>0</v>
      </c>
      <c r="S84" s="108">
        <f>'Input 1'!K85</f>
        <v>0</v>
      </c>
      <c r="T84" s="108" t="e">
        <f t="shared" si="3"/>
        <v>#DIV/0!</v>
      </c>
      <c r="U84">
        <f t="shared" si="4"/>
        <v>1</v>
      </c>
    </row>
    <row r="85" spans="1:21" x14ac:dyDescent="0.2">
      <c r="A85" t="str">
        <f>'Input 1'!D86</f>
        <v>PK533</v>
      </c>
      <c r="B85" t="str">
        <f>'Input 1'!C86</f>
        <v>Tank</v>
      </c>
      <c r="C85" t="str">
        <f>'Input 1'!B86</f>
        <v>PK5</v>
      </c>
      <c r="D85" t="str">
        <f>'Input 1'!A86</f>
        <v>Khyber Pakhtun Khwa</v>
      </c>
      <c r="E85">
        <f>'Input 1'!F86</f>
        <v>587</v>
      </c>
      <c r="F85" s="188">
        <f>Estimates!D86</f>
        <v>446.63600000000002</v>
      </c>
      <c r="G85" s="108">
        <f>Estimates!G86</f>
        <v>1</v>
      </c>
      <c r="H85" s="108">
        <f>Estimates!J86</f>
        <v>1</v>
      </c>
      <c r="I85" s="108">
        <f>Estimates!M86</f>
        <v>1</v>
      </c>
      <c r="J85" s="107">
        <f>Estimates!U86</f>
        <v>269.34071939866664</v>
      </c>
      <c r="K85" s="107">
        <f>Estimates!S86/Estimates!D86*100</f>
        <v>196.16468106776867</v>
      </c>
      <c r="L85" s="107">
        <f>Estimates!T86/Estimates!D86*100</f>
        <v>353.97806493801858</v>
      </c>
      <c r="M85" s="107">
        <f>IF($C85=Estimates!$AM$3, Estimates!$AR$3, IF($C85=Estimates!$AM$4, Estimates!$AR$4, IF($C85=Estimates!$AM$5, Estimates!$AR$5, IF($C85=Estimates!$AM$6, Estimates!$AR$6,  IF($C85=Estimates!$AM$7, Estimates!$AR$7,  IF($C85=Estimates!$AM$8, Estimates!$AR$8, IF($C85=Estimates!$AM$9, Estimates!$AR$9,  FALSE)))))))</f>
        <v>269.34071939866664</v>
      </c>
      <c r="N85" s="108">
        <f>Estimates!V86</f>
        <v>0.48795790730383959</v>
      </c>
      <c r="O85" s="108">
        <f>Estimates!P86/Estimates!T86</f>
        <v>0.37128553096219918</v>
      </c>
      <c r="P85" s="108">
        <f>Estimates!P86/Estimates!S86</f>
        <v>0.66998265474751906</v>
      </c>
      <c r="Q85" s="108">
        <f>IF($C85=Estimates!$AM$3, Estimates!$AV$3, IF($C85=Estimates!$AM$4, Estimates!$AV$4, IF($C85=Estimates!$AM$5, Estimates!$AV$5, IF($C85=Estimates!$AM$6, Estimates!$AV$6,  IF($C85=Estimates!$AM$7, Estimates!$AV$7,  IF($C85=Estimates!$AM$8, Estimates!$AV$8, IF($C85=Estimates!$AM$9, Estimates!$AV$9,  FALSE)))))))</f>
        <v>0.3203341249121871</v>
      </c>
      <c r="R85">
        <f>'Input 1'!J86</f>
        <v>0</v>
      </c>
      <c r="S85" s="108">
        <f>'Input 1'!K86</f>
        <v>0</v>
      </c>
      <c r="T85" s="108" t="e">
        <f t="shared" si="3"/>
        <v>#DIV/0!</v>
      </c>
      <c r="U85">
        <f t="shared" si="4"/>
        <v>1</v>
      </c>
    </row>
    <row r="86" spans="1:21" x14ac:dyDescent="0.2">
      <c r="A86" t="str">
        <f>'Input 1'!D87</f>
        <v>PK535</v>
      </c>
      <c r="B86" t="str">
        <f>'Input 1'!C87</f>
        <v>Upper Dir</v>
      </c>
      <c r="C86" t="str">
        <f>'Input 1'!B87</f>
        <v>PK5</v>
      </c>
      <c r="D86" t="str">
        <f>'Input 1'!A87</f>
        <v>Khyber Pakhtun Khwa</v>
      </c>
      <c r="E86">
        <f>'Input 1'!F87</f>
        <v>264</v>
      </c>
      <c r="F86" s="188">
        <f>Estimates!D87</f>
        <v>1078.1210000000001</v>
      </c>
      <c r="G86" s="108">
        <f>Estimates!G87</f>
        <v>1</v>
      </c>
      <c r="H86" s="108">
        <f>Estimates!J87</f>
        <v>1</v>
      </c>
      <c r="I86" s="108">
        <f>Estimates!M87</f>
        <v>1</v>
      </c>
      <c r="J86" s="107">
        <f>Estimates!U87</f>
        <v>269.34071939866664</v>
      </c>
      <c r="K86" s="107">
        <f>Estimates!S87/Estimates!D87*100</f>
        <v>196.16468106776867</v>
      </c>
      <c r="L86" s="107">
        <f>Estimates!T87/Estimates!D87*100</f>
        <v>353.97806493801858</v>
      </c>
      <c r="M86" s="107">
        <f>IF($C86=Estimates!$AM$3, Estimates!$AR$3, IF($C86=Estimates!$AM$4, Estimates!$AR$4, IF($C86=Estimates!$AM$5, Estimates!$AR$5, IF($C86=Estimates!$AM$6, Estimates!$AR$6,  IF($C86=Estimates!$AM$7, Estimates!$AR$7,  IF($C86=Estimates!$AM$8, Estimates!$AR$8, IF($C86=Estimates!$AM$9, Estimates!$AR$9,  FALSE)))))))</f>
        <v>269.34071939866664</v>
      </c>
      <c r="N86" s="108">
        <f>Estimates!V87</f>
        <v>9.0914761893054294E-2</v>
      </c>
      <c r="O86" s="108">
        <f>Estimates!P87/Estimates!T87</f>
        <v>6.9176736633444799E-2</v>
      </c>
      <c r="P86" s="108">
        <f>Estimates!P87/Estimates!S87</f>
        <v>0.12482903262169927</v>
      </c>
      <c r="Q86" s="108">
        <f>IF($C86=Estimates!$AM$3, Estimates!$AV$3, IF($C86=Estimates!$AM$4, Estimates!$AV$4, IF($C86=Estimates!$AM$5, Estimates!$AV$5, IF($C86=Estimates!$AM$6, Estimates!$AV$6,  IF($C86=Estimates!$AM$7, Estimates!$AV$7,  IF($C86=Estimates!$AM$8, Estimates!$AV$8, IF($C86=Estimates!$AM$9, Estimates!$AV$9,  FALSE)))))))</f>
        <v>0.3203341249121871</v>
      </c>
      <c r="R86">
        <f>'Input 1'!J87</f>
        <v>0</v>
      </c>
      <c r="S86" s="108">
        <f>'Input 1'!K87</f>
        <v>0</v>
      </c>
      <c r="T86" s="108" t="e">
        <f t="shared" si="3"/>
        <v>#DIV/0!</v>
      </c>
      <c r="U86">
        <f t="shared" si="4"/>
        <v>1</v>
      </c>
    </row>
    <row r="87" spans="1:21" x14ac:dyDescent="0.2">
      <c r="A87" t="str">
        <f>'Input 1'!D88</f>
        <v>PK601</v>
      </c>
      <c r="B87" t="str">
        <f>'Input 1'!C88</f>
        <v>Attock</v>
      </c>
      <c r="C87" t="str">
        <f>'Input 1'!B88</f>
        <v>PK6</v>
      </c>
      <c r="D87" t="str">
        <f>'Input 1'!A88</f>
        <v>Punjab</v>
      </c>
      <c r="E87">
        <f>'Input 1'!F88</f>
        <v>2764</v>
      </c>
      <c r="F87" s="188">
        <f>Estimates!D88</f>
        <v>2086.7440000000001</v>
      </c>
      <c r="G87" s="108">
        <f>Estimates!G88</f>
        <v>1</v>
      </c>
      <c r="H87" s="108">
        <f>Estimates!J88</f>
        <v>1</v>
      </c>
      <c r="I87" s="108">
        <f>Estimates!M88</f>
        <v>1</v>
      </c>
      <c r="J87" s="107">
        <f>Estimates!U88</f>
        <v>243.38016813132532</v>
      </c>
      <c r="K87" s="107">
        <f>Estimates!S88/Estimates!D88*100</f>
        <v>177.25724192870666</v>
      </c>
      <c r="L87" s="107">
        <f>Estimates!T88/Estimates!D88*100</f>
        <v>319.85969723314935</v>
      </c>
      <c r="M87" s="107">
        <f>IF($C87=Estimates!$AM$3, Estimates!$AR$3, IF($C87=Estimates!$AM$4, Estimates!$AR$4, IF($C87=Estimates!$AM$5, Estimates!$AR$5, IF($C87=Estimates!$AM$6, Estimates!$AR$6,  IF($C87=Estimates!$AM$7, Estimates!$AR$7,  IF($C87=Estimates!$AM$8, Estimates!$AR$8, IF($C87=Estimates!$AM$9, Estimates!$AR$9,  FALSE)))))))</f>
        <v>243.38016813132535</v>
      </c>
      <c r="N87" s="108">
        <f>Estimates!V88</f>
        <v>0.54423150429063638</v>
      </c>
      <c r="O87" s="108">
        <f>Estimates!P88/Estimates!T88</f>
        <v>0.41410392169561494</v>
      </c>
      <c r="P87" s="108">
        <f>Estimates!P88/Estimates!S88</f>
        <v>0.74724820027321082</v>
      </c>
      <c r="Q87" s="108">
        <f>IF($C87=Estimates!$AM$3, Estimates!$AV$3, IF($C87=Estimates!$AM$4, Estimates!$AV$4, IF($C87=Estimates!$AM$5, Estimates!$AV$5, IF($C87=Estimates!$AM$6, Estimates!$AV$6,  IF($C87=Estimates!$AM$7, Estimates!$AV$7,  IF($C87=Estimates!$AM$8, Estimates!$AV$8, IF($C87=Estimates!$AM$9, Estimates!$AV$9,  FALSE)))))))</f>
        <v>0.74542940577567618</v>
      </c>
      <c r="R87">
        <f>'Input 1'!J88</f>
        <v>0</v>
      </c>
      <c r="S87" s="108">
        <f>'Input 1'!K88</f>
        <v>0</v>
      </c>
      <c r="T87" s="108" t="e">
        <f t="shared" si="3"/>
        <v>#DIV/0!</v>
      </c>
      <c r="U87">
        <f t="shared" si="4"/>
        <v>0</v>
      </c>
    </row>
    <row r="88" spans="1:21" x14ac:dyDescent="0.2">
      <c r="A88" t="str">
        <f>'Input 1'!D89</f>
        <v>PK602</v>
      </c>
      <c r="B88" t="str">
        <f>'Input 1'!C89</f>
        <v>Bahawalnagar</v>
      </c>
      <c r="C88" t="str">
        <f>'Input 1'!B89</f>
        <v>PK6</v>
      </c>
      <c r="D88" t="str">
        <f>'Input 1'!A89</f>
        <v>Punjab</v>
      </c>
      <c r="E88">
        <f>'Input 1'!F89</f>
        <v>7113</v>
      </c>
      <c r="F88" s="188">
        <f>Estimates!D89</f>
        <v>3285.8290000000002</v>
      </c>
      <c r="G88" s="108">
        <f>Estimates!G89</f>
        <v>1</v>
      </c>
      <c r="H88" s="108">
        <f>Estimates!J89</f>
        <v>1</v>
      </c>
      <c r="I88" s="108">
        <f>Estimates!M89</f>
        <v>1</v>
      </c>
      <c r="J88" s="107">
        <f>Estimates!U89</f>
        <v>243.38016813132532</v>
      </c>
      <c r="K88" s="107">
        <f>Estimates!S89/Estimates!D89*100</f>
        <v>177.25724192870666</v>
      </c>
      <c r="L88" s="107">
        <f>Estimates!T89/Estimates!D89*100</f>
        <v>319.85969723314935</v>
      </c>
      <c r="M88" s="107">
        <f>IF($C88=Estimates!$AM$3, Estimates!$AR$3, IF($C88=Estimates!$AM$4, Estimates!$AR$4, IF($C88=Estimates!$AM$5, Estimates!$AR$5, IF($C88=Estimates!$AM$6, Estimates!$AR$6,  IF($C88=Estimates!$AM$7, Estimates!$AR$7,  IF($C88=Estimates!$AM$8, Estimates!$AR$8, IF($C88=Estimates!$AM$9, Estimates!$AR$9,  FALSE)))))))</f>
        <v>243.38016813132535</v>
      </c>
      <c r="N88" s="108">
        <f>Estimates!V89</f>
        <v>0.88945230235842698</v>
      </c>
      <c r="O88" s="108">
        <f>Estimates!P89/Estimates!T89</f>
        <v>0.67678126617808088</v>
      </c>
      <c r="P88" s="108">
        <f>Estimates!P89/Estimates!S89</f>
        <v>1.2212479926764019</v>
      </c>
      <c r="Q88" s="108">
        <f>IF($C88=Estimates!$AM$3, Estimates!$AV$3, IF($C88=Estimates!$AM$4, Estimates!$AV$4, IF($C88=Estimates!$AM$5, Estimates!$AV$5, IF($C88=Estimates!$AM$6, Estimates!$AV$6,  IF($C88=Estimates!$AM$7, Estimates!$AV$7,  IF($C88=Estimates!$AM$8, Estimates!$AV$8, IF($C88=Estimates!$AM$9, Estimates!$AV$9,  FALSE)))))))</f>
        <v>0.74542940577567618</v>
      </c>
      <c r="R88">
        <f>'Input 1'!J89</f>
        <v>0</v>
      </c>
      <c r="S88" s="108">
        <f>'Input 1'!K89</f>
        <v>0</v>
      </c>
      <c r="T88" s="108" t="e">
        <f t="shared" si="3"/>
        <v>#DIV/0!</v>
      </c>
      <c r="U88">
        <f t="shared" si="4"/>
        <v>0</v>
      </c>
    </row>
    <row r="89" spans="1:21" x14ac:dyDescent="0.2">
      <c r="A89" t="str">
        <f>'Input 1'!D90</f>
        <v>PK603</v>
      </c>
      <c r="B89" t="str">
        <f>'Input 1'!C90</f>
        <v>Bahawalpur</v>
      </c>
      <c r="C89" t="str">
        <f>'Input 1'!B90</f>
        <v>PK6</v>
      </c>
      <c r="D89" t="str">
        <f>'Input 1'!A90</f>
        <v>Punjab</v>
      </c>
      <c r="E89">
        <f>'Input 1'!F90</f>
        <v>8135</v>
      </c>
      <c r="F89" s="188">
        <f>Estimates!D90</f>
        <v>4085.7460000000001</v>
      </c>
      <c r="G89" s="108">
        <f>Estimates!G90</f>
        <v>1</v>
      </c>
      <c r="H89" s="108">
        <f>Estimates!J90</f>
        <v>1</v>
      </c>
      <c r="I89" s="108">
        <f>Estimates!M90</f>
        <v>1</v>
      </c>
      <c r="J89" s="107">
        <f>Estimates!U90</f>
        <v>243.38016813132532</v>
      </c>
      <c r="K89" s="107">
        <f>Estimates!S90/Estimates!D90*100</f>
        <v>177.25724192870666</v>
      </c>
      <c r="L89" s="107">
        <f>Estimates!T90/Estimates!D90*100</f>
        <v>319.85969723314935</v>
      </c>
      <c r="M89" s="107">
        <f>IF($C89=Estimates!$AM$3, Estimates!$AR$3, IF($C89=Estimates!$AM$4, Estimates!$AR$4, IF($C89=Estimates!$AM$5, Estimates!$AR$5, IF($C89=Estimates!$AM$6, Estimates!$AR$6,  IF($C89=Estimates!$AM$7, Estimates!$AR$7,  IF($C89=Estimates!$AM$8, Estimates!$AR$8, IF($C89=Estimates!$AM$9, Estimates!$AR$9,  FALSE)))))))</f>
        <v>243.38016813132535</v>
      </c>
      <c r="N89" s="108">
        <f>Estimates!V90</f>
        <v>0.81808985350965913</v>
      </c>
      <c r="O89" s="108">
        <f>Estimates!P90/Estimates!T90</f>
        <v>0.62248181879751141</v>
      </c>
      <c r="P89" s="108">
        <f>Estimates!P90/Estimates!S90</f>
        <v>1.1232649449312397</v>
      </c>
      <c r="Q89" s="108">
        <f>IF($C89=Estimates!$AM$3, Estimates!$AV$3, IF($C89=Estimates!$AM$4, Estimates!$AV$4, IF($C89=Estimates!$AM$5, Estimates!$AV$5, IF($C89=Estimates!$AM$6, Estimates!$AV$6,  IF($C89=Estimates!$AM$7, Estimates!$AV$7,  IF($C89=Estimates!$AM$8, Estimates!$AV$8, IF($C89=Estimates!$AM$9, Estimates!$AV$9,  FALSE)))))))</f>
        <v>0.74542940577567618</v>
      </c>
      <c r="R89">
        <f>'Input 1'!J90</f>
        <v>0</v>
      </c>
      <c r="S89" s="108">
        <f>'Input 1'!K90</f>
        <v>0</v>
      </c>
      <c r="T89" s="108" t="e">
        <f t="shared" si="3"/>
        <v>#DIV/0!</v>
      </c>
      <c r="U89">
        <f t="shared" si="4"/>
        <v>0</v>
      </c>
    </row>
    <row r="90" spans="1:21" x14ac:dyDescent="0.2">
      <c r="A90" t="str">
        <f>'Input 1'!D91</f>
        <v>PK604</v>
      </c>
      <c r="B90" t="str">
        <f>'Input 1'!C91</f>
        <v>Bhakkar</v>
      </c>
      <c r="C90" t="str">
        <f>'Input 1'!B91</f>
        <v>PK6</v>
      </c>
      <c r="D90" t="str">
        <f>'Input 1'!A91</f>
        <v>Punjab</v>
      </c>
      <c r="E90">
        <f>'Input 1'!F91</f>
        <v>3940</v>
      </c>
      <c r="F90" s="188">
        <f>Estimates!D91</f>
        <v>1858.318</v>
      </c>
      <c r="G90" s="108">
        <f>Estimates!G91</f>
        <v>1</v>
      </c>
      <c r="H90" s="108">
        <f>Estimates!J91</f>
        <v>1</v>
      </c>
      <c r="I90" s="108">
        <f>Estimates!M91</f>
        <v>1</v>
      </c>
      <c r="J90" s="107">
        <f>Estimates!U91</f>
        <v>243.38016813132532</v>
      </c>
      <c r="K90" s="107">
        <f>Estimates!S91/Estimates!D91*100</f>
        <v>177.25724192870666</v>
      </c>
      <c r="L90" s="107">
        <f>Estimates!T91/Estimates!D91*100</f>
        <v>319.85969723314935</v>
      </c>
      <c r="M90" s="107">
        <f>IF($C90=Estimates!$AM$3, Estimates!$AR$3, IF($C90=Estimates!$AM$4, Estimates!$AR$4, IF($C90=Estimates!$AM$5, Estimates!$AR$5, IF($C90=Estimates!$AM$6, Estimates!$AR$6,  IF($C90=Estimates!$AM$7, Estimates!$AR$7,  IF($C90=Estimates!$AM$8, Estimates!$AR$8, IF($C90=Estimates!$AM$9, Estimates!$AR$9,  FALSE)))))))</f>
        <v>243.38016813132535</v>
      </c>
      <c r="N90" s="108">
        <f>Estimates!V91</f>
        <v>0.8711461095935813</v>
      </c>
      <c r="O90" s="108">
        <f>Estimates!P91/Estimates!T91</f>
        <v>0.66285214565588813</v>
      </c>
      <c r="P90" s="108">
        <f>Estimates!P91/Estimates!S91</f>
        <v>1.1961129729475914</v>
      </c>
      <c r="Q90" s="108">
        <f>IF($C90=Estimates!$AM$3, Estimates!$AV$3, IF($C90=Estimates!$AM$4, Estimates!$AV$4, IF($C90=Estimates!$AM$5, Estimates!$AV$5, IF($C90=Estimates!$AM$6, Estimates!$AV$6,  IF($C90=Estimates!$AM$7, Estimates!$AV$7,  IF($C90=Estimates!$AM$8, Estimates!$AV$8, IF($C90=Estimates!$AM$9, Estimates!$AV$9,  FALSE)))))))</f>
        <v>0.74542940577567618</v>
      </c>
      <c r="R90">
        <f>'Input 1'!J91</f>
        <v>0</v>
      </c>
      <c r="S90" s="108">
        <f>'Input 1'!K91</f>
        <v>0</v>
      </c>
      <c r="T90" s="108" t="e">
        <f t="shared" si="3"/>
        <v>#DIV/0!</v>
      </c>
      <c r="U90">
        <f t="shared" si="4"/>
        <v>0</v>
      </c>
    </row>
    <row r="91" spans="1:21" x14ac:dyDescent="0.2">
      <c r="A91" t="str">
        <f>'Input 1'!D92</f>
        <v>PK605</v>
      </c>
      <c r="B91" t="str">
        <f>'Input 1'!C92</f>
        <v>Chakwal</v>
      </c>
      <c r="C91" t="str">
        <f>'Input 1'!B92</f>
        <v>PK6</v>
      </c>
      <c r="D91" t="str">
        <f>'Input 1'!A92</f>
        <v>Punjab</v>
      </c>
      <c r="E91">
        <f>'Input 1'!F92</f>
        <v>2579</v>
      </c>
      <c r="F91" s="188">
        <f>Estimates!D92</f>
        <v>1628.338</v>
      </c>
      <c r="G91" s="108">
        <f>Estimates!G92</f>
        <v>1</v>
      </c>
      <c r="H91" s="108">
        <f>Estimates!J92</f>
        <v>1</v>
      </c>
      <c r="I91" s="108">
        <f>Estimates!M92</f>
        <v>1</v>
      </c>
      <c r="J91" s="107">
        <f>Estimates!U92</f>
        <v>243.38016813132532</v>
      </c>
      <c r="K91" s="107">
        <f>Estimates!S92/Estimates!D92*100</f>
        <v>177.25724192870666</v>
      </c>
      <c r="L91" s="107">
        <f>Estimates!T92/Estimates!D92*100</f>
        <v>319.85969723314935</v>
      </c>
      <c r="M91" s="107">
        <f>IF($C91=Estimates!$AM$3, Estimates!$AR$3, IF($C91=Estimates!$AM$4, Estimates!$AR$4, IF($C91=Estimates!$AM$5, Estimates!$AR$5, IF($C91=Estimates!$AM$6, Estimates!$AR$6,  IF($C91=Estimates!$AM$7, Estimates!$AR$7,  IF($C91=Estimates!$AM$8, Estimates!$AR$8, IF($C91=Estimates!$AM$9, Estimates!$AR$9,  FALSE)))))))</f>
        <v>243.38016813132535</v>
      </c>
      <c r="N91" s="108">
        <f>Estimates!V92</f>
        <v>0.65076111915411805</v>
      </c>
      <c r="O91" s="108">
        <f>Estimates!P92/Estimates!T92</f>
        <v>0.49516194745101633</v>
      </c>
      <c r="P91" s="108">
        <f>Estimates!P92/Estimates!S92</f>
        <v>0.89351695236666551</v>
      </c>
      <c r="Q91" s="108">
        <f>IF($C91=Estimates!$AM$3, Estimates!$AV$3, IF($C91=Estimates!$AM$4, Estimates!$AV$4, IF($C91=Estimates!$AM$5, Estimates!$AV$5, IF($C91=Estimates!$AM$6, Estimates!$AV$6,  IF($C91=Estimates!$AM$7, Estimates!$AV$7,  IF($C91=Estimates!$AM$8, Estimates!$AV$8, IF($C91=Estimates!$AM$9, Estimates!$AV$9,  FALSE)))))))</f>
        <v>0.74542940577567618</v>
      </c>
      <c r="R91">
        <f>'Input 1'!J92</f>
        <v>0</v>
      </c>
      <c r="S91" s="108">
        <f>'Input 1'!K92</f>
        <v>0</v>
      </c>
      <c r="T91" s="108" t="e">
        <f t="shared" si="3"/>
        <v>#DIV/0!</v>
      </c>
      <c r="U91">
        <f t="shared" si="4"/>
        <v>0</v>
      </c>
    </row>
    <row r="92" spans="1:21" x14ac:dyDescent="0.2">
      <c r="A92" t="str">
        <f>'Input 1'!D93</f>
        <v>PK606</v>
      </c>
      <c r="B92" t="str">
        <f>'Input 1'!C93</f>
        <v>Chiniot</v>
      </c>
      <c r="C92" t="str">
        <f>'Input 1'!B93</f>
        <v>PK6</v>
      </c>
      <c r="D92" t="str">
        <f>'Input 1'!A93</f>
        <v>Punjab</v>
      </c>
      <c r="E92">
        <f>'Input 1'!F93</f>
        <v>3059</v>
      </c>
      <c r="F92" s="188">
        <f>Estimates!D93</f>
        <v>1501.954</v>
      </c>
      <c r="G92" s="108">
        <f>Estimates!G93</f>
        <v>1</v>
      </c>
      <c r="H92" s="108">
        <f>Estimates!J93</f>
        <v>1</v>
      </c>
      <c r="I92" s="108">
        <f>Estimates!M93</f>
        <v>1</v>
      </c>
      <c r="J92" s="107">
        <f>Estimates!U93</f>
        <v>243.38016813132532</v>
      </c>
      <c r="K92" s="107">
        <f>Estimates!S93/Estimates!D93*100</f>
        <v>177.25724192870666</v>
      </c>
      <c r="L92" s="107">
        <f>Estimates!T93/Estimates!D93*100</f>
        <v>319.85969723314929</v>
      </c>
      <c r="M92" s="107">
        <f>IF($C92=Estimates!$AM$3, Estimates!$AR$3, IF($C92=Estimates!$AM$4, Estimates!$AR$4, IF($C92=Estimates!$AM$5, Estimates!$AR$5, IF($C92=Estimates!$AM$6, Estimates!$AR$6,  IF($C92=Estimates!$AM$7, Estimates!$AR$7,  IF($C92=Estimates!$AM$8, Estimates!$AR$8, IF($C92=Estimates!$AM$9, Estimates!$AR$9,  FALSE)))))))</f>
        <v>243.38016813132535</v>
      </c>
      <c r="N92" s="108">
        <f>Estimates!V93</f>
        <v>0.83683080406281962</v>
      </c>
      <c r="O92" s="108">
        <f>Estimates!P93/Estimates!T93</f>
        <v>0.63674174505900727</v>
      </c>
      <c r="P92" s="108">
        <f>Estimates!P93/Estimates!S93</f>
        <v>1.1489969017581636</v>
      </c>
      <c r="Q92" s="108">
        <f>IF($C92=Estimates!$AM$3, Estimates!$AV$3, IF($C92=Estimates!$AM$4, Estimates!$AV$4, IF($C92=Estimates!$AM$5, Estimates!$AV$5, IF($C92=Estimates!$AM$6, Estimates!$AV$6,  IF($C92=Estimates!$AM$7, Estimates!$AV$7,  IF($C92=Estimates!$AM$8, Estimates!$AV$8, IF($C92=Estimates!$AM$9, Estimates!$AV$9,  FALSE)))))))</f>
        <v>0.74542940577567618</v>
      </c>
      <c r="R92">
        <f>'Input 1'!J93</f>
        <v>0</v>
      </c>
      <c r="S92" s="108">
        <f>'Input 1'!K93</f>
        <v>0</v>
      </c>
      <c r="T92" s="108" t="e">
        <f t="shared" si="3"/>
        <v>#DIV/0!</v>
      </c>
      <c r="U92">
        <f t="shared" si="4"/>
        <v>0</v>
      </c>
    </row>
    <row r="93" spans="1:21" x14ac:dyDescent="0.2">
      <c r="A93" t="str">
        <f>'Input 1'!D94</f>
        <v>PK607</v>
      </c>
      <c r="B93" t="str">
        <f>'Input 1'!C94</f>
        <v>Dera Ghazi Khan</v>
      </c>
      <c r="C93" t="str">
        <f>'Input 1'!B94</f>
        <v>PK6</v>
      </c>
      <c r="D93" t="str">
        <f>'Input 1'!A94</f>
        <v>Punjab</v>
      </c>
      <c r="E93">
        <f>'Input 1'!F94</f>
        <v>7997</v>
      </c>
      <c r="F93" s="188">
        <f>Estimates!D94</f>
        <v>3326.4369999999999</v>
      </c>
      <c r="G93" s="108">
        <f>Estimates!G94</f>
        <v>1</v>
      </c>
      <c r="H93" s="108">
        <f>Estimates!J94</f>
        <v>1</v>
      </c>
      <c r="I93" s="108">
        <f>Estimates!M94</f>
        <v>1</v>
      </c>
      <c r="J93" s="107">
        <f>Estimates!U94</f>
        <v>243.38016813132532</v>
      </c>
      <c r="K93" s="107">
        <f>Estimates!S94/Estimates!D94*100</f>
        <v>177.25724192870666</v>
      </c>
      <c r="L93" s="107">
        <f>Estimates!T94/Estimates!D94*100</f>
        <v>319.85969723314929</v>
      </c>
      <c r="M93" s="107">
        <f>IF($C93=Estimates!$AM$3, Estimates!$AR$3, IF($C93=Estimates!$AM$4, Estimates!$AR$4, IF($C93=Estimates!$AM$5, Estimates!$AR$5, IF($C93=Estimates!$AM$6, Estimates!$AR$6,  IF($C93=Estimates!$AM$7, Estimates!$AR$7,  IF($C93=Estimates!$AM$8, Estimates!$AR$8, IF($C93=Estimates!$AM$9, Estimates!$AR$9,  FALSE)))))))</f>
        <v>243.38016813132535</v>
      </c>
      <c r="N93" s="108">
        <f>Estimates!V94</f>
        <v>0.98778540861362207</v>
      </c>
      <c r="O93" s="108">
        <f>Estimates!P94/Estimates!T94</f>
        <v>0.75160259609330404</v>
      </c>
      <c r="P93" s="108">
        <f>Estimates!P94/Estimates!S94</f>
        <v>1.356262662163872</v>
      </c>
      <c r="Q93" s="108">
        <f>IF($C93=Estimates!$AM$3, Estimates!$AV$3, IF($C93=Estimates!$AM$4, Estimates!$AV$4, IF($C93=Estimates!$AM$5, Estimates!$AV$5, IF($C93=Estimates!$AM$6, Estimates!$AV$6,  IF($C93=Estimates!$AM$7, Estimates!$AV$7,  IF($C93=Estimates!$AM$8, Estimates!$AV$8, IF($C93=Estimates!$AM$9, Estimates!$AV$9,  FALSE)))))))</f>
        <v>0.74542940577567618</v>
      </c>
      <c r="R93">
        <f>'Input 1'!J94</f>
        <v>0</v>
      </c>
      <c r="S93" s="108">
        <f>'Input 1'!K94</f>
        <v>0</v>
      </c>
      <c r="T93" s="108" t="e">
        <f t="shared" si="3"/>
        <v>#DIV/0!</v>
      </c>
      <c r="U93">
        <f t="shared" si="4"/>
        <v>0</v>
      </c>
    </row>
    <row r="94" spans="1:21" x14ac:dyDescent="0.2">
      <c r="A94" t="str">
        <f>'Input 1'!D95</f>
        <v>PK608</v>
      </c>
      <c r="B94" t="str">
        <f>'Input 1'!C95</f>
        <v>Faisalabad</v>
      </c>
      <c r="C94" t="str">
        <f>'Input 1'!B95</f>
        <v>PK6</v>
      </c>
      <c r="D94" t="str">
        <f>'Input 1'!A95</f>
        <v>Punjab</v>
      </c>
      <c r="E94">
        <f>'Input 1'!F95</f>
        <v>13606</v>
      </c>
      <c r="F94" s="188">
        <f>Estimates!D95</f>
        <v>8680.6560000000009</v>
      </c>
      <c r="G94" s="108">
        <f>Estimates!G95</f>
        <v>1</v>
      </c>
      <c r="H94" s="108">
        <f>Estimates!J95</f>
        <v>1</v>
      </c>
      <c r="I94" s="108">
        <f>Estimates!M95</f>
        <v>1</v>
      </c>
      <c r="J94" s="107">
        <f>Estimates!U95</f>
        <v>243.38016813132532</v>
      </c>
      <c r="K94" s="107">
        <f>Estimates!S95/Estimates!D95*100</f>
        <v>177.25724192870666</v>
      </c>
      <c r="L94" s="107">
        <f>Estimates!T95/Estimates!D95*100</f>
        <v>319.85969723314935</v>
      </c>
      <c r="M94" s="107">
        <f>IF($C94=Estimates!$AM$3, Estimates!$AR$3, IF($C94=Estimates!$AM$4, Estimates!$AR$4, IF($C94=Estimates!$AM$5, Estimates!$AR$5, IF($C94=Estimates!$AM$6, Estimates!$AR$6,  IF($C94=Estimates!$AM$7, Estimates!$AR$7,  IF($C94=Estimates!$AM$8, Estimates!$AR$8, IF($C94=Estimates!$AM$9, Estimates!$AR$9,  FALSE)))))))</f>
        <v>243.38016813132535</v>
      </c>
      <c r="N94" s="108">
        <f>Estimates!V95</f>
        <v>0.64401018185493097</v>
      </c>
      <c r="O94" s="108">
        <f>Estimates!P95/Estimates!T95</f>
        <v>0.4900251819593559</v>
      </c>
      <c r="P94" s="108">
        <f>Estimates!P95/Estimates!S95</f>
        <v>0.88424768789519725</v>
      </c>
      <c r="Q94" s="108">
        <f>IF($C94=Estimates!$AM$3, Estimates!$AV$3, IF($C94=Estimates!$AM$4, Estimates!$AV$4, IF($C94=Estimates!$AM$5, Estimates!$AV$5, IF($C94=Estimates!$AM$6, Estimates!$AV$6,  IF($C94=Estimates!$AM$7, Estimates!$AV$7,  IF($C94=Estimates!$AM$8, Estimates!$AV$8, IF($C94=Estimates!$AM$9, Estimates!$AV$9,  FALSE)))))))</f>
        <v>0.74542940577567618</v>
      </c>
      <c r="R94">
        <f>'Input 1'!J95</f>
        <v>0</v>
      </c>
      <c r="S94" s="108">
        <f>'Input 1'!K95</f>
        <v>0</v>
      </c>
      <c r="T94" s="108" t="e">
        <f t="shared" si="3"/>
        <v>#DIV/0!</v>
      </c>
      <c r="U94">
        <f t="shared" si="4"/>
        <v>0</v>
      </c>
    </row>
    <row r="95" spans="1:21" x14ac:dyDescent="0.2">
      <c r="A95" t="str">
        <f>'Input 1'!D96</f>
        <v>PK609</v>
      </c>
      <c r="B95" t="str">
        <f>'Input 1'!C96</f>
        <v>Gujranwala</v>
      </c>
      <c r="C95" t="str">
        <f>'Input 1'!B96</f>
        <v>PK6</v>
      </c>
      <c r="D95" t="str">
        <f>'Input 1'!A96</f>
        <v>Punjab</v>
      </c>
      <c r="E95">
        <f>'Input 1'!F96</f>
        <v>10434</v>
      </c>
      <c r="F95" s="188">
        <f>Estimates!D96</f>
        <v>5552.3789999999999</v>
      </c>
      <c r="G95" s="108">
        <f>Estimates!G96</f>
        <v>1</v>
      </c>
      <c r="H95" s="108">
        <f>Estimates!J96</f>
        <v>1</v>
      </c>
      <c r="I95" s="108">
        <f>Estimates!M96</f>
        <v>1</v>
      </c>
      <c r="J95" s="107">
        <f>Estimates!U96</f>
        <v>243.38016813132532</v>
      </c>
      <c r="K95" s="107">
        <f>Estimates!S96/Estimates!D96*100</f>
        <v>177.25724192870663</v>
      </c>
      <c r="L95" s="107">
        <f>Estimates!T96/Estimates!D96*100</f>
        <v>319.85969723314935</v>
      </c>
      <c r="M95" s="107">
        <f>IF($C95=Estimates!$AM$3, Estimates!$AR$3, IF($C95=Estimates!$AM$4, Estimates!$AR$4, IF($C95=Estimates!$AM$5, Estimates!$AR$5, IF($C95=Estimates!$AM$6, Estimates!$AR$6,  IF($C95=Estimates!$AM$7, Estimates!$AR$7,  IF($C95=Estimates!$AM$8, Estimates!$AR$8, IF($C95=Estimates!$AM$9, Estimates!$AR$9,  FALSE)))))))</f>
        <v>243.38016813132535</v>
      </c>
      <c r="N95" s="108">
        <f>Estimates!V96</f>
        <v>0.77212309460198525</v>
      </c>
      <c r="O95" s="108">
        <f>Estimates!P96/Estimates!T96</f>
        <v>0.5875058665028805</v>
      </c>
      <c r="P95" s="108">
        <f>Estimates!P96/Estimates!S96</f>
        <v>1.0601510355096924</v>
      </c>
      <c r="Q95" s="108">
        <f>IF($C95=Estimates!$AM$3, Estimates!$AV$3, IF($C95=Estimates!$AM$4, Estimates!$AV$4, IF($C95=Estimates!$AM$5, Estimates!$AV$5, IF($C95=Estimates!$AM$6, Estimates!$AV$6,  IF($C95=Estimates!$AM$7, Estimates!$AV$7,  IF($C95=Estimates!$AM$8, Estimates!$AV$8, IF($C95=Estimates!$AM$9, Estimates!$AV$9,  FALSE)))))))</f>
        <v>0.74542940577567618</v>
      </c>
      <c r="R95">
        <f>'Input 1'!J96</f>
        <v>0</v>
      </c>
      <c r="S95" s="108">
        <f>'Input 1'!K96</f>
        <v>0</v>
      </c>
      <c r="T95" s="108" t="e">
        <f t="shared" si="3"/>
        <v>#DIV/0!</v>
      </c>
      <c r="U95">
        <f t="shared" si="4"/>
        <v>0</v>
      </c>
    </row>
    <row r="96" spans="1:21" x14ac:dyDescent="0.2">
      <c r="A96" t="str">
        <f>'Input 1'!D97</f>
        <v>PK610</v>
      </c>
      <c r="B96" t="str">
        <f>'Input 1'!C97</f>
        <v>Gujrat</v>
      </c>
      <c r="C96" t="str">
        <f>'Input 1'!B97</f>
        <v>PK6</v>
      </c>
      <c r="D96" t="str">
        <f>'Input 1'!A97</f>
        <v>Punjab</v>
      </c>
      <c r="E96">
        <f>'Input 1'!F97</f>
        <v>2920</v>
      </c>
      <c r="F96" s="188">
        <f>Estimates!D97</f>
        <v>2979.366</v>
      </c>
      <c r="G96" s="108">
        <f>Estimates!G97</f>
        <v>1</v>
      </c>
      <c r="H96" s="108">
        <f>Estimates!J97</f>
        <v>1</v>
      </c>
      <c r="I96" s="108">
        <f>Estimates!M97</f>
        <v>1</v>
      </c>
      <c r="J96" s="107">
        <f>Estimates!U97</f>
        <v>243.38016813132532</v>
      </c>
      <c r="K96" s="107">
        <f>Estimates!S97/Estimates!D97*100</f>
        <v>177.25724192870666</v>
      </c>
      <c r="L96" s="107">
        <f>Estimates!T97/Estimates!D97*100</f>
        <v>319.85969723314935</v>
      </c>
      <c r="M96" s="107">
        <f>IF($C96=Estimates!$AM$3, Estimates!$AR$3, IF($C96=Estimates!$AM$4, Estimates!$AR$4, IF($C96=Estimates!$AM$5, Estimates!$AR$5, IF($C96=Estimates!$AM$6, Estimates!$AR$6,  IF($C96=Estimates!$AM$7, Estimates!$AR$7,  IF($C96=Estimates!$AM$8, Estimates!$AR$8, IF($C96=Estimates!$AM$9, Estimates!$AR$9,  FALSE)))))))</f>
        <v>243.38016813132535</v>
      </c>
      <c r="N96" s="108">
        <f>Estimates!V97</f>
        <v>0.40269274681889417</v>
      </c>
      <c r="O96" s="108">
        <f>Estimates!P97/Estimates!T97</f>
        <v>0.3064075570440154</v>
      </c>
      <c r="P96" s="108">
        <f>Estimates!P97/Estimates!S97</f>
        <v>0.5529107152951559</v>
      </c>
      <c r="Q96" s="108">
        <f>IF($C96=Estimates!$AM$3, Estimates!$AV$3, IF($C96=Estimates!$AM$4, Estimates!$AV$4, IF($C96=Estimates!$AM$5, Estimates!$AV$5, IF($C96=Estimates!$AM$6, Estimates!$AV$6,  IF($C96=Estimates!$AM$7, Estimates!$AV$7,  IF($C96=Estimates!$AM$8, Estimates!$AV$8, IF($C96=Estimates!$AM$9, Estimates!$AV$9,  FALSE)))))))</f>
        <v>0.74542940577567618</v>
      </c>
      <c r="R96">
        <f>'Input 1'!J97</f>
        <v>0</v>
      </c>
      <c r="S96" s="108">
        <f>'Input 1'!K97</f>
        <v>0</v>
      </c>
      <c r="T96" s="108" t="e">
        <f t="shared" si="3"/>
        <v>#DIV/0!</v>
      </c>
      <c r="U96">
        <f t="shared" si="4"/>
        <v>0</v>
      </c>
    </row>
    <row r="97" spans="1:21" x14ac:dyDescent="0.2">
      <c r="A97" t="str">
        <f>'Input 1'!D98</f>
        <v>PK611</v>
      </c>
      <c r="B97" t="str">
        <f>'Input 1'!C98</f>
        <v>Hafizabad</v>
      </c>
      <c r="C97" t="str">
        <f>'Input 1'!B98</f>
        <v>PK6</v>
      </c>
      <c r="D97" t="str">
        <f>'Input 1'!A98</f>
        <v>Punjab</v>
      </c>
      <c r="E97">
        <f>'Input 1'!F98</f>
        <v>2211</v>
      </c>
      <c r="F97" s="188">
        <f>Estimates!D98</f>
        <v>1261.1769999999999</v>
      </c>
      <c r="G97" s="108">
        <f>Estimates!G98</f>
        <v>1</v>
      </c>
      <c r="H97" s="108">
        <f>Estimates!J98</f>
        <v>1</v>
      </c>
      <c r="I97" s="108">
        <f>Estimates!M98</f>
        <v>1</v>
      </c>
      <c r="J97" s="107">
        <f>Estimates!U98</f>
        <v>243.38016813132532</v>
      </c>
      <c r="K97" s="107">
        <f>Estimates!S98/Estimates!D98*100</f>
        <v>177.25724192870669</v>
      </c>
      <c r="L97" s="107">
        <f>Estimates!T98/Estimates!D98*100</f>
        <v>319.85969723314935</v>
      </c>
      <c r="M97" s="107">
        <f>IF($C97=Estimates!$AM$3, Estimates!$AR$3, IF($C97=Estimates!$AM$4, Estimates!$AR$4, IF($C97=Estimates!$AM$5, Estimates!$AR$5, IF($C97=Estimates!$AM$6, Estimates!$AR$6,  IF($C97=Estimates!$AM$7, Estimates!$AR$7,  IF($C97=Estimates!$AM$8, Estimates!$AR$8, IF($C97=Estimates!$AM$9, Estimates!$AR$9,  FALSE)))))))</f>
        <v>243.38016813132535</v>
      </c>
      <c r="N97" s="108">
        <f>Estimates!V98</f>
        <v>0.72032338441574784</v>
      </c>
      <c r="O97" s="108">
        <f>Estimates!P98/Estimates!T98</f>
        <v>0.54809164119305342</v>
      </c>
      <c r="P97" s="108">
        <f>Estimates!P98/Estimates!S98</f>
        <v>0.98902828736634119</v>
      </c>
      <c r="Q97" s="108">
        <f>IF($C97=Estimates!$AM$3, Estimates!$AV$3, IF($C97=Estimates!$AM$4, Estimates!$AV$4, IF($C97=Estimates!$AM$5, Estimates!$AV$5, IF($C97=Estimates!$AM$6, Estimates!$AV$6,  IF($C97=Estimates!$AM$7, Estimates!$AV$7,  IF($C97=Estimates!$AM$8, Estimates!$AV$8, IF($C97=Estimates!$AM$9, Estimates!$AV$9,  FALSE)))))))</f>
        <v>0.74542940577567618</v>
      </c>
      <c r="R97">
        <f>'Input 1'!J98</f>
        <v>0</v>
      </c>
      <c r="S97" s="108">
        <f>'Input 1'!K98</f>
        <v>0</v>
      </c>
      <c r="T97" s="108" t="e">
        <f t="shared" si="3"/>
        <v>#DIV/0!</v>
      </c>
      <c r="U97">
        <f t="shared" si="4"/>
        <v>0</v>
      </c>
    </row>
    <row r="98" spans="1:21" x14ac:dyDescent="0.2">
      <c r="A98" t="str">
        <f>'Input 1'!D99</f>
        <v>PK612</v>
      </c>
      <c r="B98" t="str">
        <f>'Input 1'!C99</f>
        <v>Jhang</v>
      </c>
      <c r="C98" t="str">
        <f>'Input 1'!B99</f>
        <v>PK6</v>
      </c>
      <c r="D98" t="str">
        <f>'Input 1'!A99</f>
        <v>Punjab</v>
      </c>
      <c r="E98">
        <f>'Input 1'!F99</f>
        <v>6667</v>
      </c>
      <c r="F98" s="188">
        <f>Estimates!D99</f>
        <v>3034.8969999999999</v>
      </c>
      <c r="G98" s="108">
        <f>Estimates!G99</f>
        <v>1</v>
      </c>
      <c r="H98" s="108">
        <f>Estimates!J99</f>
        <v>1</v>
      </c>
      <c r="I98" s="108">
        <f>Estimates!M99</f>
        <v>1</v>
      </c>
      <c r="J98" s="107">
        <f>Estimates!U99</f>
        <v>243.38016813132532</v>
      </c>
      <c r="K98" s="107">
        <f>Estimates!S99/Estimates!D99*100</f>
        <v>177.25724192870663</v>
      </c>
      <c r="L98" s="107">
        <f>Estimates!T99/Estimates!D99*100</f>
        <v>319.85969723314935</v>
      </c>
      <c r="M98" s="107">
        <f>IF($C98=Estimates!$AM$3, Estimates!$AR$3, IF($C98=Estimates!$AM$4, Estimates!$AR$4, IF($C98=Estimates!$AM$5, Estimates!$AR$5, IF($C98=Estimates!$AM$6, Estimates!$AR$6,  IF($C98=Estimates!$AM$7, Estimates!$AR$7,  IF($C98=Estimates!$AM$8, Estimates!$AR$8, IF($C98=Estimates!$AM$9, Estimates!$AR$9,  FALSE)))))))</f>
        <v>243.38016813132535</v>
      </c>
      <c r="N98" s="108">
        <f>Estimates!V99</f>
        <v>0.90261243425642734</v>
      </c>
      <c r="O98" s="108">
        <f>Estimates!P99/Estimates!T99</f>
        <v>0.68679476628975977</v>
      </c>
      <c r="P98" s="108">
        <f>Estimates!P99/Estimates!S99</f>
        <v>1.2393172973723081</v>
      </c>
      <c r="Q98" s="108">
        <f>IF($C98=Estimates!$AM$3, Estimates!$AV$3, IF($C98=Estimates!$AM$4, Estimates!$AV$4, IF($C98=Estimates!$AM$5, Estimates!$AV$5, IF($C98=Estimates!$AM$6, Estimates!$AV$6,  IF($C98=Estimates!$AM$7, Estimates!$AV$7,  IF($C98=Estimates!$AM$8, Estimates!$AV$8, IF($C98=Estimates!$AM$9, Estimates!$AV$9,  FALSE)))))))</f>
        <v>0.74542940577567618</v>
      </c>
      <c r="R98">
        <f>'Input 1'!J99</f>
        <v>0</v>
      </c>
      <c r="S98" s="108">
        <f>'Input 1'!K99</f>
        <v>0</v>
      </c>
      <c r="T98" s="108" t="e">
        <f t="shared" ref="T98:T129" si="5">E98/R98</f>
        <v>#DIV/0!</v>
      </c>
      <c r="U98">
        <f t="shared" si="4"/>
        <v>0</v>
      </c>
    </row>
    <row r="99" spans="1:21" x14ac:dyDescent="0.2">
      <c r="A99" t="str">
        <f>'Input 1'!D100</f>
        <v>PK613</v>
      </c>
      <c r="B99" t="str">
        <f>'Input 1'!C100</f>
        <v>Jhelum</v>
      </c>
      <c r="C99" t="str">
        <f>'Input 1'!B100</f>
        <v>PK6</v>
      </c>
      <c r="D99" t="str">
        <f>'Input 1'!A100</f>
        <v>Punjab</v>
      </c>
      <c r="E99">
        <f>'Input 1'!F100</f>
        <v>3121</v>
      </c>
      <c r="F99" s="188">
        <f>Estimates!D100</f>
        <v>1311.3119999999999</v>
      </c>
      <c r="G99" s="108">
        <f>Estimates!G100</f>
        <v>1</v>
      </c>
      <c r="H99" s="108">
        <f>Estimates!J100</f>
        <v>1</v>
      </c>
      <c r="I99" s="108">
        <f>Estimates!M100</f>
        <v>1</v>
      </c>
      <c r="J99" s="107">
        <f>Estimates!U100</f>
        <v>243.38016813132532</v>
      </c>
      <c r="K99" s="107">
        <f>Estimates!S100/Estimates!D100*100</f>
        <v>177.25724192870666</v>
      </c>
      <c r="L99" s="107">
        <f>Estimates!T100/Estimates!D100*100</f>
        <v>319.85969723314935</v>
      </c>
      <c r="M99" s="107">
        <f>IF($C99=Estimates!$AM$3, Estimates!$AR$3, IF($C99=Estimates!$AM$4, Estimates!$AR$4, IF($C99=Estimates!$AM$5, Estimates!$AR$5, IF($C99=Estimates!$AM$6, Estimates!$AR$6,  IF($C99=Estimates!$AM$7, Estimates!$AR$7,  IF($C99=Estimates!$AM$8, Estimates!$AR$8, IF($C99=Estimates!$AM$9, Estimates!$AR$9,  FALSE)))))))</f>
        <v>243.38016813132535</v>
      </c>
      <c r="N99" s="108">
        <f>Estimates!V100</f>
        <v>0.97791823944917466</v>
      </c>
      <c r="O99" s="108">
        <f>Estimates!P100/Estimates!T100</f>
        <v>0.74409470025335711</v>
      </c>
      <c r="P99" s="108">
        <f>Estimates!P100/Estimates!S100</f>
        <v>1.3427147062998779</v>
      </c>
      <c r="Q99" s="108">
        <f>IF($C99=Estimates!$AM$3, Estimates!$AV$3, IF($C99=Estimates!$AM$4, Estimates!$AV$4, IF($C99=Estimates!$AM$5, Estimates!$AV$5, IF($C99=Estimates!$AM$6, Estimates!$AV$6,  IF($C99=Estimates!$AM$7, Estimates!$AV$7,  IF($C99=Estimates!$AM$8, Estimates!$AV$8, IF($C99=Estimates!$AM$9, Estimates!$AV$9,  FALSE)))))))</f>
        <v>0.74542940577567618</v>
      </c>
      <c r="R99">
        <f>'Input 1'!J100</f>
        <v>0</v>
      </c>
      <c r="S99" s="108">
        <f>'Input 1'!K100</f>
        <v>0</v>
      </c>
      <c r="T99" s="108" t="e">
        <f t="shared" si="5"/>
        <v>#DIV/0!</v>
      </c>
      <c r="U99">
        <f t="shared" si="4"/>
        <v>0</v>
      </c>
    </row>
    <row r="100" spans="1:21" x14ac:dyDescent="0.2">
      <c r="A100" t="str">
        <f>'Input 1'!D101</f>
        <v>PK614</v>
      </c>
      <c r="B100" t="str">
        <f>'Input 1'!C101</f>
        <v>Kasur</v>
      </c>
      <c r="C100" t="str">
        <f>'Input 1'!B101</f>
        <v>PK6</v>
      </c>
      <c r="D100" t="str">
        <f>'Input 1'!A101</f>
        <v>Punjab</v>
      </c>
      <c r="E100">
        <f>'Input 1'!F101</f>
        <v>8284</v>
      </c>
      <c r="F100" s="188">
        <f>Estimates!D101</f>
        <v>3820.2080000000001</v>
      </c>
      <c r="G100" s="108">
        <f>Estimates!G101</f>
        <v>1</v>
      </c>
      <c r="H100" s="108">
        <f>Estimates!J101</f>
        <v>1</v>
      </c>
      <c r="I100" s="108">
        <f>Estimates!M101</f>
        <v>1</v>
      </c>
      <c r="J100" s="107">
        <f>Estimates!U101</f>
        <v>243.38016813132532</v>
      </c>
      <c r="K100" s="107">
        <f>Estimates!S101/Estimates!D101*100</f>
        <v>177.25724192870663</v>
      </c>
      <c r="L100" s="107">
        <f>Estimates!T101/Estimates!D101*100</f>
        <v>319.85969723314935</v>
      </c>
      <c r="M100" s="107">
        <f>IF($C100=Estimates!$AM$3, Estimates!$AR$3, IF($C100=Estimates!$AM$4, Estimates!$AR$4, IF($C100=Estimates!$AM$5, Estimates!$AR$5, IF($C100=Estimates!$AM$6, Estimates!$AR$6,  IF($C100=Estimates!$AM$7, Estimates!$AR$7,  IF($C100=Estimates!$AM$8, Estimates!$AR$8, IF($C100=Estimates!$AM$9, Estimates!$AR$9,  FALSE)))))))</f>
        <v>243.38016813132535</v>
      </c>
      <c r="N100" s="108">
        <f>Estimates!V101</f>
        <v>0.89097987334659345</v>
      </c>
      <c r="O100" s="108">
        <f>Estimates!P101/Estimates!T101</f>
        <v>0.67794358980668556</v>
      </c>
      <c r="P100" s="108">
        <f>Estimates!P101/Estimates!S101</f>
        <v>1.2233453991343115</v>
      </c>
      <c r="Q100" s="108">
        <f>IF($C100=Estimates!$AM$3, Estimates!$AV$3, IF($C100=Estimates!$AM$4, Estimates!$AV$4, IF($C100=Estimates!$AM$5, Estimates!$AV$5, IF($C100=Estimates!$AM$6, Estimates!$AV$6,  IF($C100=Estimates!$AM$7, Estimates!$AV$7,  IF($C100=Estimates!$AM$8, Estimates!$AV$8, IF($C100=Estimates!$AM$9, Estimates!$AV$9,  FALSE)))))))</f>
        <v>0.74542940577567618</v>
      </c>
      <c r="R100">
        <f>'Input 1'!J101</f>
        <v>0</v>
      </c>
      <c r="S100" s="108">
        <f>'Input 1'!K101</f>
        <v>0</v>
      </c>
      <c r="T100" s="108" t="e">
        <f t="shared" si="5"/>
        <v>#DIV/0!</v>
      </c>
      <c r="U100">
        <f t="shared" si="4"/>
        <v>0</v>
      </c>
    </row>
    <row r="101" spans="1:21" x14ac:dyDescent="0.2">
      <c r="A101" t="str">
        <f>'Input 1'!D102</f>
        <v>PK615</v>
      </c>
      <c r="B101" t="str">
        <f>'Input 1'!C102</f>
        <v>Khanewal</v>
      </c>
      <c r="C101" t="str">
        <f>'Input 1'!B102</f>
        <v>PK6</v>
      </c>
      <c r="D101" t="str">
        <f>'Input 1'!A102</f>
        <v>Punjab</v>
      </c>
      <c r="E101">
        <f>'Input 1'!F102</f>
        <v>5930</v>
      </c>
      <c r="F101" s="188">
        <f>Estimates!D102</f>
        <v>3199.3139999999999</v>
      </c>
      <c r="G101" s="108">
        <f>Estimates!G102</f>
        <v>1</v>
      </c>
      <c r="H101" s="108">
        <f>Estimates!J102</f>
        <v>1</v>
      </c>
      <c r="I101" s="108">
        <f>Estimates!M102</f>
        <v>1</v>
      </c>
      <c r="J101" s="107">
        <f>Estimates!U102</f>
        <v>243.38016813132532</v>
      </c>
      <c r="K101" s="107">
        <f>Estimates!S102/Estimates!D102*100</f>
        <v>177.25724192870666</v>
      </c>
      <c r="L101" s="107">
        <f>Estimates!T102/Estimates!D102*100</f>
        <v>319.85969723314935</v>
      </c>
      <c r="M101" s="107">
        <f>IF($C101=Estimates!$AM$3, Estimates!$AR$3, IF($C101=Estimates!$AM$4, Estimates!$AR$4, IF($C101=Estimates!$AM$5, Estimates!$AR$5, IF($C101=Estimates!$AM$6, Estimates!$AR$6,  IF($C101=Estimates!$AM$7, Estimates!$AR$7,  IF($C101=Estimates!$AM$8, Estimates!$AR$8, IF($C101=Estimates!$AM$9, Estimates!$AR$9,  FALSE)))))))</f>
        <v>243.38016813132535</v>
      </c>
      <c r="N101" s="108">
        <f>Estimates!V102</f>
        <v>0.76157493155046008</v>
      </c>
      <c r="O101" s="108">
        <f>Estimates!P102/Estimates!T102</f>
        <v>0.57947980470402383</v>
      </c>
      <c r="P101" s="108">
        <f>Estimates!P102/Estimates!S102</f>
        <v>1.0456680520838901</v>
      </c>
      <c r="Q101" s="108">
        <f>IF($C101=Estimates!$AM$3, Estimates!$AV$3, IF($C101=Estimates!$AM$4, Estimates!$AV$4, IF($C101=Estimates!$AM$5, Estimates!$AV$5, IF($C101=Estimates!$AM$6, Estimates!$AV$6,  IF($C101=Estimates!$AM$7, Estimates!$AV$7,  IF($C101=Estimates!$AM$8, Estimates!$AV$8, IF($C101=Estimates!$AM$9, Estimates!$AV$9,  FALSE)))))))</f>
        <v>0.74542940577567618</v>
      </c>
      <c r="R101">
        <f>'Input 1'!J102</f>
        <v>0</v>
      </c>
      <c r="S101" s="108">
        <f>'Input 1'!K102</f>
        <v>0</v>
      </c>
      <c r="T101" s="108" t="e">
        <f t="shared" si="5"/>
        <v>#DIV/0!</v>
      </c>
      <c r="U101">
        <f t="shared" si="4"/>
        <v>0</v>
      </c>
    </row>
    <row r="102" spans="1:21" x14ac:dyDescent="0.2">
      <c r="A102" t="str">
        <f>'Input 1'!D103</f>
        <v>PK616</v>
      </c>
      <c r="B102" t="str">
        <f>'Input 1'!C103</f>
        <v>Khushab</v>
      </c>
      <c r="C102" t="str">
        <f>'Input 1'!B103</f>
        <v>PK6</v>
      </c>
      <c r="D102" t="str">
        <f>'Input 1'!A103</f>
        <v>Punjab</v>
      </c>
      <c r="E102">
        <f>'Input 1'!F103</f>
        <v>3301</v>
      </c>
      <c r="F102" s="188">
        <f>Estimates!D103</f>
        <v>1403.597</v>
      </c>
      <c r="G102" s="108">
        <f>Estimates!G103</f>
        <v>1</v>
      </c>
      <c r="H102" s="108">
        <f>Estimates!J103</f>
        <v>1</v>
      </c>
      <c r="I102" s="108">
        <f>Estimates!M103</f>
        <v>1</v>
      </c>
      <c r="J102" s="107">
        <f>Estimates!U103</f>
        <v>243.38016813132532</v>
      </c>
      <c r="K102" s="107">
        <f>Estimates!S103/Estimates!D103*100</f>
        <v>177.25724192870666</v>
      </c>
      <c r="L102" s="107">
        <f>Estimates!T103/Estimates!D103*100</f>
        <v>319.85969723314935</v>
      </c>
      <c r="M102" s="107">
        <f>IF($C102=Estimates!$AM$3, Estimates!$AR$3, IF($C102=Estimates!$AM$4, Estimates!$AR$4, IF($C102=Estimates!$AM$5, Estimates!$AR$5, IF($C102=Estimates!$AM$6, Estimates!$AR$6,  IF($C102=Estimates!$AM$7, Estimates!$AR$7,  IF($C102=Estimates!$AM$8, Estimates!$AR$8, IF($C102=Estimates!$AM$9, Estimates!$AR$9,  FALSE)))))))</f>
        <v>243.38016813132535</v>
      </c>
      <c r="N102" s="108">
        <f>Estimates!V103</f>
        <v>0.96631318694051582</v>
      </c>
      <c r="O102" s="108">
        <f>Estimates!P103/Estimates!T103</f>
        <v>0.73526445482024305</v>
      </c>
      <c r="P102" s="108">
        <f>Estimates!P103/Estimates!S103</f>
        <v>1.3267805780239441</v>
      </c>
      <c r="Q102" s="108">
        <f>IF($C102=Estimates!$AM$3, Estimates!$AV$3, IF($C102=Estimates!$AM$4, Estimates!$AV$4, IF($C102=Estimates!$AM$5, Estimates!$AV$5, IF($C102=Estimates!$AM$6, Estimates!$AV$6,  IF($C102=Estimates!$AM$7, Estimates!$AV$7,  IF($C102=Estimates!$AM$8, Estimates!$AV$8, IF($C102=Estimates!$AM$9, Estimates!$AV$9,  FALSE)))))))</f>
        <v>0.74542940577567618</v>
      </c>
      <c r="R102">
        <f>'Input 1'!J103</f>
        <v>0</v>
      </c>
      <c r="S102" s="108">
        <f>'Input 1'!K103</f>
        <v>0</v>
      </c>
      <c r="T102" s="108" t="e">
        <f t="shared" si="5"/>
        <v>#DIV/0!</v>
      </c>
      <c r="U102">
        <f t="shared" si="4"/>
        <v>0</v>
      </c>
    </row>
    <row r="103" spans="1:21" x14ac:dyDescent="0.2">
      <c r="A103" t="str">
        <f>'Input 1'!D104</f>
        <v>PK617</v>
      </c>
      <c r="B103" t="str">
        <f>'Input 1'!C104</f>
        <v>Lahore</v>
      </c>
      <c r="C103" t="str">
        <f>'Input 1'!B104</f>
        <v>PK6</v>
      </c>
      <c r="D103" t="str">
        <f>'Input 1'!A104</f>
        <v>Punjab</v>
      </c>
      <c r="E103">
        <f>'Input 1'!F104</f>
        <v>18445</v>
      </c>
      <c r="F103" s="188">
        <f>Estimates!D104</f>
        <v>12898.414000000001</v>
      </c>
      <c r="G103" s="108">
        <f>Estimates!G104</f>
        <v>1</v>
      </c>
      <c r="H103" s="108">
        <f>Estimates!J104</f>
        <v>1</v>
      </c>
      <c r="I103" s="108">
        <f>Estimates!M104</f>
        <v>1</v>
      </c>
      <c r="J103" s="107">
        <f>Estimates!U104</f>
        <v>243.38016813132532</v>
      </c>
      <c r="K103" s="107">
        <f>Estimates!S104/Estimates!D104*100</f>
        <v>177.25724192870663</v>
      </c>
      <c r="L103" s="107">
        <f>Estimates!T104/Estimates!D104*100</f>
        <v>319.85969723314935</v>
      </c>
      <c r="M103" s="107">
        <f>IF($C103=Estimates!$AM$3, Estimates!$AR$3, IF($C103=Estimates!$AM$4, Estimates!$AR$4, IF($C103=Estimates!$AM$5, Estimates!$AR$5, IF($C103=Estimates!$AM$6, Estimates!$AR$6,  IF($C103=Estimates!$AM$7, Estimates!$AR$7,  IF($C103=Estimates!$AM$8, Estimates!$AR$8, IF($C103=Estimates!$AM$9, Estimates!$AR$9,  FALSE)))))))</f>
        <v>243.38016813132535</v>
      </c>
      <c r="N103" s="108">
        <f>Estimates!V104</f>
        <v>0.58756668103957099</v>
      </c>
      <c r="O103" s="108">
        <f>Estimates!P104/Estimates!T104</f>
        <v>0.44707751197406947</v>
      </c>
      <c r="P103" s="108">
        <f>Estimates!P104/Estimates!S104</f>
        <v>0.80674885868579294</v>
      </c>
      <c r="Q103" s="108">
        <f>IF($C103=Estimates!$AM$3, Estimates!$AV$3, IF($C103=Estimates!$AM$4, Estimates!$AV$4, IF($C103=Estimates!$AM$5, Estimates!$AV$5, IF($C103=Estimates!$AM$6, Estimates!$AV$6,  IF($C103=Estimates!$AM$7, Estimates!$AV$7,  IF($C103=Estimates!$AM$8, Estimates!$AV$8, IF($C103=Estimates!$AM$9, Estimates!$AV$9,  FALSE)))))))</f>
        <v>0.74542940577567618</v>
      </c>
      <c r="R103">
        <f>'Input 1'!J104</f>
        <v>0</v>
      </c>
      <c r="S103" s="108">
        <f>'Input 1'!K104</f>
        <v>0</v>
      </c>
      <c r="T103" s="108" t="e">
        <f t="shared" si="5"/>
        <v>#DIV/0!</v>
      </c>
      <c r="U103">
        <f t="shared" si="4"/>
        <v>0</v>
      </c>
    </row>
    <row r="104" spans="1:21" x14ac:dyDescent="0.2">
      <c r="A104" t="str">
        <f>'Input 1'!D105</f>
        <v>PK618</v>
      </c>
      <c r="B104" t="str">
        <f>'Input 1'!C105</f>
        <v>Leiah</v>
      </c>
      <c r="C104" t="str">
        <f>'Input 1'!B105</f>
        <v>PK6</v>
      </c>
      <c r="D104" t="str">
        <f>'Input 1'!A105</f>
        <v>Punjab</v>
      </c>
      <c r="E104">
        <f>'Input 1'!F105</f>
        <v>2960</v>
      </c>
      <c r="F104" s="188">
        <f>Estimates!D105</f>
        <v>2073.0259999999998</v>
      </c>
      <c r="G104" s="108">
        <f>Estimates!G105</f>
        <v>1</v>
      </c>
      <c r="H104" s="108">
        <f>Estimates!J105</f>
        <v>1</v>
      </c>
      <c r="I104" s="108">
        <f>Estimates!M105</f>
        <v>1</v>
      </c>
      <c r="J104" s="107">
        <f>Estimates!U105</f>
        <v>243.38016813132532</v>
      </c>
      <c r="K104" s="107">
        <f>Estimates!S105/Estimates!D105*100</f>
        <v>177.25724192870666</v>
      </c>
      <c r="L104" s="107">
        <f>Estimates!T105/Estimates!D105*100</f>
        <v>319.85969723314935</v>
      </c>
      <c r="M104" s="107">
        <f>IF($C104=Estimates!$AM$3, Estimates!$AR$3, IF($C104=Estimates!$AM$4, Estimates!$AR$4, IF($C104=Estimates!$AM$5, Estimates!$AR$5, IF($C104=Estimates!$AM$6, Estimates!$AR$6,  IF($C104=Estimates!$AM$7, Estimates!$AR$7,  IF($C104=Estimates!$AM$8, Estimates!$AR$8, IF($C104=Estimates!$AM$9, Estimates!$AR$9,  FALSE)))))))</f>
        <v>243.38016813132535</v>
      </c>
      <c r="N104" s="108">
        <f>Estimates!V105</f>
        <v>0.58668066448394962</v>
      </c>
      <c r="O104" s="108">
        <f>Estimates!P105/Estimates!T105</f>
        <v>0.44640334495603134</v>
      </c>
      <c r="P104" s="108">
        <f>Estimates!P105/Estimates!S105</f>
        <v>0.80553232808919817</v>
      </c>
      <c r="Q104" s="108">
        <f>IF($C104=Estimates!$AM$3, Estimates!$AV$3, IF($C104=Estimates!$AM$4, Estimates!$AV$4, IF($C104=Estimates!$AM$5, Estimates!$AV$5, IF($C104=Estimates!$AM$6, Estimates!$AV$6,  IF($C104=Estimates!$AM$7, Estimates!$AV$7,  IF($C104=Estimates!$AM$8, Estimates!$AV$8, IF($C104=Estimates!$AM$9, Estimates!$AV$9,  FALSE)))))))</f>
        <v>0.74542940577567618</v>
      </c>
      <c r="R104">
        <f>'Input 1'!J105</f>
        <v>0</v>
      </c>
      <c r="S104" s="108">
        <f>'Input 1'!K105</f>
        <v>0</v>
      </c>
      <c r="T104" s="108" t="e">
        <f t="shared" si="5"/>
        <v>#DIV/0!</v>
      </c>
      <c r="U104">
        <f t="shared" si="4"/>
        <v>0</v>
      </c>
    </row>
    <row r="105" spans="1:21" x14ac:dyDescent="0.2">
      <c r="A105" t="str">
        <f>'Input 1'!D106</f>
        <v>PK619</v>
      </c>
      <c r="B105" t="str">
        <f>'Input 1'!C106</f>
        <v>Lodhran</v>
      </c>
      <c r="C105" t="str">
        <f>'Input 1'!B106</f>
        <v>PK6</v>
      </c>
      <c r="D105" t="str">
        <f>'Input 1'!A106</f>
        <v>Punjab</v>
      </c>
      <c r="E105">
        <f>'Input 1'!F106</f>
        <v>3137</v>
      </c>
      <c r="F105" s="188">
        <f>Estimates!D106</f>
        <v>1874.8620000000001</v>
      </c>
      <c r="G105" s="108">
        <f>Estimates!G106</f>
        <v>1</v>
      </c>
      <c r="H105" s="108">
        <f>Estimates!J106</f>
        <v>1</v>
      </c>
      <c r="I105" s="108">
        <f>Estimates!M106</f>
        <v>1</v>
      </c>
      <c r="J105" s="107">
        <f>Estimates!U106</f>
        <v>243.38016813132532</v>
      </c>
      <c r="K105" s="107">
        <f>Estimates!S106/Estimates!D106*100</f>
        <v>177.25724192870666</v>
      </c>
      <c r="L105" s="107">
        <f>Estimates!T106/Estimates!D106*100</f>
        <v>319.85969723314935</v>
      </c>
      <c r="M105" s="107">
        <f>IF($C105=Estimates!$AM$3, Estimates!$AR$3, IF($C105=Estimates!$AM$4, Estimates!$AR$4, IF($C105=Estimates!$AM$5, Estimates!$AR$5, IF($C105=Estimates!$AM$6, Estimates!$AR$6,  IF($C105=Estimates!$AM$7, Estimates!$AR$7,  IF($C105=Estimates!$AM$8, Estimates!$AR$8, IF($C105=Estimates!$AM$9, Estimates!$AR$9,  FALSE)))))))</f>
        <v>243.38016813132535</v>
      </c>
      <c r="N105" s="108">
        <f>Estimates!V106</f>
        <v>0.68747993161632637</v>
      </c>
      <c r="O105" s="108">
        <f>Estimates!P106/Estimates!T106</f>
        <v>0.5231011683905048</v>
      </c>
      <c r="P105" s="108">
        <f>Estimates!P106/Estimates!S106</f>
        <v>0.9439331195900571</v>
      </c>
      <c r="Q105" s="108">
        <f>IF($C105=Estimates!$AM$3, Estimates!$AV$3, IF($C105=Estimates!$AM$4, Estimates!$AV$4, IF($C105=Estimates!$AM$5, Estimates!$AV$5, IF($C105=Estimates!$AM$6, Estimates!$AV$6,  IF($C105=Estimates!$AM$7, Estimates!$AV$7,  IF($C105=Estimates!$AM$8, Estimates!$AV$8, IF($C105=Estimates!$AM$9, Estimates!$AV$9,  FALSE)))))))</f>
        <v>0.74542940577567618</v>
      </c>
      <c r="R105">
        <f>'Input 1'!J106</f>
        <v>0</v>
      </c>
      <c r="S105" s="108">
        <f>'Input 1'!K106</f>
        <v>0</v>
      </c>
      <c r="T105" s="108" t="e">
        <f t="shared" si="5"/>
        <v>#DIV/0!</v>
      </c>
      <c r="U105">
        <f t="shared" si="4"/>
        <v>0</v>
      </c>
    </row>
    <row r="106" spans="1:21" x14ac:dyDescent="0.2">
      <c r="A106" t="str">
        <f>'Input 1'!D107</f>
        <v>PK620</v>
      </c>
      <c r="B106" t="str">
        <f>'Input 1'!C107</f>
        <v>Mandi Bahauddin</v>
      </c>
      <c r="C106" t="str">
        <f>'Input 1'!B107</f>
        <v>PK6</v>
      </c>
      <c r="D106" t="str">
        <f>'Input 1'!A107</f>
        <v>Punjab</v>
      </c>
      <c r="E106">
        <f>'Input 1'!F107</f>
        <v>4224</v>
      </c>
      <c r="F106" s="188">
        <f>Estimates!D107</f>
        <v>1731.702</v>
      </c>
      <c r="G106" s="108">
        <f>Estimates!G107</f>
        <v>1</v>
      </c>
      <c r="H106" s="108">
        <f>Estimates!J107</f>
        <v>1</v>
      </c>
      <c r="I106" s="108">
        <f>Estimates!M107</f>
        <v>1</v>
      </c>
      <c r="J106" s="107">
        <f>Estimates!U107</f>
        <v>243.38016813132532</v>
      </c>
      <c r="K106" s="107">
        <f>Estimates!S107/Estimates!D107*100</f>
        <v>177.25724192870666</v>
      </c>
      <c r="L106" s="107">
        <f>Estimates!T107/Estimates!D107*100</f>
        <v>319.85969723314935</v>
      </c>
      <c r="M106" s="107">
        <f>IF($C106=Estimates!$AM$3, Estimates!$AR$3, IF($C106=Estimates!$AM$4, Estimates!$AR$4, IF($C106=Estimates!$AM$5, Estimates!$AR$5, IF($C106=Estimates!$AM$6, Estimates!$AR$6,  IF($C106=Estimates!$AM$7, Estimates!$AR$7,  IF($C106=Estimates!$AM$8, Estimates!$AR$8, IF($C106=Estimates!$AM$9, Estimates!$AR$9,  FALSE)))))))</f>
        <v>243.38016813132535</v>
      </c>
      <c r="N106" s="108">
        <f>Estimates!V107</f>
        <v>1.0022257671059285</v>
      </c>
      <c r="O106" s="108">
        <f>Estimates!P107/Estimates!T107</f>
        <v>0.76259021631596802</v>
      </c>
      <c r="P106" s="108">
        <f>Estimates!P107/Estimates!S107</f>
        <v>1.3760897611274658</v>
      </c>
      <c r="Q106" s="108">
        <f>IF($C106=Estimates!$AM$3, Estimates!$AV$3, IF($C106=Estimates!$AM$4, Estimates!$AV$4, IF($C106=Estimates!$AM$5, Estimates!$AV$5, IF($C106=Estimates!$AM$6, Estimates!$AV$6,  IF($C106=Estimates!$AM$7, Estimates!$AV$7,  IF($C106=Estimates!$AM$8, Estimates!$AV$8, IF($C106=Estimates!$AM$9, Estimates!$AV$9,  FALSE)))))))</f>
        <v>0.74542940577567618</v>
      </c>
      <c r="R106">
        <f>'Input 1'!J107</f>
        <v>0</v>
      </c>
      <c r="S106" s="108">
        <f>'Input 1'!K107</f>
        <v>0</v>
      </c>
      <c r="T106" s="108" t="e">
        <f t="shared" si="5"/>
        <v>#DIV/0!</v>
      </c>
      <c r="U106">
        <f t="shared" si="4"/>
        <v>0</v>
      </c>
    </row>
    <row r="107" spans="1:21" x14ac:dyDescent="0.2">
      <c r="A107" t="str">
        <f>'Input 1'!D108</f>
        <v>PK621</v>
      </c>
      <c r="B107" t="str">
        <f>'Input 1'!C108</f>
        <v>Mianwali</v>
      </c>
      <c r="C107" t="str">
        <f>'Input 1'!B108</f>
        <v>PK6</v>
      </c>
      <c r="D107" t="str">
        <f>'Input 1'!A108</f>
        <v>Punjab</v>
      </c>
      <c r="E107">
        <f>'Input 1'!F108</f>
        <v>4001</v>
      </c>
      <c r="F107" s="188">
        <f>Estimates!D108</f>
        <v>1708.6869999999999</v>
      </c>
      <c r="G107" s="108">
        <f>Estimates!G108</f>
        <v>1</v>
      </c>
      <c r="H107" s="108">
        <f>Estimates!J108</f>
        <v>1</v>
      </c>
      <c r="I107" s="108">
        <f>Estimates!M108</f>
        <v>1</v>
      </c>
      <c r="J107" s="107">
        <f>Estimates!U108</f>
        <v>243.38016813132532</v>
      </c>
      <c r="K107" s="107">
        <f>Estimates!S108/Estimates!D108*100</f>
        <v>177.25724192870666</v>
      </c>
      <c r="L107" s="107">
        <f>Estimates!T108/Estimates!D108*100</f>
        <v>319.85969723314929</v>
      </c>
      <c r="M107" s="107">
        <f>IF($C107=Estimates!$AM$3, Estimates!$AR$3, IF($C107=Estimates!$AM$4, Estimates!$AR$4, IF($C107=Estimates!$AM$5, Estimates!$AR$5, IF($C107=Estimates!$AM$6, Estimates!$AR$6,  IF($C107=Estimates!$AM$7, Estimates!$AR$7,  IF($C107=Estimates!$AM$8, Estimates!$AR$8, IF($C107=Estimates!$AM$9, Estimates!$AR$9,  FALSE)))))))</f>
        <v>243.38016813132535</v>
      </c>
      <c r="N107" s="108">
        <f>Estimates!V108</f>
        <v>0.96210140604428473</v>
      </c>
      <c r="O107" s="108">
        <f>Estimates!P108/Estimates!T108</f>
        <v>0.73205972489795523</v>
      </c>
      <c r="P107" s="108">
        <f>Estimates!P108/Estimates!S108</f>
        <v>1.3209976608832763</v>
      </c>
      <c r="Q107" s="108">
        <f>IF($C107=Estimates!$AM$3, Estimates!$AV$3, IF($C107=Estimates!$AM$4, Estimates!$AV$4, IF($C107=Estimates!$AM$5, Estimates!$AV$5, IF($C107=Estimates!$AM$6, Estimates!$AV$6,  IF($C107=Estimates!$AM$7, Estimates!$AV$7,  IF($C107=Estimates!$AM$8, Estimates!$AV$8, IF($C107=Estimates!$AM$9, Estimates!$AV$9,  FALSE)))))))</f>
        <v>0.74542940577567618</v>
      </c>
      <c r="R107">
        <f>'Input 1'!J108</f>
        <v>0</v>
      </c>
      <c r="S107" s="108">
        <f>'Input 1'!K108</f>
        <v>0</v>
      </c>
      <c r="T107" s="108" t="e">
        <f t="shared" si="5"/>
        <v>#DIV/0!</v>
      </c>
      <c r="U107">
        <f t="shared" si="4"/>
        <v>0</v>
      </c>
    </row>
    <row r="108" spans="1:21" x14ac:dyDescent="0.2">
      <c r="A108" t="str">
        <f>'Input 1'!D109</f>
        <v>PK622</v>
      </c>
      <c r="B108" t="str">
        <f>'Input 1'!C109</f>
        <v>Multan</v>
      </c>
      <c r="C108" t="str">
        <f>'Input 1'!B109</f>
        <v>PK6</v>
      </c>
      <c r="D108" t="str">
        <f>'Input 1'!A109</f>
        <v>Punjab</v>
      </c>
      <c r="E108">
        <f>'Input 1'!F109</f>
        <v>10395</v>
      </c>
      <c r="F108" s="188">
        <f>Estimates!D109</f>
        <v>5298.3180000000002</v>
      </c>
      <c r="G108" s="108">
        <f>Estimates!G109</f>
        <v>1</v>
      </c>
      <c r="H108" s="108">
        <f>Estimates!J109</f>
        <v>1</v>
      </c>
      <c r="I108" s="108">
        <f>Estimates!M109</f>
        <v>1</v>
      </c>
      <c r="J108" s="107">
        <f>Estimates!U109</f>
        <v>243.38016813132532</v>
      </c>
      <c r="K108" s="107">
        <f>Estimates!S109/Estimates!D109*100</f>
        <v>177.25724192870666</v>
      </c>
      <c r="L108" s="107">
        <f>Estimates!T109/Estimates!D109*100</f>
        <v>319.85969723314935</v>
      </c>
      <c r="M108" s="107">
        <f>IF($C108=Estimates!$AM$3, Estimates!$AR$3, IF($C108=Estimates!$AM$4, Estimates!$AR$4, IF($C108=Estimates!$AM$5, Estimates!$AR$5, IF($C108=Estimates!$AM$6, Estimates!$AR$6,  IF($C108=Estimates!$AM$7, Estimates!$AR$7,  IF($C108=Estimates!$AM$8, Estimates!$AR$8, IF($C108=Estimates!$AM$9, Estimates!$AR$9,  FALSE)))))))</f>
        <v>243.38016813132535</v>
      </c>
      <c r="N108" s="108">
        <f>Estimates!V109</f>
        <v>0.80612295125561284</v>
      </c>
      <c r="O108" s="108">
        <f>Estimates!P109/Estimates!T109</f>
        <v>0.61337624310981254</v>
      </c>
      <c r="P108" s="108">
        <f>Estimates!P109/Estimates!S109</f>
        <v>1.1068339847577067</v>
      </c>
      <c r="Q108" s="108">
        <f>IF($C108=Estimates!$AM$3, Estimates!$AV$3, IF($C108=Estimates!$AM$4, Estimates!$AV$4, IF($C108=Estimates!$AM$5, Estimates!$AV$5, IF($C108=Estimates!$AM$6, Estimates!$AV$6,  IF($C108=Estimates!$AM$7, Estimates!$AV$7,  IF($C108=Estimates!$AM$8, Estimates!$AV$8, IF($C108=Estimates!$AM$9, Estimates!$AV$9,  FALSE)))))))</f>
        <v>0.74542940577567618</v>
      </c>
      <c r="R108">
        <f>'Input 1'!J109</f>
        <v>0</v>
      </c>
      <c r="S108" s="108">
        <f>'Input 1'!K109</f>
        <v>0</v>
      </c>
      <c r="T108" s="108" t="e">
        <f t="shared" si="5"/>
        <v>#DIV/0!</v>
      </c>
      <c r="U108">
        <f t="shared" si="4"/>
        <v>0</v>
      </c>
    </row>
    <row r="109" spans="1:21" x14ac:dyDescent="0.2">
      <c r="A109" t="str">
        <f>'Input 1'!D110</f>
        <v>PK623</v>
      </c>
      <c r="B109" t="str">
        <f>'Input 1'!C110</f>
        <v>Muzaffargarh</v>
      </c>
      <c r="C109" t="str">
        <f>'Input 1'!B110</f>
        <v>PK6</v>
      </c>
      <c r="D109" t="str">
        <f>'Input 1'!A110</f>
        <v>Punjab</v>
      </c>
      <c r="E109">
        <f>'Input 1'!F110</f>
        <v>10261</v>
      </c>
      <c r="F109" s="188">
        <f>Estimates!D110</f>
        <v>4921.0450000000001</v>
      </c>
      <c r="G109" s="108">
        <f>Estimates!G110</f>
        <v>1</v>
      </c>
      <c r="H109" s="108">
        <f>Estimates!J110</f>
        <v>1</v>
      </c>
      <c r="I109" s="108">
        <f>Estimates!M110</f>
        <v>1</v>
      </c>
      <c r="J109" s="107">
        <f>Estimates!U110</f>
        <v>243.38016813132532</v>
      </c>
      <c r="K109" s="107">
        <f>Estimates!S110/Estimates!D110*100</f>
        <v>177.25724192870663</v>
      </c>
      <c r="L109" s="107">
        <f>Estimates!T110/Estimates!D110*100</f>
        <v>319.85969723314935</v>
      </c>
      <c r="M109" s="107">
        <f>IF($C109=Estimates!$AM$3, Estimates!$AR$3, IF($C109=Estimates!$AM$4, Estimates!$AR$4, IF($C109=Estimates!$AM$5, Estimates!$AR$5, IF($C109=Estimates!$AM$6, Estimates!$AR$6,  IF($C109=Estimates!$AM$7, Estimates!$AR$7,  IF($C109=Estimates!$AM$8, Estimates!$AR$8, IF($C109=Estimates!$AM$9, Estimates!$AR$9,  FALSE)))))))</f>
        <v>243.38016813132535</v>
      </c>
      <c r="N109" s="108">
        <f>Estimates!V110</f>
        <v>0.85673629214748082</v>
      </c>
      <c r="O109" s="108">
        <f>Estimates!P110/Estimates!T110</f>
        <v>0.6518877640125913</v>
      </c>
      <c r="P109" s="108">
        <f>Estimates!P110/Estimates!S110</f>
        <v>1.176327807869912</v>
      </c>
      <c r="Q109" s="108">
        <f>IF($C109=Estimates!$AM$3, Estimates!$AV$3, IF($C109=Estimates!$AM$4, Estimates!$AV$4, IF($C109=Estimates!$AM$5, Estimates!$AV$5, IF($C109=Estimates!$AM$6, Estimates!$AV$6,  IF($C109=Estimates!$AM$7, Estimates!$AV$7,  IF($C109=Estimates!$AM$8, Estimates!$AV$8, IF($C109=Estimates!$AM$9, Estimates!$AV$9,  FALSE)))))))</f>
        <v>0.74542940577567618</v>
      </c>
      <c r="R109">
        <f>'Input 1'!J110</f>
        <v>0</v>
      </c>
      <c r="S109" s="108">
        <f>'Input 1'!K110</f>
        <v>0</v>
      </c>
      <c r="T109" s="108" t="e">
        <f t="shared" si="5"/>
        <v>#DIV/0!</v>
      </c>
      <c r="U109">
        <f t="shared" si="4"/>
        <v>0</v>
      </c>
    </row>
    <row r="110" spans="1:21" x14ac:dyDescent="0.2">
      <c r="A110" t="str">
        <f>'Input 1'!D111</f>
        <v>PK624</v>
      </c>
      <c r="B110" t="str">
        <f>'Input 1'!C111</f>
        <v>Nankana Sahib</v>
      </c>
      <c r="C110" t="str">
        <f>'Input 1'!B111</f>
        <v>PK6</v>
      </c>
      <c r="D110" t="str">
        <f>'Input 1'!A111</f>
        <v>Punjab</v>
      </c>
      <c r="E110">
        <f>'Input 1'!F111</f>
        <v>3555</v>
      </c>
      <c r="F110" s="188">
        <f>Estimates!D111</f>
        <v>1452.5830000000001</v>
      </c>
      <c r="G110" s="108">
        <f>Estimates!G111</f>
        <v>1</v>
      </c>
      <c r="H110" s="108">
        <f>Estimates!J111</f>
        <v>1</v>
      </c>
      <c r="I110" s="108">
        <f>Estimates!M111</f>
        <v>1</v>
      </c>
      <c r="J110" s="107">
        <f>Estimates!U111</f>
        <v>243.38016813132532</v>
      </c>
      <c r="K110" s="107">
        <f>Estimates!S111/Estimates!D111*100</f>
        <v>177.25724192870666</v>
      </c>
      <c r="L110" s="107">
        <f>Estimates!T111/Estimates!D111*100</f>
        <v>319.85969723314935</v>
      </c>
      <c r="M110" s="107">
        <f>IF($C110=Estimates!$AM$3, Estimates!$AR$3, IF($C110=Estimates!$AM$4, Estimates!$AR$4, IF($C110=Estimates!$AM$5, Estimates!$AR$5, IF($C110=Estimates!$AM$6, Estimates!$AR$6,  IF($C110=Estimates!$AM$7, Estimates!$AR$7,  IF($C110=Estimates!$AM$8, Estimates!$AR$8, IF($C110=Estimates!$AM$9, Estimates!$AR$9,  FALSE)))))))</f>
        <v>243.38016813132535</v>
      </c>
      <c r="N110" s="108">
        <f>Estimates!V111</f>
        <v>1.0055726694247631</v>
      </c>
      <c r="O110" s="108">
        <f>Estimates!P111/Estimates!T111</f>
        <v>0.76513686303677497</v>
      </c>
      <c r="P110" s="108">
        <f>Estimates!P111/Estimates!S111</f>
        <v>1.380685170828158</v>
      </c>
      <c r="Q110" s="108">
        <f>IF($C110=Estimates!$AM$3, Estimates!$AV$3, IF($C110=Estimates!$AM$4, Estimates!$AV$4, IF($C110=Estimates!$AM$5, Estimates!$AV$5, IF($C110=Estimates!$AM$6, Estimates!$AV$6,  IF($C110=Estimates!$AM$7, Estimates!$AV$7,  IF($C110=Estimates!$AM$8, Estimates!$AV$8, IF($C110=Estimates!$AM$9, Estimates!$AV$9,  FALSE)))))))</f>
        <v>0.74542940577567618</v>
      </c>
      <c r="R110">
        <f>'Input 1'!J111</f>
        <v>0</v>
      </c>
      <c r="S110" s="108">
        <f>'Input 1'!K111</f>
        <v>0</v>
      </c>
      <c r="T110" s="108" t="e">
        <f t="shared" si="5"/>
        <v>#DIV/0!</v>
      </c>
      <c r="U110">
        <f t="shared" si="4"/>
        <v>0</v>
      </c>
    </row>
    <row r="111" spans="1:21" x14ac:dyDescent="0.2">
      <c r="A111" t="str">
        <f>'Input 1'!D112</f>
        <v>PK625</v>
      </c>
      <c r="B111" t="str">
        <f>'Input 1'!C112</f>
        <v>Narowal</v>
      </c>
      <c r="C111" t="str">
        <f>'Input 1'!B112</f>
        <v>PK6</v>
      </c>
      <c r="D111" t="str">
        <f>'Input 1'!A112</f>
        <v>Punjab</v>
      </c>
      <c r="E111">
        <f>'Input 1'!F112</f>
        <v>2148</v>
      </c>
      <c r="F111" s="188">
        <f>Estimates!D112</f>
        <v>1850.0740000000001</v>
      </c>
      <c r="G111" s="108">
        <f>Estimates!G112</f>
        <v>1</v>
      </c>
      <c r="H111" s="108">
        <f>Estimates!J112</f>
        <v>1</v>
      </c>
      <c r="I111" s="108">
        <f>Estimates!M112</f>
        <v>1</v>
      </c>
      <c r="J111" s="107">
        <f>Estimates!U112</f>
        <v>243.38016813132532</v>
      </c>
      <c r="K111" s="107">
        <f>Estimates!S112/Estimates!D112*100</f>
        <v>177.25724192870666</v>
      </c>
      <c r="L111" s="107">
        <f>Estimates!T112/Estimates!D112*100</f>
        <v>319.85969723314935</v>
      </c>
      <c r="M111" s="107">
        <f>IF($C111=Estimates!$AM$3, Estimates!$AR$3, IF($C111=Estimates!$AM$4, Estimates!$AR$4, IF($C111=Estimates!$AM$5, Estimates!$AR$5, IF($C111=Estimates!$AM$6, Estimates!$AR$6,  IF($C111=Estimates!$AM$7, Estimates!$AR$7,  IF($C111=Estimates!$AM$8, Estimates!$AR$8, IF($C111=Estimates!$AM$9, Estimates!$AR$9,  FALSE)))))))</f>
        <v>243.38016813132535</v>
      </c>
      <c r="N111" s="108">
        <f>Estimates!V112</f>
        <v>0.47704570533002977</v>
      </c>
      <c r="O111" s="108">
        <f>Estimates!P112/Estimates!T112</f>
        <v>0.36298247317141741</v>
      </c>
      <c r="P111" s="108">
        <f>Estimates!P112/Estimates!S112</f>
        <v>0.65499983361044534</v>
      </c>
      <c r="Q111" s="108">
        <f>IF($C111=Estimates!$AM$3, Estimates!$AV$3, IF($C111=Estimates!$AM$4, Estimates!$AV$4, IF($C111=Estimates!$AM$5, Estimates!$AV$5, IF($C111=Estimates!$AM$6, Estimates!$AV$6,  IF($C111=Estimates!$AM$7, Estimates!$AV$7,  IF($C111=Estimates!$AM$8, Estimates!$AV$8, IF($C111=Estimates!$AM$9, Estimates!$AV$9,  FALSE)))))))</f>
        <v>0.74542940577567618</v>
      </c>
      <c r="R111">
        <f>'Input 1'!J112</f>
        <v>0</v>
      </c>
      <c r="S111" s="108">
        <f>'Input 1'!K112</f>
        <v>0</v>
      </c>
      <c r="T111" s="108" t="e">
        <f t="shared" si="5"/>
        <v>#DIV/0!</v>
      </c>
      <c r="U111">
        <f t="shared" si="4"/>
        <v>0</v>
      </c>
    </row>
    <row r="112" spans="1:21" x14ac:dyDescent="0.2">
      <c r="A112" t="str">
        <f>'Input 1'!D113</f>
        <v>PK626</v>
      </c>
      <c r="B112" t="str">
        <f>'Input 1'!C113</f>
        <v>Okara</v>
      </c>
      <c r="C112" t="str">
        <f>'Input 1'!B113</f>
        <v>PK6</v>
      </c>
      <c r="D112" t="str">
        <f>'Input 1'!A113</f>
        <v>Punjab</v>
      </c>
      <c r="E112">
        <f>'Input 1'!F113</f>
        <v>6522</v>
      </c>
      <c r="F112" s="188">
        <f>Estimates!D113</f>
        <v>3295.0360000000001</v>
      </c>
      <c r="G112" s="108">
        <f>Estimates!G113</f>
        <v>1</v>
      </c>
      <c r="H112" s="108">
        <f>Estimates!J113</f>
        <v>1</v>
      </c>
      <c r="I112" s="108">
        <f>Estimates!M113</f>
        <v>1</v>
      </c>
      <c r="J112" s="107">
        <f>Estimates!U113</f>
        <v>243.38016813132532</v>
      </c>
      <c r="K112" s="107">
        <f>Estimates!S113/Estimates!D113*100</f>
        <v>177.25724192870666</v>
      </c>
      <c r="L112" s="107">
        <f>Estimates!T113/Estimates!D113*100</f>
        <v>319.85969723314935</v>
      </c>
      <c r="M112" s="107">
        <f>IF($C112=Estimates!$AM$3, Estimates!$AR$3, IF($C112=Estimates!$AM$4, Estimates!$AR$4, IF($C112=Estimates!$AM$5, Estimates!$AR$5, IF($C112=Estimates!$AM$6, Estimates!$AR$6,  IF($C112=Estimates!$AM$7, Estimates!$AR$7,  IF($C112=Estimates!$AM$8, Estimates!$AR$8, IF($C112=Estimates!$AM$9, Estimates!$AR$9,  FALSE)))))))</f>
        <v>243.38016813132535</v>
      </c>
      <c r="N112" s="108">
        <f>Estimates!V113</f>
        <v>0.81327129500039741</v>
      </c>
      <c r="O112" s="108">
        <f>Estimates!P113/Estimates!T113</f>
        <v>0.61881539382969208</v>
      </c>
      <c r="P112" s="108">
        <f>Estimates!P113/Estimates!S113</f>
        <v>1.1166489016747028</v>
      </c>
      <c r="Q112" s="108">
        <f>IF($C112=Estimates!$AM$3, Estimates!$AV$3, IF($C112=Estimates!$AM$4, Estimates!$AV$4, IF($C112=Estimates!$AM$5, Estimates!$AV$5, IF($C112=Estimates!$AM$6, Estimates!$AV$6,  IF($C112=Estimates!$AM$7, Estimates!$AV$7,  IF($C112=Estimates!$AM$8, Estimates!$AV$8, IF($C112=Estimates!$AM$9, Estimates!$AV$9,  FALSE)))))))</f>
        <v>0.74542940577567618</v>
      </c>
      <c r="R112">
        <f>'Input 1'!J113</f>
        <v>0</v>
      </c>
      <c r="S112" s="108">
        <f>'Input 1'!K113</f>
        <v>0</v>
      </c>
      <c r="T112" s="108" t="e">
        <f t="shared" si="5"/>
        <v>#DIV/0!</v>
      </c>
      <c r="U112">
        <f t="shared" si="4"/>
        <v>0</v>
      </c>
    </row>
    <row r="113" spans="1:21" x14ac:dyDescent="0.2">
      <c r="A113" t="str">
        <f>'Input 1'!D114</f>
        <v>PK627</v>
      </c>
      <c r="B113" t="str">
        <f>'Input 1'!C114</f>
        <v>Pakpattan</v>
      </c>
      <c r="C113" t="str">
        <f>'Input 1'!B114</f>
        <v>PK6</v>
      </c>
      <c r="D113" t="str">
        <f>'Input 1'!A114</f>
        <v>Punjab</v>
      </c>
      <c r="E113">
        <f>'Input 1'!F114</f>
        <v>4369</v>
      </c>
      <c r="F113" s="188">
        <f>Estimates!D114</f>
        <v>1998.7360000000001</v>
      </c>
      <c r="G113" s="108">
        <f>Estimates!G114</f>
        <v>1</v>
      </c>
      <c r="H113" s="108">
        <f>Estimates!J114</f>
        <v>1</v>
      </c>
      <c r="I113" s="108">
        <f>Estimates!M114</f>
        <v>1</v>
      </c>
      <c r="J113" s="107">
        <f>Estimates!U114</f>
        <v>243.38016813132538</v>
      </c>
      <c r="K113" s="107">
        <f>Estimates!S114/Estimates!D114*100</f>
        <v>177.25724192870666</v>
      </c>
      <c r="L113" s="107">
        <f>Estimates!T114/Estimates!D114*100</f>
        <v>319.85969723314935</v>
      </c>
      <c r="M113" s="107">
        <f>IF($C113=Estimates!$AM$3, Estimates!$AR$3, IF($C113=Estimates!$AM$4, Estimates!$AR$4, IF($C113=Estimates!$AM$5, Estimates!$AR$5, IF($C113=Estimates!$AM$6, Estimates!$AR$6,  IF($C113=Estimates!$AM$7, Estimates!$AR$7,  IF($C113=Estimates!$AM$8, Estimates!$AR$8, IF($C113=Estimates!$AM$9, Estimates!$AR$9,  FALSE)))))))</f>
        <v>243.38016813132535</v>
      </c>
      <c r="N113" s="108">
        <f>Estimates!V114</f>
        <v>0.89813459078310953</v>
      </c>
      <c r="O113" s="108">
        <f>Estimates!P114/Estimates!T114</f>
        <v>0.6833875902471731</v>
      </c>
      <c r="P113" s="108">
        <f>Estimates!P114/Estimates!S114</f>
        <v>1.233169067344899</v>
      </c>
      <c r="Q113" s="108">
        <f>IF($C113=Estimates!$AM$3, Estimates!$AV$3, IF($C113=Estimates!$AM$4, Estimates!$AV$4, IF($C113=Estimates!$AM$5, Estimates!$AV$5, IF($C113=Estimates!$AM$6, Estimates!$AV$6,  IF($C113=Estimates!$AM$7, Estimates!$AV$7,  IF($C113=Estimates!$AM$8, Estimates!$AV$8, IF($C113=Estimates!$AM$9, Estimates!$AV$9,  FALSE)))))))</f>
        <v>0.74542940577567618</v>
      </c>
      <c r="R113">
        <f>'Input 1'!J114</f>
        <v>0</v>
      </c>
      <c r="S113" s="108">
        <f>'Input 1'!K114</f>
        <v>0</v>
      </c>
      <c r="T113" s="108" t="e">
        <f t="shared" si="5"/>
        <v>#DIV/0!</v>
      </c>
      <c r="U113">
        <f t="shared" si="4"/>
        <v>0</v>
      </c>
    </row>
    <row r="114" spans="1:21" x14ac:dyDescent="0.2">
      <c r="A114" t="str">
        <f>'Input 1'!D115</f>
        <v>PK628</v>
      </c>
      <c r="B114" t="str">
        <f>'Input 1'!C115</f>
        <v>Rahim Yar Khan</v>
      </c>
      <c r="C114" t="str">
        <f>'Input 1'!B115</f>
        <v>PK6</v>
      </c>
      <c r="D114" t="str">
        <f>'Input 1'!A115</f>
        <v>Punjab</v>
      </c>
      <c r="E114">
        <f>'Input 1'!F115</f>
        <v>9188</v>
      </c>
      <c r="F114" s="188">
        <f>Estimates!D115</f>
        <v>5529.4690000000001</v>
      </c>
      <c r="G114" s="108">
        <f>Estimates!G115</f>
        <v>1</v>
      </c>
      <c r="H114" s="108">
        <f>Estimates!J115</f>
        <v>1</v>
      </c>
      <c r="I114" s="108">
        <f>Estimates!M115</f>
        <v>1</v>
      </c>
      <c r="J114" s="107">
        <f>Estimates!U115</f>
        <v>243.38016813132532</v>
      </c>
      <c r="K114" s="107">
        <f>Estimates!S115/Estimates!D115*100</f>
        <v>177.25724192870666</v>
      </c>
      <c r="L114" s="107">
        <f>Estimates!T115/Estimates!D115*100</f>
        <v>319.85969723314935</v>
      </c>
      <c r="M114" s="107">
        <f>IF($C114=Estimates!$AM$3, Estimates!$AR$3, IF($C114=Estimates!$AM$4, Estimates!$AR$4, IF($C114=Estimates!$AM$5, Estimates!$AR$5, IF($C114=Estimates!$AM$6, Estimates!$AR$6,  IF($C114=Estimates!$AM$7, Estimates!$AR$7,  IF($C114=Estimates!$AM$8, Estimates!$AR$8, IF($C114=Estimates!$AM$9, Estimates!$AR$9,  FALSE)))))))</f>
        <v>243.38016813132535</v>
      </c>
      <c r="N114" s="108">
        <f>Estimates!V115</f>
        <v>0.68273532205187637</v>
      </c>
      <c r="O114" s="108">
        <f>Estimates!P115/Estimates!T115</f>
        <v>0.51949101092614747</v>
      </c>
      <c r="P114" s="108">
        <f>Estimates!P115/Estimates!S115</f>
        <v>0.93741861072740784</v>
      </c>
      <c r="Q114" s="108">
        <f>IF($C114=Estimates!$AM$3, Estimates!$AV$3, IF($C114=Estimates!$AM$4, Estimates!$AV$4, IF($C114=Estimates!$AM$5, Estimates!$AV$5, IF($C114=Estimates!$AM$6, Estimates!$AV$6,  IF($C114=Estimates!$AM$7, Estimates!$AV$7,  IF($C114=Estimates!$AM$8, Estimates!$AV$8, IF($C114=Estimates!$AM$9, Estimates!$AV$9,  FALSE)))))))</f>
        <v>0.74542940577567618</v>
      </c>
      <c r="R114">
        <f>'Input 1'!J115</f>
        <v>0</v>
      </c>
      <c r="S114" s="108">
        <f>'Input 1'!K115</f>
        <v>0</v>
      </c>
      <c r="T114" s="108" t="e">
        <f t="shared" si="5"/>
        <v>#DIV/0!</v>
      </c>
      <c r="U114">
        <f t="shared" si="4"/>
        <v>0</v>
      </c>
    </row>
    <row r="115" spans="1:21" x14ac:dyDescent="0.2">
      <c r="A115" t="str">
        <f>'Input 1'!D116</f>
        <v>PK629</v>
      </c>
      <c r="B115" t="str">
        <f>'Input 1'!C116</f>
        <v>Rajanpur</v>
      </c>
      <c r="C115" t="str">
        <f>'Input 1'!B116</f>
        <v>PK6</v>
      </c>
      <c r="D115" t="str">
        <f>'Input 1'!A116</f>
        <v>Punjab</v>
      </c>
      <c r="E115">
        <f>'Input 1'!F116</f>
        <v>3251</v>
      </c>
      <c r="F115" s="188">
        <f>Estimates!D116</f>
        <v>2331.89</v>
      </c>
      <c r="G115" s="108">
        <f>Estimates!G116</f>
        <v>1</v>
      </c>
      <c r="H115" s="108">
        <f>Estimates!J116</f>
        <v>1</v>
      </c>
      <c r="I115" s="108">
        <f>Estimates!M116</f>
        <v>1</v>
      </c>
      <c r="J115" s="107">
        <f>Estimates!U116</f>
        <v>243.38016813132532</v>
      </c>
      <c r="K115" s="107">
        <f>Estimates!S116/Estimates!D116*100</f>
        <v>177.25724192870669</v>
      </c>
      <c r="L115" s="107">
        <f>Estimates!T116/Estimates!D116*100</f>
        <v>319.85969723314935</v>
      </c>
      <c r="M115" s="107">
        <f>IF($C115=Estimates!$AM$3, Estimates!$AR$3, IF($C115=Estimates!$AM$4, Estimates!$AR$4, IF($C115=Estimates!$AM$5, Estimates!$AR$5, IF($C115=Estimates!$AM$6, Estimates!$AR$6,  IF($C115=Estimates!$AM$7, Estimates!$AR$7,  IF($C115=Estimates!$AM$8, Estimates!$AR$8, IF($C115=Estimates!$AM$9, Estimates!$AR$9,  FALSE)))))))</f>
        <v>243.38016813132535</v>
      </c>
      <c r="N115" s="108">
        <f>Estimates!V116</f>
        <v>0.57282731997780523</v>
      </c>
      <c r="O115" s="108">
        <f>Estimates!P116/Estimates!T116</f>
        <v>0.43586238170166741</v>
      </c>
      <c r="P115" s="108">
        <f>Estimates!P116/Estimates!S116</f>
        <v>0.78651121911559307</v>
      </c>
      <c r="Q115" s="108">
        <f>IF($C115=Estimates!$AM$3, Estimates!$AV$3, IF($C115=Estimates!$AM$4, Estimates!$AV$4, IF($C115=Estimates!$AM$5, Estimates!$AV$5, IF($C115=Estimates!$AM$6, Estimates!$AV$6,  IF($C115=Estimates!$AM$7, Estimates!$AV$7,  IF($C115=Estimates!$AM$8, Estimates!$AV$8, IF($C115=Estimates!$AM$9, Estimates!$AV$9,  FALSE)))))))</f>
        <v>0.74542940577567618</v>
      </c>
      <c r="R115">
        <f>'Input 1'!J116</f>
        <v>0</v>
      </c>
      <c r="S115" s="108">
        <f>'Input 1'!K116</f>
        <v>0</v>
      </c>
      <c r="T115" s="108" t="e">
        <f t="shared" si="5"/>
        <v>#DIV/0!</v>
      </c>
      <c r="U115">
        <f t="shared" si="4"/>
        <v>0</v>
      </c>
    </row>
    <row r="116" spans="1:21" x14ac:dyDescent="0.2">
      <c r="A116" t="str">
        <f>'Input 1'!D117</f>
        <v>PK630</v>
      </c>
      <c r="B116" t="str">
        <f>'Input 1'!C117</f>
        <v>Rawalpindi</v>
      </c>
      <c r="C116" t="str">
        <f>'Input 1'!B117</f>
        <v>PK6</v>
      </c>
      <c r="D116" t="str">
        <f>'Input 1'!A117</f>
        <v>Punjab</v>
      </c>
      <c r="E116">
        <f>'Input 1'!F117</f>
        <v>8556</v>
      </c>
      <c r="F116" s="188">
        <f>Estimates!D117</f>
        <v>6121.9470000000001</v>
      </c>
      <c r="G116" s="108">
        <f>Estimates!G117</f>
        <v>1</v>
      </c>
      <c r="H116" s="108">
        <f>Estimates!J117</f>
        <v>1</v>
      </c>
      <c r="I116" s="108">
        <f>Estimates!M117</f>
        <v>1</v>
      </c>
      <c r="J116" s="107">
        <f>Estimates!U117</f>
        <v>243.38016813132532</v>
      </c>
      <c r="K116" s="107">
        <f>Estimates!S117/Estimates!D117*100</f>
        <v>177.25724192870666</v>
      </c>
      <c r="L116" s="107">
        <f>Estimates!T117/Estimates!D117*100</f>
        <v>319.85969723314935</v>
      </c>
      <c r="M116" s="107">
        <f>IF($C116=Estimates!$AM$3, Estimates!$AR$3, IF($C116=Estimates!$AM$4, Estimates!$AR$4, IF($C116=Estimates!$AM$5, Estimates!$AR$5, IF($C116=Estimates!$AM$6, Estimates!$AR$6,  IF($C116=Estimates!$AM$7, Estimates!$AR$7,  IF($C116=Estimates!$AM$8, Estimates!$AR$8, IF($C116=Estimates!$AM$9, Estimates!$AR$9,  FALSE)))))))</f>
        <v>243.38016813132535</v>
      </c>
      <c r="N116" s="108">
        <f>Estimates!V117</f>
        <v>0.57424341494669651</v>
      </c>
      <c r="O116" s="108">
        <f>Estimates!P117/Estimates!T117</f>
        <v>0.43693988360203184</v>
      </c>
      <c r="P116" s="108">
        <f>Estimates!P117/Estimates!S117</f>
        <v>0.78845556524141924</v>
      </c>
      <c r="Q116" s="108">
        <f>IF($C116=Estimates!$AM$3, Estimates!$AV$3, IF($C116=Estimates!$AM$4, Estimates!$AV$4, IF($C116=Estimates!$AM$5, Estimates!$AV$5, IF($C116=Estimates!$AM$6, Estimates!$AV$6,  IF($C116=Estimates!$AM$7, Estimates!$AV$7,  IF($C116=Estimates!$AM$8, Estimates!$AV$8, IF($C116=Estimates!$AM$9, Estimates!$AV$9,  FALSE)))))))</f>
        <v>0.74542940577567618</v>
      </c>
      <c r="R116">
        <f>'Input 1'!J117</f>
        <v>0</v>
      </c>
      <c r="S116" s="108">
        <f>'Input 1'!K117</f>
        <v>0</v>
      </c>
      <c r="T116" s="108" t="e">
        <f t="shared" si="5"/>
        <v>#DIV/0!</v>
      </c>
      <c r="U116">
        <f t="shared" si="4"/>
        <v>0</v>
      </c>
    </row>
    <row r="117" spans="1:21" x14ac:dyDescent="0.2">
      <c r="A117" t="str">
        <f>'Input 1'!D118</f>
        <v>PK631</v>
      </c>
      <c r="B117" t="str">
        <f>'Input 1'!C118</f>
        <v>Sahiwal</v>
      </c>
      <c r="C117" t="str">
        <f>'Input 1'!B118</f>
        <v>PK6</v>
      </c>
      <c r="D117" t="str">
        <f>'Input 1'!A118</f>
        <v>Punjab</v>
      </c>
      <c r="E117">
        <f>'Input 1'!F118</f>
        <v>4660</v>
      </c>
      <c r="F117" s="188">
        <f>Estimates!D118</f>
        <v>2732.2269999999999</v>
      </c>
      <c r="G117" s="108">
        <f>Estimates!G118</f>
        <v>1</v>
      </c>
      <c r="H117" s="108">
        <f>Estimates!J118</f>
        <v>1</v>
      </c>
      <c r="I117" s="108">
        <f>Estimates!M118</f>
        <v>1</v>
      </c>
      <c r="J117" s="107">
        <f>Estimates!U118</f>
        <v>243.38016813132532</v>
      </c>
      <c r="K117" s="107">
        <f>Estimates!S118/Estimates!D118*100</f>
        <v>177.25724192870666</v>
      </c>
      <c r="L117" s="107">
        <f>Estimates!T118/Estimates!D118*100</f>
        <v>319.85969723314929</v>
      </c>
      <c r="M117" s="107">
        <f>IF($C117=Estimates!$AM$3, Estimates!$AR$3, IF($C117=Estimates!$AM$4, Estimates!$AR$4, IF($C117=Estimates!$AM$5, Estimates!$AR$5, IF($C117=Estimates!$AM$6, Estimates!$AR$6,  IF($C117=Estimates!$AM$7, Estimates!$AR$7,  IF($C117=Estimates!$AM$8, Estimates!$AR$8, IF($C117=Estimates!$AM$9, Estimates!$AR$9,  FALSE)))))))</f>
        <v>243.38016813132535</v>
      </c>
      <c r="N117" s="108">
        <f>Estimates!V118</f>
        <v>0.70078363454208226</v>
      </c>
      <c r="O117" s="108">
        <f>Estimates!P118/Estimates!T118</f>
        <v>0.53322391121446111</v>
      </c>
      <c r="P117" s="108">
        <f>Estimates!P118/Estimates!S118</f>
        <v>0.9621995521465444</v>
      </c>
      <c r="Q117" s="108">
        <f>IF($C117=Estimates!$AM$3, Estimates!$AV$3, IF($C117=Estimates!$AM$4, Estimates!$AV$4, IF($C117=Estimates!$AM$5, Estimates!$AV$5, IF($C117=Estimates!$AM$6, Estimates!$AV$6,  IF($C117=Estimates!$AM$7, Estimates!$AV$7,  IF($C117=Estimates!$AM$8, Estimates!$AV$8, IF($C117=Estimates!$AM$9, Estimates!$AV$9,  FALSE)))))))</f>
        <v>0.74542940577567618</v>
      </c>
      <c r="R117">
        <f>'Input 1'!J118</f>
        <v>0</v>
      </c>
      <c r="S117" s="108">
        <f>'Input 1'!K118</f>
        <v>0</v>
      </c>
      <c r="T117" s="108" t="e">
        <f t="shared" si="5"/>
        <v>#DIV/0!</v>
      </c>
      <c r="U117">
        <f t="shared" si="4"/>
        <v>0</v>
      </c>
    </row>
    <row r="118" spans="1:21" x14ac:dyDescent="0.2">
      <c r="A118" t="str">
        <f>'Input 1'!D119</f>
        <v>PK632</v>
      </c>
      <c r="B118" t="str">
        <f>'Input 1'!C119</f>
        <v>Sargodha</v>
      </c>
      <c r="C118" t="str">
        <f>'Input 1'!B119</f>
        <v>PK6</v>
      </c>
      <c r="D118" t="str">
        <f>'Input 1'!A119</f>
        <v>Punjab</v>
      </c>
      <c r="E118">
        <f>'Input 1'!F119</f>
        <v>10749</v>
      </c>
      <c r="F118" s="188">
        <f>Estimates!D119</f>
        <v>4037.21</v>
      </c>
      <c r="G118" s="108">
        <f>Estimates!G119</f>
        <v>1</v>
      </c>
      <c r="H118" s="108">
        <f>Estimates!J119</f>
        <v>1</v>
      </c>
      <c r="I118" s="108">
        <f>Estimates!M119</f>
        <v>1</v>
      </c>
      <c r="J118" s="107">
        <f>Estimates!U119</f>
        <v>243.38016813132532</v>
      </c>
      <c r="K118" s="107">
        <f>Estimates!S119/Estimates!D119*100</f>
        <v>177.25724192870666</v>
      </c>
      <c r="L118" s="107">
        <f>Estimates!T119/Estimates!D119*100</f>
        <v>319.85969723314935</v>
      </c>
      <c r="M118" s="107">
        <f>IF($C118=Estimates!$AM$3, Estimates!$AR$3, IF($C118=Estimates!$AM$4, Estimates!$AR$4, IF($C118=Estimates!$AM$5, Estimates!$AR$5, IF($C118=Estimates!$AM$6, Estimates!$AR$6,  IF($C118=Estimates!$AM$7, Estimates!$AR$7,  IF($C118=Estimates!$AM$8, Estimates!$AR$8, IF($C118=Estimates!$AM$9, Estimates!$AR$9,  FALSE)))))))</f>
        <v>243.38016813132535</v>
      </c>
      <c r="N118" s="108">
        <f>Estimates!V119</f>
        <v>1.0939602348170707</v>
      </c>
      <c r="O118" s="108">
        <f>Estimates!P119/Estimates!T119</f>
        <v>0.83239066435022446</v>
      </c>
      <c r="P118" s="108">
        <f>Estimates!P119/Estimates!S119</f>
        <v>1.502044277467933</v>
      </c>
      <c r="Q118" s="108">
        <f>IF($C118=Estimates!$AM$3, Estimates!$AV$3, IF($C118=Estimates!$AM$4, Estimates!$AV$4, IF($C118=Estimates!$AM$5, Estimates!$AV$5, IF($C118=Estimates!$AM$6, Estimates!$AV$6,  IF($C118=Estimates!$AM$7, Estimates!$AV$7,  IF($C118=Estimates!$AM$8, Estimates!$AV$8, IF($C118=Estimates!$AM$9, Estimates!$AV$9,  FALSE)))))))</f>
        <v>0.74542940577567618</v>
      </c>
      <c r="R118">
        <f>'Input 1'!J119</f>
        <v>0</v>
      </c>
      <c r="S118" s="108">
        <f>'Input 1'!K119</f>
        <v>0</v>
      </c>
      <c r="T118" s="108" t="e">
        <f t="shared" si="5"/>
        <v>#DIV/0!</v>
      </c>
      <c r="U118">
        <f t="shared" si="4"/>
        <v>0</v>
      </c>
    </row>
    <row r="119" spans="1:21" x14ac:dyDescent="0.2">
      <c r="A119" t="str">
        <f>'Input 1'!D120</f>
        <v>PK633</v>
      </c>
      <c r="B119" t="str">
        <f>'Input 1'!C120</f>
        <v>Sheikhupura</v>
      </c>
      <c r="C119" t="str">
        <f>'Input 1'!B120</f>
        <v>PK6</v>
      </c>
      <c r="D119" t="str">
        <f>'Input 1'!A120</f>
        <v>Punjab</v>
      </c>
      <c r="E119">
        <f>'Input 1'!F120</f>
        <v>5499</v>
      </c>
      <c r="F119" s="188">
        <f>Estimates!D120</f>
        <v>3861.97</v>
      </c>
      <c r="G119" s="108">
        <f>Estimates!G120</f>
        <v>1</v>
      </c>
      <c r="H119" s="108">
        <f>Estimates!J120</f>
        <v>1</v>
      </c>
      <c r="I119" s="108">
        <f>Estimates!M120</f>
        <v>1</v>
      </c>
      <c r="J119" s="107">
        <f>Estimates!U120</f>
        <v>243.38016813132532</v>
      </c>
      <c r="K119" s="107">
        <f>Estimates!S120/Estimates!D120*100</f>
        <v>177.25724192870666</v>
      </c>
      <c r="L119" s="107">
        <f>Estimates!T120/Estimates!D120*100</f>
        <v>319.85969723314935</v>
      </c>
      <c r="M119" s="107">
        <f>IF($C119=Estimates!$AM$3, Estimates!$AR$3, IF($C119=Estimates!$AM$4, Estimates!$AR$4, IF($C119=Estimates!$AM$5, Estimates!$AR$5, IF($C119=Estimates!$AM$6, Estimates!$AR$6,  IF($C119=Estimates!$AM$7, Estimates!$AR$7,  IF($C119=Estimates!$AM$8, Estimates!$AR$8, IF($C119=Estimates!$AM$9, Estimates!$AR$9,  FALSE)))))))</f>
        <v>243.38016813132535</v>
      </c>
      <c r="N119" s="108">
        <f>Estimates!V120</f>
        <v>0.58504549169465325</v>
      </c>
      <c r="O119" s="108">
        <f>Estimates!P120/Estimates!T120</f>
        <v>0.44515914747874613</v>
      </c>
      <c r="P119" s="108">
        <f>Estimates!P120/Estimates!S120</f>
        <v>0.80328718073131034</v>
      </c>
      <c r="Q119" s="108">
        <f>IF($C119=Estimates!$AM$3, Estimates!$AV$3, IF($C119=Estimates!$AM$4, Estimates!$AV$4, IF($C119=Estimates!$AM$5, Estimates!$AV$5, IF($C119=Estimates!$AM$6, Estimates!$AV$6,  IF($C119=Estimates!$AM$7, Estimates!$AV$7,  IF($C119=Estimates!$AM$8, Estimates!$AV$8, IF($C119=Estimates!$AM$9, Estimates!$AV$9,  FALSE)))))))</f>
        <v>0.74542940577567618</v>
      </c>
      <c r="R119">
        <f>'Input 1'!J120</f>
        <v>0</v>
      </c>
      <c r="S119" s="108">
        <f>'Input 1'!K120</f>
        <v>0</v>
      </c>
      <c r="T119" s="108" t="e">
        <f t="shared" si="5"/>
        <v>#DIV/0!</v>
      </c>
      <c r="U119">
        <f t="shared" si="4"/>
        <v>0</v>
      </c>
    </row>
    <row r="120" spans="1:21" x14ac:dyDescent="0.2">
      <c r="A120" t="str">
        <f>'Input 1'!D121</f>
        <v>PK634</v>
      </c>
      <c r="B120" t="str">
        <f>'Input 1'!C121</f>
        <v>Sialkot</v>
      </c>
      <c r="C120" t="str">
        <f>'Input 1'!B121</f>
        <v>PK6</v>
      </c>
      <c r="D120" t="str">
        <f>'Input 1'!A121</f>
        <v>Punjab</v>
      </c>
      <c r="E120">
        <f>'Input 1'!F121</f>
        <v>8127</v>
      </c>
      <c r="F120" s="188">
        <f>Estimates!D121</f>
        <v>4275.7979999999998</v>
      </c>
      <c r="G120" s="108">
        <f>Estimates!G121</f>
        <v>1</v>
      </c>
      <c r="H120" s="108">
        <f>Estimates!J121</f>
        <v>1</v>
      </c>
      <c r="I120" s="108">
        <f>Estimates!M121</f>
        <v>1</v>
      </c>
      <c r="J120" s="107">
        <f>Estimates!U121</f>
        <v>243.38016813132532</v>
      </c>
      <c r="K120" s="107">
        <f>Estimates!S121/Estimates!D121*100</f>
        <v>177.25724192870666</v>
      </c>
      <c r="L120" s="107">
        <f>Estimates!T121/Estimates!D121*100</f>
        <v>319.85969723314935</v>
      </c>
      <c r="M120" s="107">
        <f>IF($C120=Estimates!$AM$3, Estimates!$AR$3, IF($C120=Estimates!$AM$4, Estimates!$AR$4, IF($C120=Estimates!$AM$5, Estimates!$AR$5, IF($C120=Estimates!$AM$6, Estimates!$AR$6,  IF($C120=Estimates!$AM$7, Estimates!$AR$7,  IF($C120=Estimates!$AM$8, Estimates!$AR$8, IF($C120=Estimates!$AM$9, Estimates!$AR$9,  FALSE)))))))</f>
        <v>243.38016813132535</v>
      </c>
      <c r="N120" s="108">
        <f>Estimates!V121</f>
        <v>0.78095838672615947</v>
      </c>
      <c r="O120" s="108">
        <f>Estimates!P121/Estimates!T121</f>
        <v>0.59422861057245757</v>
      </c>
      <c r="P120" s="108">
        <f>Estimates!P121/Estimates!S121</f>
        <v>1.072282189415019</v>
      </c>
      <c r="Q120" s="108">
        <f>IF($C120=Estimates!$AM$3, Estimates!$AV$3, IF($C120=Estimates!$AM$4, Estimates!$AV$4, IF($C120=Estimates!$AM$5, Estimates!$AV$5, IF($C120=Estimates!$AM$6, Estimates!$AV$6,  IF($C120=Estimates!$AM$7, Estimates!$AV$7,  IF($C120=Estimates!$AM$8, Estimates!$AV$8, IF($C120=Estimates!$AM$9, Estimates!$AV$9,  FALSE)))))))</f>
        <v>0.74542940577567618</v>
      </c>
      <c r="R120">
        <f>'Input 1'!J121</f>
        <v>0</v>
      </c>
      <c r="S120" s="108">
        <f>'Input 1'!K121</f>
        <v>0</v>
      </c>
      <c r="T120" s="108" t="e">
        <f t="shared" si="5"/>
        <v>#DIV/0!</v>
      </c>
      <c r="U120">
        <f t="shared" si="4"/>
        <v>0</v>
      </c>
    </row>
    <row r="121" spans="1:21" x14ac:dyDescent="0.2">
      <c r="A121" t="str">
        <f>'Input 1'!D122</f>
        <v>PK635</v>
      </c>
      <c r="B121" t="str">
        <f>'Input 1'!C122</f>
        <v>Toba Tek Singh</v>
      </c>
      <c r="C121" t="str">
        <f>'Input 1'!B122</f>
        <v>PK6</v>
      </c>
      <c r="D121" t="str">
        <f>'Input 1'!A122</f>
        <v>Punjab</v>
      </c>
      <c r="E121">
        <f>'Input 1'!F122</f>
        <v>4211</v>
      </c>
      <c r="F121" s="188">
        <f>Estimates!D122</f>
        <v>2369.7469999999998</v>
      </c>
      <c r="G121" s="108">
        <f>Estimates!G122</f>
        <v>1</v>
      </c>
      <c r="H121" s="108">
        <f>Estimates!J122</f>
        <v>1</v>
      </c>
      <c r="I121" s="108">
        <f>Estimates!M122</f>
        <v>1</v>
      </c>
      <c r="J121" s="107">
        <f>Estimates!U122</f>
        <v>243.38016813132532</v>
      </c>
      <c r="K121" s="107">
        <f>Estimates!S122/Estimates!D122*100</f>
        <v>177.25724192870663</v>
      </c>
      <c r="L121" s="107">
        <f>Estimates!T122/Estimates!D122*100</f>
        <v>319.85969723314935</v>
      </c>
      <c r="M121" s="107">
        <f>IF($C121=Estimates!$AM$3, Estimates!$AR$3, IF($C121=Estimates!$AM$4, Estimates!$AR$4, IF($C121=Estimates!$AM$5, Estimates!$AR$5, IF($C121=Estimates!$AM$6, Estimates!$AR$6,  IF($C121=Estimates!$AM$7, Estimates!$AR$7,  IF($C121=Estimates!$AM$8, Estimates!$AR$8, IF($C121=Estimates!$AM$9, Estimates!$AR$9,  FALSE)))))))</f>
        <v>243.38016813132535</v>
      </c>
      <c r="N121" s="108">
        <f>Estimates!V122</f>
        <v>0.73012643445541825</v>
      </c>
      <c r="O121" s="108">
        <f>Estimates!P122/Estimates!T122</f>
        <v>0.5555507490065511</v>
      </c>
      <c r="P121" s="108">
        <f>Estimates!P122/Estimates!S122</f>
        <v>1.0024882055106978</v>
      </c>
      <c r="Q121" s="108">
        <f>IF($C121=Estimates!$AM$3, Estimates!$AV$3, IF($C121=Estimates!$AM$4, Estimates!$AV$4, IF($C121=Estimates!$AM$5, Estimates!$AV$5, IF($C121=Estimates!$AM$6, Estimates!$AV$6,  IF($C121=Estimates!$AM$7, Estimates!$AV$7,  IF($C121=Estimates!$AM$8, Estimates!$AV$8, IF($C121=Estimates!$AM$9, Estimates!$AV$9,  FALSE)))))))</f>
        <v>0.74542940577567618</v>
      </c>
      <c r="R121">
        <f>'Input 1'!J122</f>
        <v>0</v>
      </c>
      <c r="S121" s="108">
        <f>'Input 1'!K122</f>
        <v>0</v>
      </c>
      <c r="T121" s="108" t="e">
        <f t="shared" si="5"/>
        <v>#DIV/0!</v>
      </c>
      <c r="U121">
        <f t="shared" si="4"/>
        <v>0</v>
      </c>
    </row>
    <row r="122" spans="1:21" x14ac:dyDescent="0.2">
      <c r="A122" t="str">
        <f>'Input 1'!D123</f>
        <v>PK636</v>
      </c>
      <c r="B122" t="str">
        <f>'Input 1'!C123</f>
        <v>Vehari</v>
      </c>
      <c r="C122" t="str">
        <f>'Input 1'!B123</f>
        <v>PK6</v>
      </c>
      <c r="D122" t="str">
        <f>'Input 1'!A123</f>
        <v>Punjab</v>
      </c>
      <c r="E122">
        <f>'Input 1'!F123</f>
        <v>5989</v>
      </c>
      <c r="F122" s="188">
        <f>Estimates!D123</f>
        <v>3156.8980000000001</v>
      </c>
      <c r="G122" s="108">
        <f>Estimates!G123</f>
        <v>1</v>
      </c>
      <c r="H122" s="108">
        <f>Estimates!J123</f>
        <v>1</v>
      </c>
      <c r="I122" s="108">
        <f>Estimates!M123</f>
        <v>1</v>
      </c>
      <c r="J122" s="107">
        <f>Estimates!U123</f>
        <v>243.38016813132532</v>
      </c>
      <c r="K122" s="107">
        <f>Estimates!S123/Estimates!D123*100</f>
        <v>177.25724192870666</v>
      </c>
      <c r="L122" s="107">
        <f>Estimates!T123/Estimates!D123*100</f>
        <v>319.85969723314935</v>
      </c>
      <c r="M122" s="107">
        <f>IF($C122=Estimates!$AM$3, Estimates!$AR$3, IF($C122=Estimates!$AM$4, Estimates!$AR$4, IF($C122=Estimates!$AM$5, Estimates!$AR$5, IF($C122=Estimates!$AM$6, Estimates!$AR$6,  IF($C122=Estimates!$AM$7, Estimates!$AR$7,  IF($C122=Estimates!$AM$8, Estimates!$AR$8, IF($C122=Estimates!$AM$9, Estimates!$AR$9,  FALSE)))))))</f>
        <v>243.38016813132535</v>
      </c>
      <c r="N122" s="108">
        <f>Estimates!V123</f>
        <v>0.77948646108224284</v>
      </c>
      <c r="O122" s="108">
        <f>Estimates!P123/Estimates!T123</f>
        <v>0.59310862729919089</v>
      </c>
      <c r="P122" s="108">
        <f>Estimates!P123/Estimates!S123</f>
        <v>1.0702611858904503</v>
      </c>
      <c r="Q122" s="108">
        <f>IF($C122=Estimates!$AM$3, Estimates!$AV$3, IF($C122=Estimates!$AM$4, Estimates!$AV$4, IF($C122=Estimates!$AM$5, Estimates!$AV$5, IF($C122=Estimates!$AM$6, Estimates!$AV$6,  IF($C122=Estimates!$AM$7, Estimates!$AV$7,  IF($C122=Estimates!$AM$8, Estimates!$AV$8, IF($C122=Estimates!$AM$9, Estimates!$AV$9,  FALSE)))))))</f>
        <v>0.74542940577567618</v>
      </c>
      <c r="R122">
        <f>'Input 1'!J123</f>
        <v>0</v>
      </c>
      <c r="S122" s="108">
        <f>'Input 1'!K123</f>
        <v>0</v>
      </c>
      <c r="T122" s="108" t="e">
        <f t="shared" si="5"/>
        <v>#DIV/0!</v>
      </c>
      <c r="U122">
        <f t="shared" si="4"/>
        <v>0</v>
      </c>
    </row>
    <row r="123" spans="1:21" x14ac:dyDescent="0.2">
      <c r="A123" t="str">
        <f>'Input 1'!D124</f>
        <v>PK701</v>
      </c>
      <c r="B123" t="str">
        <f>'Input 1'!C124</f>
        <v>Badin</v>
      </c>
      <c r="C123" t="str">
        <f>'Input 1'!B124</f>
        <v>PK7</v>
      </c>
      <c r="D123" t="str">
        <f>'Input 1'!A124</f>
        <v>Sindh</v>
      </c>
      <c r="E123">
        <f>'Input 1'!F124</f>
        <v>3367</v>
      </c>
      <c r="F123" s="188">
        <f>Estimates!D124</f>
        <v>2051.623</v>
      </c>
      <c r="G123" s="108">
        <f>Estimates!G124</f>
        <v>1</v>
      </c>
      <c r="H123" s="108">
        <f>Estimates!J124</f>
        <v>1</v>
      </c>
      <c r="I123" s="108">
        <f>Estimates!M124</f>
        <v>1</v>
      </c>
      <c r="J123" s="107">
        <f>Estimates!U124</f>
        <v>292.05620175759037</v>
      </c>
      <c r="K123" s="107">
        <f>Estimates!S124/Estimates!D124*100</f>
        <v>212.70869031444798</v>
      </c>
      <c r="L123" s="107">
        <f>Estimates!T124/Estimates!D124*100</f>
        <v>383.83163667977919</v>
      </c>
      <c r="M123" s="107">
        <f>IF($C123=Estimates!$AM$3, Estimates!$AR$3, IF($C123=Estimates!$AM$4, Estimates!$AR$4, IF($C123=Estimates!$AM$5, Estimates!$AR$5, IF($C123=Estimates!$AM$6, Estimates!$AR$6,  IF($C123=Estimates!$AM$7, Estimates!$AR$7,  IF($C123=Estimates!$AM$8, Estimates!$AR$8, IF($C123=Estimates!$AM$9, Estimates!$AR$9,  FALSE)))))))</f>
        <v>292.05620175759032</v>
      </c>
      <c r="N123" s="108">
        <f>Estimates!V124</f>
        <v>0.56192599649916319</v>
      </c>
      <c r="O123" s="108">
        <f>Estimates!P124/Estimates!T124</f>
        <v>0.42756760132128113</v>
      </c>
      <c r="P123" s="108">
        <f>Estimates!P124/Estimates!S124</f>
        <v>0.77154333451907575</v>
      </c>
      <c r="Q123" s="108">
        <f>IF($C123=Estimates!$AM$3, Estimates!$AV$3, IF($C123=Estimates!$AM$4, Estimates!$AV$4, IF($C123=Estimates!$AM$5, Estimates!$AV$5, IF($C123=Estimates!$AM$6, Estimates!$AV$6,  IF($C123=Estimates!$AM$7, Estimates!$AV$7,  IF($C123=Estimates!$AM$8, Estimates!$AV$8, IF($C123=Estimates!$AM$9, Estimates!$AV$9,  FALSE)))))))</f>
        <v>0.45981219573701071</v>
      </c>
      <c r="R123">
        <f>'Input 1'!J124</f>
        <v>0</v>
      </c>
      <c r="S123" s="108">
        <f>'Input 1'!K124</f>
        <v>0</v>
      </c>
      <c r="T123" s="108" t="e">
        <f t="shared" si="5"/>
        <v>#DIV/0!</v>
      </c>
      <c r="U123">
        <f t="shared" si="4"/>
        <v>1</v>
      </c>
    </row>
    <row r="124" spans="1:21" x14ac:dyDescent="0.2">
      <c r="A124" t="str">
        <f>'Input 1'!D125</f>
        <v>PK702</v>
      </c>
      <c r="B124" t="str">
        <f>'Input 1'!C125</f>
        <v>Central Karachi</v>
      </c>
      <c r="C124" t="str">
        <f>'Input 1'!B125</f>
        <v>PK7</v>
      </c>
      <c r="D124" t="str">
        <f>'Input 1'!A125</f>
        <v>Sindh</v>
      </c>
      <c r="E124">
        <f>'Input 1'!F125</f>
        <v>3569</v>
      </c>
      <c r="F124" s="188">
        <f>Estimates!D125</f>
        <v>3187.1170000000002</v>
      </c>
      <c r="G124" s="108">
        <f>Estimates!G125</f>
        <v>1</v>
      </c>
      <c r="H124" s="108">
        <f>Estimates!J125</f>
        <v>1</v>
      </c>
      <c r="I124" s="108">
        <f>Estimates!M125</f>
        <v>1</v>
      </c>
      <c r="J124" s="107">
        <f>Estimates!U125</f>
        <v>292.05620175759037</v>
      </c>
      <c r="K124" s="107">
        <f>Estimates!S125/Estimates!D125*100</f>
        <v>212.70869031444798</v>
      </c>
      <c r="L124" s="107">
        <f>Estimates!T125/Estimates!D125*100</f>
        <v>383.83163667977919</v>
      </c>
      <c r="M124" s="107">
        <f>IF($C124=Estimates!$AM$3, Estimates!$AR$3, IF($C124=Estimates!$AM$4, Estimates!$AR$4, IF($C124=Estimates!$AM$5, Estimates!$AR$5, IF($C124=Estimates!$AM$6, Estimates!$AR$6,  IF($C124=Estimates!$AM$7, Estimates!$AR$7,  IF($C124=Estimates!$AM$8, Estimates!$AR$8, IF($C124=Estimates!$AM$9, Estimates!$AR$9,  FALSE)))))))</f>
        <v>292.05620175759032</v>
      </c>
      <c r="N124" s="108">
        <f>Estimates!V125</f>
        <v>0.38342648501498894</v>
      </c>
      <c r="O124" s="108">
        <f>Estimates!P125/Estimates!T125</f>
        <v>0.29174792321812981</v>
      </c>
      <c r="P124" s="108">
        <f>Estimates!P125/Estimates!S125</f>
        <v>0.52645748841383866</v>
      </c>
      <c r="Q124" s="108">
        <f>IF($C124=Estimates!$AM$3, Estimates!$AV$3, IF($C124=Estimates!$AM$4, Estimates!$AV$4, IF($C124=Estimates!$AM$5, Estimates!$AV$5, IF($C124=Estimates!$AM$6, Estimates!$AV$6,  IF($C124=Estimates!$AM$7, Estimates!$AV$7,  IF($C124=Estimates!$AM$8, Estimates!$AV$8, IF($C124=Estimates!$AM$9, Estimates!$AV$9,  FALSE)))))))</f>
        <v>0.45981219573701071</v>
      </c>
      <c r="R124">
        <f>'Input 1'!J125</f>
        <v>0</v>
      </c>
      <c r="S124" s="108">
        <f>'Input 1'!K125</f>
        <v>0</v>
      </c>
      <c r="T124" s="108" t="e">
        <f t="shared" si="5"/>
        <v>#DIV/0!</v>
      </c>
      <c r="U124">
        <f t="shared" si="4"/>
        <v>1</v>
      </c>
    </row>
    <row r="125" spans="1:21" x14ac:dyDescent="0.2">
      <c r="A125" t="str">
        <f>'Input 1'!D126</f>
        <v>PK703</v>
      </c>
      <c r="B125" t="str">
        <f>'Input 1'!C126</f>
        <v>Dadu</v>
      </c>
      <c r="C125" t="str">
        <f>'Input 1'!B126</f>
        <v>PK7</v>
      </c>
      <c r="D125" t="str">
        <f>'Input 1'!A126</f>
        <v>Sindh</v>
      </c>
      <c r="E125">
        <f>'Input 1'!F126</f>
        <v>2025</v>
      </c>
      <c r="F125" s="188">
        <f>Estimates!D126</f>
        <v>1694.0719999999999</v>
      </c>
      <c r="G125" s="108">
        <f>Estimates!G126</f>
        <v>1</v>
      </c>
      <c r="H125" s="108">
        <f>Estimates!J126</f>
        <v>1</v>
      </c>
      <c r="I125" s="108">
        <f>Estimates!M126</f>
        <v>1</v>
      </c>
      <c r="J125" s="107">
        <f>Estimates!U126</f>
        <v>292.05620175759037</v>
      </c>
      <c r="K125" s="107">
        <f>Estimates!S126/Estimates!D126*100</f>
        <v>212.70869031444798</v>
      </c>
      <c r="L125" s="107">
        <f>Estimates!T126/Estimates!D126*100</f>
        <v>383.83163667977919</v>
      </c>
      <c r="M125" s="107">
        <f>IF($C125=Estimates!$AM$3, Estimates!$AR$3, IF($C125=Estimates!$AM$4, Estimates!$AR$4, IF($C125=Estimates!$AM$5, Estimates!$AR$5, IF($C125=Estimates!$AM$6, Estimates!$AR$6,  IF($C125=Estimates!$AM$7, Estimates!$AR$7,  IF($C125=Estimates!$AM$8, Estimates!$AR$8, IF($C125=Estimates!$AM$9, Estimates!$AR$9,  FALSE)))))))</f>
        <v>292.05620175759032</v>
      </c>
      <c r="N125" s="108">
        <f>Estimates!V126</f>
        <v>0.40928585001979256</v>
      </c>
      <c r="O125" s="108">
        <f>Estimates!P126/Estimates!T126</f>
        <v>0.31142422710098783</v>
      </c>
      <c r="P125" s="108">
        <f>Estimates!P126/Estimates!S126</f>
        <v>0.561963268229423</v>
      </c>
      <c r="Q125" s="108">
        <f>IF($C125=Estimates!$AM$3, Estimates!$AV$3, IF($C125=Estimates!$AM$4, Estimates!$AV$4, IF($C125=Estimates!$AM$5, Estimates!$AV$5, IF($C125=Estimates!$AM$6, Estimates!$AV$6,  IF($C125=Estimates!$AM$7, Estimates!$AV$7,  IF($C125=Estimates!$AM$8, Estimates!$AV$8, IF($C125=Estimates!$AM$9, Estimates!$AV$9,  FALSE)))))))</f>
        <v>0.45981219573701071</v>
      </c>
      <c r="R125">
        <f>'Input 1'!J126</f>
        <v>0</v>
      </c>
      <c r="S125" s="108">
        <f>'Input 1'!K126</f>
        <v>0</v>
      </c>
      <c r="T125" s="108" t="e">
        <f t="shared" si="5"/>
        <v>#DIV/0!</v>
      </c>
      <c r="U125">
        <f t="shared" si="4"/>
        <v>1</v>
      </c>
    </row>
    <row r="126" spans="1:21" x14ac:dyDescent="0.2">
      <c r="A126" t="str">
        <f>'Input 1'!D127</f>
        <v>PK704</v>
      </c>
      <c r="B126" t="str">
        <f>'Input 1'!C127</f>
        <v>East Karachi</v>
      </c>
      <c r="C126" t="str">
        <f>'Input 1'!B127</f>
        <v>PK7</v>
      </c>
      <c r="D126" t="str">
        <f>'Input 1'!A127</f>
        <v>Sindh</v>
      </c>
      <c r="E126">
        <f>'Input 1'!F127</f>
        <v>2401</v>
      </c>
      <c r="F126" s="188">
        <f>Estimates!D127</f>
        <v>3476.5770000000002</v>
      </c>
      <c r="G126" s="108">
        <f>Estimates!G127</f>
        <v>1</v>
      </c>
      <c r="H126" s="108">
        <f>Estimates!J127</f>
        <v>1</v>
      </c>
      <c r="I126" s="108">
        <f>Estimates!M127</f>
        <v>1</v>
      </c>
      <c r="J126" s="107">
        <f>Estimates!U127</f>
        <v>292.05620175759037</v>
      </c>
      <c r="K126" s="107">
        <f>Estimates!S127/Estimates!D127*100</f>
        <v>212.70869031444798</v>
      </c>
      <c r="L126" s="107">
        <f>Estimates!T127/Estimates!D127*100</f>
        <v>383.83163667977914</v>
      </c>
      <c r="M126" s="107">
        <f>IF($C126=Estimates!$AM$3, Estimates!$AR$3, IF($C126=Estimates!$AM$4, Estimates!$AR$4, IF($C126=Estimates!$AM$5, Estimates!$AR$5, IF($C126=Estimates!$AM$6, Estimates!$AR$6,  IF($C126=Estimates!$AM$7, Estimates!$AR$7,  IF($C126=Estimates!$AM$8, Estimates!$AR$8, IF($C126=Estimates!$AM$9, Estimates!$AR$9,  FALSE)))))))</f>
        <v>292.05620175759032</v>
      </c>
      <c r="N126" s="108">
        <f>Estimates!V127</f>
        <v>0.23646881473795711</v>
      </c>
      <c r="O126" s="108">
        <f>Estimates!P127/Estimates!T127</f>
        <v>0.17992832603348916</v>
      </c>
      <c r="P126" s="108">
        <f>Estimates!P127/Estimates!S127</f>
        <v>0.32467965349413885</v>
      </c>
      <c r="Q126" s="108">
        <f>IF($C126=Estimates!$AM$3, Estimates!$AV$3, IF($C126=Estimates!$AM$4, Estimates!$AV$4, IF($C126=Estimates!$AM$5, Estimates!$AV$5, IF($C126=Estimates!$AM$6, Estimates!$AV$6,  IF($C126=Estimates!$AM$7, Estimates!$AV$7,  IF($C126=Estimates!$AM$8, Estimates!$AV$8, IF($C126=Estimates!$AM$9, Estimates!$AV$9,  FALSE)))))))</f>
        <v>0.45981219573701071</v>
      </c>
      <c r="R126">
        <f>'Input 1'!J127</f>
        <v>0</v>
      </c>
      <c r="S126" s="108">
        <f>'Input 1'!K127</f>
        <v>0</v>
      </c>
      <c r="T126" s="108" t="e">
        <f t="shared" si="5"/>
        <v>#DIV/0!</v>
      </c>
      <c r="U126">
        <f t="shared" si="4"/>
        <v>1</v>
      </c>
    </row>
    <row r="127" spans="1:21" x14ac:dyDescent="0.2">
      <c r="A127" t="str">
        <f>'Input 1'!D128</f>
        <v>PK705</v>
      </c>
      <c r="B127" t="str">
        <f>'Input 1'!C128</f>
        <v>Ghotki</v>
      </c>
      <c r="C127" t="str">
        <f>'Input 1'!B128</f>
        <v>PK7</v>
      </c>
      <c r="D127" t="str">
        <f>'Input 1'!A128</f>
        <v>Sindh</v>
      </c>
      <c r="E127">
        <f>'Input 1'!F128</f>
        <v>2490</v>
      </c>
      <c r="F127" s="188">
        <f>Estimates!D128</f>
        <v>1891.915</v>
      </c>
      <c r="G127" s="108">
        <f>Estimates!G128</f>
        <v>1</v>
      </c>
      <c r="H127" s="108">
        <f>Estimates!J128</f>
        <v>1</v>
      </c>
      <c r="I127" s="108">
        <f>Estimates!M128</f>
        <v>1</v>
      </c>
      <c r="J127" s="107">
        <f>Estimates!U128</f>
        <v>292.05620175759037</v>
      </c>
      <c r="K127" s="107">
        <f>Estimates!S128/Estimates!D128*100</f>
        <v>212.70869031444798</v>
      </c>
      <c r="L127" s="107">
        <f>Estimates!T128/Estimates!D128*100</f>
        <v>383.83163667977919</v>
      </c>
      <c r="M127" s="107">
        <f>IF($C127=Estimates!$AM$3, Estimates!$AR$3, IF($C127=Estimates!$AM$4, Estimates!$AR$4, IF($C127=Estimates!$AM$5, Estimates!$AR$5, IF($C127=Estimates!$AM$6, Estimates!$AR$6,  IF($C127=Estimates!$AM$7, Estimates!$AR$7,  IF($C127=Estimates!$AM$8, Estimates!$AR$8, IF($C127=Estimates!$AM$9, Estimates!$AR$9,  FALSE)))))))</f>
        <v>292.05620175759032</v>
      </c>
      <c r="N127" s="108">
        <f>Estimates!V128</f>
        <v>0.45064161407081132</v>
      </c>
      <c r="O127" s="108">
        <f>Estimates!P128/Estimates!T128</f>
        <v>0.3428916889131578</v>
      </c>
      <c r="P127" s="108">
        <f>Estimates!P128/Estimates!S128</f>
        <v>0.61874612628599035</v>
      </c>
      <c r="Q127" s="108">
        <f>IF($C127=Estimates!$AM$3, Estimates!$AV$3, IF($C127=Estimates!$AM$4, Estimates!$AV$4, IF($C127=Estimates!$AM$5, Estimates!$AV$5, IF($C127=Estimates!$AM$6, Estimates!$AV$6,  IF($C127=Estimates!$AM$7, Estimates!$AV$7,  IF($C127=Estimates!$AM$8, Estimates!$AV$8, IF($C127=Estimates!$AM$9, Estimates!$AV$9,  FALSE)))))))</f>
        <v>0.45981219573701071</v>
      </c>
      <c r="R127">
        <f>'Input 1'!J128</f>
        <v>0</v>
      </c>
      <c r="S127" s="108">
        <f>'Input 1'!K128</f>
        <v>0</v>
      </c>
      <c r="T127" s="108" t="e">
        <f t="shared" si="5"/>
        <v>#DIV/0!</v>
      </c>
      <c r="U127">
        <f t="shared" si="4"/>
        <v>1</v>
      </c>
    </row>
    <row r="128" spans="1:21" x14ac:dyDescent="0.2">
      <c r="A128" t="str">
        <f>'Input 1'!D129</f>
        <v>PK706</v>
      </c>
      <c r="B128" t="str">
        <f>'Input 1'!C129</f>
        <v>Hyderabad</v>
      </c>
      <c r="C128" t="str">
        <f>'Input 1'!B129</f>
        <v>PK7</v>
      </c>
      <c r="D128" t="str">
        <f>'Input 1'!A129</f>
        <v>Sindh</v>
      </c>
      <c r="E128">
        <f>'Input 1'!F129</f>
        <v>4456</v>
      </c>
      <c r="F128" s="188">
        <f>Estimates!D129</f>
        <v>2434.3429999999998</v>
      </c>
      <c r="G128" s="108">
        <f>Estimates!G129</f>
        <v>1</v>
      </c>
      <c r="H128" s="108">
        <f>Estimates!J129</f>
        <v>1</v>
      </c>
      <c r="I128" s="108">
        <f>Estimates!M129</f>
        <v>1</v>
      </c>
      <c r="J128" s="107">
        <f>Estimates!U129</f>
        <v>292.05620175759037</v>
      </c>
      <c r="K128" s="107">
        <f>Estimates!S129/Estimates!D129*100</f>
        <v>212.70869031444798</v>
      </c>
      <c r="L128" s="107">
        <f>Estimates!T129/Estimates!D129*100</f>
        <v>383.83163667977919</v>
      </c>
      <c r="M128" s="107">
        <f>IF($C128=Estimates!$AM$3, Estimates!$AR$3, IF($C128=Estimates!$AM$4, Estimates!$AR$4, IF($C128=Estimates!$AM$5, Estimates!$AR$5, IF($C128=Estimates!$AM$6, Estimates!$AR$6,  IF($C128=Estimates!$AM$7, Estimates!$AR$7,  IF($C128=Estimates!$AM$8, Estimates!$AR$8, IF($C128=Estimates!$AM$9, Estimates!$AR$9,  FALSE)))))))</f>
        <v>292.05620175759032</v>
      </c>
      <c r="N128" s="108">
        <f>Estimates!V129</f>
        <v>0.62675380444889006</v>
      </c>
      <c r="O128" s="108">
        <f>Estimates!P129/Estimates!T129</f>
        <v>0.47689486241378803</v>
      </c>
      <c r="P128" s="108">
        <f>Estimates!P129/Estimates!S129</f>
        <v>0.86055410004106025</v>
      </c>
      <c r="Q128" s="108">
        <f>IF($C128=Estimates!$AM$3, Estimates!$AV$3, IF($C128=Estimates!$AM$4, Estimates!$AV$4, IF($C128=Estimates!$AM$5, Estimates!$AV$5, IF($C128=Estimates!$AM$6, Estimates!$AV$6,  IF($C128=Estimates!$AM$7, Estimates!$AV$7,  IF($C128=Estimates!$AM$8, Estimates!$AV$8, IF($C128=Estimates!$AM$9, Estimates!$AV$9,  FALSE)))))))</f>
        <v>0.45981219573701071</v>
      </c>
      <c r="R128">
        <f>'Input 1'!J129</f>
        <v>0</v>
      </c>
      <c r="S128" s="108">
        <f>'Input 1'!K129</f>
        <v>0</v>
      </c>
      <c r="T128" s="108" t="e">
        <f t="shared" si="5"/>
        <v>#DIV/0!</v>
      </c>
      <c r="U128">
        <f t="shared" si="4"/>
        <v>1</v>
      </c>
    </row>
    <row r="129" spans="1:21" x14ac:dyDescent="0.2">
      <c r="A129" t="str">
        <f>'Input 1'!D130</f>
        <v>PK707</v>
      </c>
      <c r="B129" t="str">
        <f>'Input 1'!C130</f>
        <v>Jacobabad</v>
      </c>
      <c r="C129" t="str">
        <f>'Input 1'!B130</f>
        <v>PK7</v>
      </c>
      <c r="D129" t="str">
        <f>'Input 1'!A130</f>
        <v>Sindh</v>
      </c>
      <c r="E129">
        <f>'Input 1'!F130</f>
        <v>1551</v>
      </c>
      <c r="F129" s="188">
        <f>Estimates!D130</f>
        <v>1095.867</v>
      </c>
      <c r="G129" s="108">
        <f>Estimates!G130</f>
        <v>1</v>
      </c>
      <c r="H129" s="108">
        <f>Estimates!J130</f>
        <v>1</v>
      </c>
      <c r="I129" s="108">
        <f>Estimates!M130</f>
        <v>1</v>
      </c>
      <c r="J129" s="107">
        <f>Estimates!U130</f>
        <v>292.05620175759037</v>
      </c>
      <c r="K129" s="107">
        <f>Estimates!S130/Estimates!D130*100</f>
        <v>212.70869031444798</v>
      </c>
      <c r="L129" s="107">
        <f>Estimates!T130/Estimates!D130*100</f>
        <v>383.83163667977919</v>
      </c>
      <c r="M129" s="107">
        <f>IF($C129=Estimates!$AM$3, Estimates!$AR$3, IF($C129=Estimates!$AM$4, Estimates!$AR$4, IF($C129=Estimates!$AM$5, Estimates!$AR$5, IF($C129=Estimates!$AM$6, Estimates!$AR$6,  IF($C129=Estimates!$AM$7, Estimates!$AR$7,  IF($C129=Estimates!$AM$8, Estimates!$AR$8, IF($C129=Estimates!$AM$9, Estimates!$AR$9,  FALSE)))))))</f>
        <v>292.05620175759032</v>
      </c>
      <c r="N129" s="108">
        <f>Estimates!V130</f>
        <v>0.48460458165508719</v>
      </c>
      <c r="O129" s="108">
        <f>Estimates!P130/Estimates!T130</f>
        <v>0.36873399675125557</v>
      </c>
      <c r="P129" s="108">
        <f>Estimates!P130/Estimates!S130</f>
        <v>0.66537842559833316</v>
      </c>
      <c r="Q129" s="108">
        <f>IF($C129=Estimates!$AM$3, Estimates!$AV$3, IF($C129=Estimates!$AM$4, Estimates!$AV$4, IF($C129=Estimates!$AM$5, Estimates!$AV$5, IF($C129=Estimates!$AM$6, Estimates!$AV$6,  IF($C129=Estimates!$AM$7, Estimates!$AV$7,  IF($C129=Estimates!$AM$8, Estimates!$AV$8, IF($C129=Estimates!$AM$9, Estimates!$AV$9,  FALSE)))))))</f>
        <v>0.45981219573701071</v>
      </c>
      <c r="R129">
        <f>'Input 1'!J130</f>
        <v>0</v>
      </c>
      <c r="S129" s="108">
        <f>'Input 1'!K130</f>
        <v>0</v>
      </c>
      <c r="T129" s="108" t="e">
        <f t="shared" si="5"/>
        <v>#DIV/0!</v>
      </c>
      <c r="U129">
        <f t="shared" si="4"/>
        <v>1</v>
      </c>
    </row>
    <row r="130" spans="1:21" x14ac:dyDescent="0.2">
      <c r="A130" t="str">
        <f>'Input 1'!D131</f>
        <v>PK708</v>
      </c>
      <c r="B130" t="str">
        <f>'Input 1'!C131</f>
        <v>Jamshoro</v>
      </c>
      <c r="C130" t="str">
        <f>'Input 1'!B131</f>
        <v>PK7</v>
      </c>
      <c r="D130" t="str">
        <f>'Input 1'!A131</f>
        <v>Sindh</v>
      </c>
      <c r="E130">
        <f>'Input 1'!F131</f>
        <v>3129</v>
      </c>
      <c r="F130" s="188">
        <f>Estimates!D131</f>
        <v>1142.9649999999999</v>
      </c>
      <c r="G130" s="108">
        <f>Estimates!G131</f>
        <v>1</v>
      </c>
      <c r="H130" s="108">
        <f>Estimates!J131</f>
        <v>1</v>
      </c>
      <c r="I130" s="108">
        <f>Estimates!M131</f>
        <v>1</v>
      </c>
      <c r="J130" s="107">
        <f>Estimates!U131</f>
        <v>292.05620175759037</v>
      </c>
      <c r="K130" s="107">
        <f>Estimates!S131/Estimates!D131*100</f>
        <v>212.70869031444798</v>
      </c>
      <c r="L130" s="107">
        <f>Estimates!T131/Estimates!D131*100</f>
        <v>383.83163667977925</v>
      </c>
      <c r="M130" s="107">
        <f>IF($C130=Estimates!$AM$3, Estimates!$AR$3, IF($C130=Estimates!$AM$4, Estimates!$AR$4, IF($C130=Estimates!$AM$5, Estimates!$AR$5, IF($C130=Estimates!$AM$6, Estimates!$AR$6,  IF($C130=Estimates!$AM$7, Estimates!$AR$7,  IF($C130=Estimates!$AM$8, Estimates!$AR$8, IF($C130=Estimates!$AM$9, Estimates!$AR$9,  FALSE)))))))</f>
        <v>292.05620175759032</v>
      </c>
      <c r="N130" s="108">
        <f>Estimates!V131</f>
        <v>0.93735952907519238</v>
      </c>
      <c r="O130" s="108">
        <f>Estimates!P131/Estimates!T131</f>
        <v>0.71323371390403789</v>
      </c>
      <c r="P130" s="108">
        <f>Estimates!P131/Estimates!S131</f>
        <v>1.2870262298088595</v>
      </c>
      <c r="Q130" s="108">
        <f>IF($C130=Estimates!$AM$3, Estimates!$AV$3, IF($C130=Estimates!$AM$4, Estimates!$AV$4, IF($C130=Estimates!$AM$5, Estimates!$AV$5, IF($C130=Estimates!$AM$6, Estimates!$AV$6,  IF($C130=Estimates!$AM$7, Estimates!$AV$7,  IF($C130=Estimates!$AM$8, Estimates!$AV$8, IF($C130=Estimates!$AM$9, Estimates!$AV$9,  FALSE)))))))</f>
        <v>0.45981219573701071</v>
      </c>
      <c r="R130">
        <f>'Input 1'!J131</f>
        <v>0</v>
      </c>
      <c r="S130" s="108">
        <f>'Input 1'!K131</f>
        <v>0</v>
      </c>
      <c r="T130" s="108" t="e">
        <f t="shared" ref="T130:T151" si="6">E130/R130</f>
        <v>#DIV/0!</v>
      </c>
      <c r="U130">
        <f t="shared" si="4"/>
        <v>1</v>
      </c>
    </row>
    <row r="131" spans="1:21" x14ac:dyDescent="0.2">
      <c r="A131" t="str">
        <f>'Input 1'!D132</f>
        <v>PK709</v>
      </c>
      <c r="B131" t="str">
        <f>'Input 1'!C132</f>
        <v>Kambar Shahadad Kot</v>
      </c>
      <c r="C131" t="str">
        <f>'Input 1'!B132</f>
        <v>PK7</v>
      </c>
      <c r="D131" t="str">
        <f>'Input 1'!A132</f>
        <v>Sindh</v>
      </c>
      <c r="E131">
        <f>'Input 1'!F132</f>
        <v>1421</v>
      </c>
      <c r="F131" s="188">
        <f>Estimates!D132</f>
        <v>1478.443</v>
      </c>
      <c r="G131" s="108">
        <f>Estimates!G132</f>
        <v>1</v>
      </c>
      <c r="H131" s="108">
        <f>Estimates!J132</f>
        <v>1</v>
      </c>
      <c r="I131" s="108">
        <f>Estimates!M132</f>
        <v>1</v>
      </c>
      <c r="J131" s="107">
        <f>Estimates!U132</f>
        <v>292.05620175759043</v>
      </c>
      <c r="K131" s="107">
        <f>Estimates!S132/Estimates!D132*100</f>
        <v>212.70869031444798</v>
      </c>
      <c r="L131" s="107">
        <f>Estimates!T132/Estimates!D132*100</f>
        <v>383.83163667977925</v>
      </c>
      <c r="M131" s="107">
        <f>IF($C131=Estimates!$AM$3, Estimates!$AR$3, IF($C131=Estimates!$AM$4, Estimates!$AR$4, IF($C131=Estimates!$AM$5, Estimates!$AR$5, IF($C131=Estimates!$AM$6, Estimates!$AR$6,  IF($C131=Estimates!$AM$7, Estimates!$AR$7,  IF($C131=Estimates!$AM$8, Estimates!$AR$8, IF($C131=Estimates!$AM$9, Estimates!$AR$9,  FALSE)))))))</f>
        <v>292.05620175759032</v>
      </c>
      <c r="N131" s="108">
        <f>Estimates!V132</f>
        <v>0.32909634557384038</v>
      </c>
      <c r="O131" s="108">
        <f>Estimates!P132/Estimates!T132</f>
        <v>0.25040830279653353</v>
      </c>
      <c r="P131" s="108">
        <f>Estimates!P132/Estimates!S132</f>
        <v>0.45186037560812686</v>
      </c>
      <c r="Q131" s="108">
        <f>IF($C131=Estimates!$AM$3, Estimates!$AV$3, IF($C131=Estimates!$AM$4, Estimates!$AV$4, IF($C131=Estimates!$AM$5, Estimates!$AV$5, IF($C131=Estimates!$AM$6, Estimates!$AV$6,  IF($C131=Estimates!$AM$7, Estimates!$AV$7,  IF($C131=Estimates!$AM$8, Estimates!$AV$8, IF($C131=Estimates!$AM$9, Estimates!$AV$9,  FALSE)))))))</f>
        <v>0.45981219573701071</v>
      </c>
      <c r="R131">
        <f>'Input 1'!J132</f>
        <v>0</v>
      </c>
      <c r="S131" s="108">
        <f>'Input 1'!K132</f>
        <v>0</v>
      </c>
      <c r="T131" s="108" t="e">
        <f t="shared" si="6"/>
        <v>#DIV/0!</v>
      </c>
      <c r="U131">
        <f t="shared" ref="U131:U151" si="7">IF(J131 &gt; 264, 1, 0)</f>
        <v>1</v>
      </c>
    </row>
    <row r="132" spans="1:21" x14ac:dyDescent="0.2">
      <c r="A132" t="str">
        <f>'Input 1'!D133</f>
        <v>PK710</v>
      </c>
      <c r="B132" t="str">
        <f>'Input 1'!C133</f>
        <v>Kashmore</v>
      </c>
      <c r="C132" t="str">
        <f>'Input 1'!B133</f>
        <v>PK7</v>
      </c>
      <c r="D132" t="str">
        <f>'Input 1'!A133</f>
        <v>Sindh</v>
      </c>
      <c r="E132">
        <f>'Input 1'!F133</f>
        <v>1265</v>
      </c>
      <c r="F132" s="188">
        <f>Estimates!D133</f>
        <v>1234.0989999999999</v>
      </c>
      <c r="G132" s="108">
        <f>Estimates!G133</f>
        <v>1</v>
      </c>
      <c r="H132" s="108">
        <f>Estimates!J133</f>
        <v>1</v>
      </c>
      <c r="I132" s="108">
        <f>Estimates!M133</f>
        <v>1</v>
      </c>
      <c r="J132" s="107">
        <f>Estimates!U133</f>
        <v>292.05620175759037</v>
      </c>
      <c r="K132" s="107">
        <f>Estimates!S133/Estimates!D133*100</f>
        <v>212.70869031444798</v>
      </c>
      <c r="L132" s="107">
        <f>Estimates!T133/Estimates!D133*100</f>
        <v>383.83163667977925</v>
      </c>
      <c r="M132" s="107">
        <f>IF($C132=Estimates!$AM$3, Estimates!$AR$3, IF($C132=Estimates!$AM$4, Estimates!$AR$4, IF($C132=Estimates!$AM$5, Estimates!$AR$5, IF($C132=Estimates!$AM$6, Estimates!$AR$6,  IF($C132=Estimates!$AM$7, Estimates!$AR$7,  IF($C132=Estimates!$AM$8, Estimates!$AR$8, IF($C132=Estimates!$AM$9, Estimates!$AR$9,  FALSE)))))))</f>
        <v>292.05620175759032</v>
      </c>
      <c r="N132" s="108">
        <f>Estimates!V133</f>
        <v>0.35097331062156051</v>
      </c>
      <c r="O132" s="108">
        <f>Estimates!P133/Estimates!T133</f>
        <v>0.26705441194243268</v>
      </c>
      <c r="P132" s="108">
        <f>Estimates!P133/Estimates!S133</f>
        <v>0.48189818604443474</v>
      </c>
      <c r="Q132" s="108">
        <f>IF($C132=Estimates!$AM$3, Estimates!$AV$3, IF($C132=Estimates!$AM$4, Estimates!$AV$4, IF($C132=Estimates!$AM$5, Estimates!$AV$5, IF($C132=Estimates!$AM$6, Estimates!$AV$6,  IF($C132=Estimates!$AM$7, Estimates!$AV$7,  IF($C132=Estimates!$AM$8, Estimates!$AV$8, IF($C132=Estimates!$AM$9, Estimates!$AV$9,  FALSE)))))))</f>
        <v>0.45981219573701071</v>
      </c>
      <c r="R132">
        <f>'Input 1'!J133</f>
        <v>0</v>
      </c>
      <c r="S132" s="108">
        <f>'Input 1'!K133</f>
        <v>0</v>
      </c>
      <c r="T132" s="108" t="e">
        <f t="shared" si="6"/>
        <v>#DIV/0!</v>
      </c>
      <c r="U132">
        <f t="shared" si="7"/>
        <v>1</v>
      </c>
    </row>
    <row r="133" spans="1:21" x14ac:dyDescent="0.2">
      <c r="A133" t="str">
        <f>'Input 1'!D134</f>
        <v>PK711</v>
      </c>
      <c r="B133" t="str">
        <f>'Input 1'!C134</f>
        <v>Khairpur</v>
      </c>
      <c r="C133" t="str">
        <f>'Input 1'!B134</f>
        <v>PK7</v>
      </c>
      <c r="D133" t="str">
        <f>'Input 1'!A134</f>
        <v>Sindh</v>
      </c>
      <c r="E133">
        <f>'Input 1'!F134</f>
        <v>3472</v>
      </c>
      <c r="F133" s="188">
        <f>Estimates!D134</f>
        <v>2699.1179999999999</v>
      </c>
      <c r="G133" s="108">
        <f>Estimates!G134</f>
        <v>1</v>
      </c>
      <c r="H133" s="108">
        <f>Estimates!J134</f>
        <v>1</v>
      </c>
      <c r="I133" s="108">
        <f>Estimates!M134</f>
        <v>1</v>
      </c>
      <c r="J133" s="107">
        <f>Estimates!U134</f>
        <v>292.05620175759037</v>
      </c>
      <c r="K133" s="107">
        <f>Estimates!S134/Estimates!D134*100</f>
        <v>212.70869031444798</v>
      </c>
      <c r="L133" s="107">
        <f>Estimates!T134/Estimates!D134*100</f>
        <v>383.83163667977919</v>
      </c>
      <c r="M133" s="107">
        <f>IF($C133=Estimates!$AM$3, Estimates!$AR$3, IF($C133=Estimates!$AM$4, Estimates!$AR$4, IF($C133=Estimates!$AM$5, Estimates!$AR$5, IF($C133=Estimates!$AM$6, Estimates!$AR$6,  IF($C133=Estimates!$AM$7, Estimates!$AR$7,  IF($C133=Estimates!$AM$8, Estimates!$AR$8, IF($C133=Estimates!$AM$9, Estimates!$AR$9,  FALSE)))))))</f>
        <v>292.05620175759032</v>
      </c>
      <c r="N133" s="108">
        <f>Estimates!V134</f>
        <v>0.44044472419621272</v>
      </c>
      <c r="O133" s="108">
        <f>Estimates!P134/Estimates!T134</f>
        <v>0.33513290969350679</v>
      </c>
      <c r="P133" s="108">
        <f>Estimates!P134/Estimates!S134</f>
        <v>0.60474545277277747</v>
      </c>
      <c r="Q133" s="108">
        <f>IF($C133=Estimates!$AM$3, Estimates!$AV$3, IF($C133=Estimates!$AM$4, Estimates!$AV$4, IF($C133=Estimates!$AM$5, Estimates!$AV$5, IF($C133=Estimates!$AM$6, Estimates!$AV$6,  IF($C133=Estimates!$AM$7, Estimates!$AV$7,  IF($C133=Estimates!$AM$8, Estimates!$AV$8, IF($C133=Estimates!$AM$9, Estimates!$AV$9,  FALSE)))))))</f>
        <v>0.45981219573701071</v>
      </c>
      <c r="R133">
        <f>'Input 1'!J134</f>
        <v>0</v>
      </c>
      <c r="S133" s="108">
        <f>'Input 1'!K134</f>
        <v>0</v>
      </c>
      <c r="T133" s="108" t="e">
        <f t="shared" si="6"/>
        <v>#DIV/0!</v>
      </c>
      <c r="U133">
        <f t="shared" si="7"/>
        <v>1</v>
      </c>
    </row>
    <row r="134" spans="1:21" x14ac:dyDescent="0.2">
      <c r="A134" t="str">
        <f>'Input 1'!D135</f>
        <v>PK712</v>
      </c>
      <c r="B134" t="str">
        <f>'Input 1'!C135</f>
        <v>Korangi Karachi</v>
      </c>
      <c r="C134" t="str">
        <f>'Input 1'!B135</f>
        <v>PK7</v>
      </c>
      <c r="D134" t="str">
        <f>'Input 1'!A135</f>
        <v>Sindh</v>
      </c>
      <c r="E134">
        <f>'Input 1'!F135</f>
        <v>2758</v>
      </c>
      <c r="F134" s="188">
        <f>Estimates!D135</f>
        <v>2767.7080000000001</v>
      </c>
      <c r="G134" s="108">
        <f>Estimates!G135</f>
        <v>1</v>
      </c>
      <c r="H134" s="108">
        <f>Estimates!J135</f>
        <v>1</v>
      </c>
      <c r="I134" s="108">
        <f>Estimates!M135</f>
        <v>1</v>
      </c>
      <c r="J134" s="107">
        <f>Estimates!U135</f>
        <v>292.05620175759037</v>
      </c>
      <c r="K134" s="107">
        <f>Estimates!S135/Estimates!D135*100</f>
        <v>212.70869031444798</v>
      </c>
      <c r="L134" s="107">
        <f>Estimates!T135/Estimates!D135*100</f>
        <v>383.83163667977919</v>
      </c>
      <c r="M134" s="107">
        <f>IF($C134=Estimates!$AM$3, Estimates!$AR$3, IF($C134=Estimates!$AM$4, Estimates!$AR$4, IF($C134=Estimates!$AM$5, Estimates!$AR$5, IF($C134=Estimates!$AM$6, Estimates!$AR$6,  IF($C134=Estimates!$AM$7, Estimates!$AR$7,  IF($C134=Estimates!$AM$8, Estimates!$AR$8, IF($C134=Estimates!$AM$9, Estimates!$AR$9,  FALSE)))))))</f>
        <v>292.05620175759032</v>
      </c>
      <c r="N134" s="108">
        <f>Estimates!V135</f>
        <v>0.34119885095700347</v>
      </c>
      <c r="O134" s="108">
        <f>Estimates!P135/Estimates!T135</f>
        <v>0.25961705844922678</v>
      </c>
      <c r="P134" s="108">
        <f>Estimates!P135/Estimates!S135</f>
        <v>0.46847752344882948</v>
      </c>
      <c r="Q134" s="108">
        <f>IF($C134=Estimates!$AM$3, Estimates!$AV$3, IF($C134=Estimates!$AM$4, Estimates!$AV$4, IF($C134=Estimates!$AM$5, Estimates!$AV$5, IF($C134=Estimates!$AM$6, Estimates!$AV$6,  IF($C134=Estimates!$AM$7, Estimates!$AV$7,  IF($C134=Estimates!$AM$8, Estimates!$AV$8, IF($C134=Estimates!$AM$9, Estimates!$AV$9,  FALSE)))))))</f>
        <v>0.45981219573701071</v>
      </c>
      <c r="R134">
        <f>'Input 1'!J135</f>
        <v>0</v>
      </c>
      <c r="S134" s="108">
        <f>'Input 1'!K135</f>
        <v>0</v>
      </c>
      <c r="T134" s="108" t="e">
        <f t="shared" si="6"/>
        <v>#DIV/0!</v>
      </c>
      <c r="U134">
        <f t="shared" si="7"/>
        <v>1</v>
      </c>
    </row>
    <row r="135" spans="1:21" x14ac:dyDescent="0.2">
      <c r="A135" t="str">
        <f>'Input 1'!D136</f>
        <v>PK713</v>
      </c>
      <c r="B135" t="str">
        <f>'Input 1'!C136</f>
        <v>Larkana</v>
      </c>
      <c r="C135" t="str">
        <f>'Input 1'!B136</f>
        <v>PK7</v>
      </c>
      <c r="D135" t="str">
        <f>'Input 1'!A136</f>
        <v>Sindh</v>
      </c>
      <c r="E135">
        <f>'Input 1'!F136</f>
        <v>2896</v>
      </c>
      <c r="F135" s="188">
        <f>Estimates!D136</f>
        <v>1702.1120000000001</v>
      </c>
      <c r="G135" s="108">
        <f>Estimates!G136</f>
        <v>1</v>
      </c>
      <c r="H135" s="108">
        <f>Estimates!J136</f>
        <v>1</v>
      </c>
      <c r="I135" s="108">
        <f>Estimates!M136</f>
        <v>1</v>
      </c>
      <c r="J135" s="107">
        <f>Estimates!U136</f>
        <v>292.05620175759037</v>
      </c>
      <c r="K135" s="107">
        <f>Estimates!S136/Estimates!D136*100</f>
        <v>212.70869031444798</v>
      </c>
      <c r="L135" s="107">
        <f>Estimates!T136/Estimates!D136*100</f>
        <v>383.83163667977919</v>
      </c>
      <c r="M135" s="107">
        <f>IF($C135=Estimates!$AM$3, Estimates!$AR$3, IF($C135=Estimates!$AM$4, Estimates!$AR$4, IF($C135=Estimates!$AM$5, Estimates!$AR$5, IF($C135=Estimates!$AM$6, Estimates!$AR$6,  IF($C135=Estimates!$AM$7, Estimates!$AR$7,  IF($C135=Estimates!$AM$8, Estimates!$AR$8, IF($C135=Estimates!$AM$9, Estimates!$AR$9,  FALSE)))))))</f>
        <v>292.05620175759032</v>
      </c>
      <c r="N135" s="108">
        <f>Estimates!V136</f>
        <v>0.5825644662859103</v>
      </c>
      <c r="O135" s="108">
        <f>Estimates!P136/Estimates!T136</f>
        <v>0.44327134358741116</v>
      </c>
      <c r="P135" s="108">
        <f>Estimates!P136/Estimates!S136</f>
        <v>0.79988064921503632</v>
      </c>
      <c r="Q135" s="108">
        <f>IF($C135=Estimates!$AM$3, Estimates!$AV$3, IF($C135=Estimates!$AM$4, Estimates!$AV$4, IF($C135=Estimates!$AM$5, Estimates!$AV$5, IF($C135=Estimates!$AM$6, Estimates!$AV$6,  IF($C135=Estimates!$AM$7, Estimates!$AV$7,  IF($C135=Estimates!$AM$8, Estimates!$AV$8, IF($C135=Estimates!$AM$9, Estimates!$AV$9,  FALSE)))))))</f>
        <v>0.45981219573701071</v>
      </c>
      <c r="R135">
        <f>'Input 1'!J136</f>
        <v>0</v>
      </c>
      <c r="S135" s="108">
        <f>'Input 1'!K136</f>
        <v>0</v>
      </c>
      <c r="T135" s="108" t="e">
        <f t="shared" si="6"/>
        <v>#DIV/0!</v>
      </c>
      <c r="U135">
        <f t="shared" si="7"/>
        <v>1</v>
      </c>
    </row>
    <row r="136" spans="1:21" x14ac:dyDescent="0.2">
      <c r="A136" t="str">
        <f>'Input 1'!D137</f>
        <v>PK714</v>
      </c>
      <c r="B136" t="str">
        <f>'Input 1'!C137</f>
        <v>Malir Karachi</v>
      </c>
      <c r="C136" t="str">
        <f>'Input 1'!B137</f>
        <v>PK7</v>
      </c>
      <c r="D136" t="str">
        <f>'Input 1'!A137</f>
        <v>Sindh</v>
      </c>
      <c r="E136">
        <f>'Input 1'!F137</f>
        <v>2198</v>
      </c>
      <c r="F136" s="188">
        <f>Estimates!D137</f>
        <v>2427.7289999999998</v>
      </c>
      <c r="G136" s="108">
        <f>Estimates!G137</f>
        <v>1</v>
      </c>
      <c r="H136" s="108">
        <f>Estimates!J137</f>
        <v>1</v>
      </c>
      <c r="I136" s="108">
        <f>Estimates!M137</f>
        <v>1</v>
      </c>
      <c r="J136" s="107">
        <f>Estimates!U137</f>
        <v>292.05620175759037</v>
      </c>
      <c r="K136" s="107">
        <f>Estimates!S137/Estimates!D137*100</f>
        <v>212.70869031444798</v>
      </c>
      <c r="L136" s="107">
        <f>Estimates!T137/Estimates!D137*100</f>
        <v>383.83163667977919</v>
      </c>
      <c r="M136" s="107">
        <f>IF($C136=Estimates!$AM$3, Estimates!$AR$3, IF($C136=Estimates!$AM$4, Estimates!$AR$4, IF($C136=Estimates!$AM$5, Estimates!$AR$5, IF($C136=Estimates!$AM$6, Estimates!$AR$6,  IF($C136=Estimates!$AM$7, Estimates!$AR$7,  IF($C136=Estimates!$AM$8, Estimates!$AR$8, IF($C136=Estimates!$AM$9, Estimates!$AR$9,  FALSE)))))))</f>
        <v>292.05620175759032</v>
      </c>
      <c r="N136" s="108">
        <f>Estimates!V137</f>
        <v>0.3099995397996278</v>
      </c>
      <c r="O136" s="108">
        <f>Estimates!P137/Estimates!T137</f>
        <v>0.23587760749386372</v>
      </c>
      <c r="P136" s="108">
        <f>Estimates!P137/Estimates!S137</f>
        <v>0.42563981756757885</v>
      </c>
      <c r="Q136" s="108">
        <f>IF($C136=Estimates!$AM$3, Estimates!$AV$3, IF($C136=Estimates!$AM$4, Estimates!$AV$4, IF($C136=Estimates!$AM$5, Estimates!$AV$5, IF($C136=Estimates!$AM$6, Estimates!$AV$6,  IF($C136=Estimates!$AM$7, Estimates!$AV$7,  IF($C136=Estimates!$AM$8, Estimates!$AV$8, IF($C136=Estimates!$AM$9, Estimates!$AV$9,  FALSE)))))))</f>
        <v>0.45981219573701071</v>
      </c>
      <c r="R136">
        <f>'Input 1'!J137</f>
        <v>0</v>
      </c>
      <c r="S136" s="108">
        <f>'Input 1'!K137</f>
        <v>0</v>
      </c>
      <c r="T136" s="108" t="e">
        <f t="shared" si="6"/>
        <v>#DIV/0!</v>
      </c>
      <c r="U136">
        <f t="shared" si="7"/>
        <v>1</v>
      </c>
    </row>
    <row r="137" spans="1:21" x14ac:dyDescent="0.2">
      <c r="A137" t="str">
        <f>'Input 1'!D138</f>
        <v>PK715</v>
      </c>
      <c r="B137" t="str">
        <f>'Input 1'!C138</f>
        <v>Matiari</v>
      </c>
      <c r="C137" t="str">
        <f>'Input 1'!B138</f>
        <v>PK7</v>
      </c>
      <c r="D137" t="str">
        <f>'Input 1'!A138</f>
        <v>Sindh</v>
      </c>
      <c r="E137">
        <f>'Input 1'!F138</f>
        <v>1316</v>
      </c>
      <c r="F137" s="188">
        <f>Estimates!D138</f>
        <v>864.09699999999998</v>
      </c>
      <c r="G137" s="108">
        <f>Estimates!G138</f>
        <v>1</v>
      </c>
      <c r="H137" s="108">
        <f>Estimates!J138</f>
        <v>1</v>
      </c>
      <c r="I137" s="108">
        <f>Estimates!M138</f>
        <v>1</v>
      </c>
      <c r="J137" s="107">
        <f>Estimates!U138</f>
        <v>292.05620175759037</v>
      </c>
      <c r="K137" s="107">
        <f>Estimates!S138/Estimates!D138*100</f>
        <v>212.70869031444798</v>
      </c>
      <c r="L137" s="107">
        <f>Estimates!T138/Estimates!D138*100</f>
        <v>383.83163667977919</v>
      </c>
      <c r="M137" s="107">
        <f>IF($C137=Estimates!$AM$3, Estimates!$AR$3, IF($C137=Estimates!$AM$4, Estimates!$AR$4, IF($C137=Estimates!$AM$5, Estimates!$AR$5, IF($C137=Estimates!$AM$6, Estimates!$AR$6,  IF($C137=Estimates!$AM$7, Estimates!$AR$7,  IF($C137=Estimates!$AM$8, Estimates!$AR$8, IF($C137=Estimates!$AM$9, Estimates!$AR$9,  FALSE)))))))</f>
        <v>292.05620175759032</v>
      </c>
      <c r="N137" s="108">
        <f>Estimates!V138</f>
        <v>0.52146715481224315</v>
      </c>
      <c r="O137" s="108">
        <f>Estimates!P138/Estimates!T138</f>
        <v>0.39678260472015014</v>
      </c>
      <c r="P137" s="108">
        <f>Estimates!P138/Estimates!S138</f>
        <v>0.71599198110175399</v>
      </c>
      <c r="Q137" s="108">
        <f>IF($C137=Estimates!$AM$3, Estimates!$AV$3, IF($C137=Estimates!$AM$4, Estimates!$AV$4, IF($C137=Estimates!$AM$5, Estimates!$AV$5, IF($C137=Estimates!$AM$6, Estimates!$AV$6,  IF($C137=Estimates!$AM$7, Estimates!$AV$7,  IF($C137=Estimates!$AM$8, Estimates!$AV$8, IF($C137=Estimates!$AM$9, Estimates!$AV$9,  FALSE)))))))</f>
        <v>0.45981219573701071</v>
      </c>
      <c r="R137">
        <f>'Input 1'!J138</f>
        <v>0</v>
      </c>
      <c r="S137" s="108">
        <f>'Input 1'!K138</f>
        <v>0</v>
      </c>
      <c r="T137" s="108" t="e">
        <f t="shared" si="6"/>
        <v>#DIV/0!</v>
      </c>
      <c r="U137">
        <f t="shared" si="7"/>
        <v>1</v>
      </c>
    </row>
    <row r="138" spans="1:21" x14ac:dyDescent="0.2">
      <c r="A138" t="str">
        <f>'Input 1'!D139</f>
        <v>PK716</v>
      </c>
      <c r="B138" t="str">
        <f>'Input 1'!C139</f>
        <v>Mirpur Khas</v>
      </c>
      <c r="C138" t="str">
        <f>'Input 1'!B139</f>
        <v>PK7</v>
      </c>
      <c r="D138" t="str">
        <f>'Input 1'!A139</f>
        <v>Sindh</v>
      </c>
      <c r="E138">
        <f>'Input 1'!F139</f>
        <v>3313</v>
      </c>
      <c r="F138" s="188">
        <f>Estimates!D139</f>
        <v>1674.05</v>
      </c>
      <c r="G138" s="108">
        <f>Estimates!G139</f>
        <v>1</v>
      </c>
      <c r="H138" s="108">
        <f>Estimates!J139</f>
        <v>1</v>
      </c>
      <c r="I138" s="108">
        <f>Estimates!M139</f>
        <v>1</v>
      </c>
      <c r="J138" s="107">
        <f>Estimates!U139</f>
        <v>292.05620175759043</v>
      </c>
      <c r="K138" s="107">
        <f>Estimates!S139/Estimates!D139*100</f>
        <v>212.70869031444798</v>
      </c>
      <c r="L138" s="107">
        <f>Estimates!T139/Estimates!D139*100</f>
        <v>383.83163667977919</v>
      </c>
      <c r="M138" s="107">
        <f>IF($C138=Estimates!$AM$3, Estimates!$AR$3, IF($C138=Estimates!$AM$4, Estimates!$AR$4, IF($C138=Estimates!$AM$5, Estimates!$AR$5, IF($C138=Estimates!$AM$6, Estimates!$AR$6,  IF($C138=Estimates!$AM$7, Estimates!$AR$7,  IF($C138=Estimates!$AM$8, Estimates!$AR$8, IF($C138=Estimates!$AM$9, Estimates!$AR$9,  FALSE)))))))</f>
        <v>292.05620175759032</v>
      </c>
      <c r="N138" s="108">
        <f>Estimates!V139</f>
        <v>0.67762056495039569</v>
      </c>
      <c r="O138" s="108">
        <f>Estimates!P139/Estimates!T139</f>
        <v>0.51559920944544435</v>
      </c>
      <c r="P138" s="108">
        <f>Estimates!P139/Estimates!S139</f>
        <v>0.93039587681953206</v>
      </c>
      <c r="Q138" s="108">
        <f>IF($C138=Estimates!$AM$3, Estimates!$AV$3, IF($C138=Estimates!$AM$4, Estimates!$AV$4, IF($C138=Estimates!$AM$5, Estimates!$AV$5, IF($C138=Estimates!$AM$6, Estimates!$AV$6,  IF($C138=Estimates!$AM$7, Estimates!$AV$7,  IF($C138=Estimates!$AM$8, Estimates!$AV$8, IF($C138=Estimates!$AM$9, Estimates!$AV$9,  FALSE)))))))</f>
        <v>0.45981219573701071</v>
      </c>
      <c r="R138">
        <f>'Input 1'!J139</f>
        <v>0</v>
      </c>
      <c r="S138" s="108">
        <f>'Input 1'!K139</f>
        <v>0</v>
      </c>
      <c r="T138" s="108" t="e">
        <f t="shared" si="6"/>
        <v>#DIV/0!</v>
      </c>
      <c r="U138">
        <f t="shared" si="7"/>
        <v>1</v>
      </c>
    </row>
    <row r="139" spans="1:21" x14ac:dyDescent="0.2">
      <c r="A139" t="str">
        <f>'Input 1'!D140</f>
        <v>PK717</v>
      </c>
      <c r="B139" t="str">
        <f>'Input 1'!C140</f>
        <v>Naushahro Feroze</v>
      </c>
      <c r="C139" t="str">
        <f>'Input 1'!B140</f>
        <v>PK7</v>
      </c>
      <c r="D139" t="str">
        <f>'Input 1'!A140</f>
        <v>Sindh</v>
      </c>
      <c r="E139">
        <f>'Input 1'!F140</f>
        <v>2688</v>
      </c>
      <c r="F139" s="188">
        <f>Estimates!D140</f>
        <v>1788.058</v>
      </c>
      <c r="G139" s="108">
        <f>Estimates!G140</f>
        <v>1</v>
      </c>
      <c r="H139" s="108">
        <f>Estimates!J140</f>
        <v>1</v>
      </c>
      <c r="I139" s="108">
        <f>Estimates!M140</f>
        <v>1</v>
      </c>
      <c r="J139" s="107">
        <f>Estimates!U140</f>
        <v>292.05620175759037</v>
      </c>
      <c r="K139" s="107">
        <f>Estimates!S140/Estimates!D140*100</f>
        <v>212.70869031444798</v>
      </c>
      <c r="L139" s="107">
        <f>Estimates!T140/Estimates!D140*100</f>
        <v>383.83163667977919</v>
      </c>
      <c r="M139" s="107">
        <f>IF($C139=Estimates!$AM$3, Estimates!$AR$3, IF($C139=Estimates!$AM$4, Estimates!$AR$4, IF($C139=Estimates!$AM$5, Estimates!$AR$5, IF($C139=Estimates!$AM$6, Estimates!$AR$6,  IF($C139=Estimates!$AM$7, Estimates!$AR$7,  IF($C139=Estimates!$AM$8, Estimates!$AR$8, IF($C139=Estimates!$AM$9, Estimates!$AR$9,  FALSE)))))))</f>
        <v>292.05620175759032</v>
      </c>
      <c r="N139" s="108">
        <f>Estimates!V140</f>
        <v>0.51473207234117646</v>
      </c>
      <c r="O139" s="108">
        <f>Estimates!P140/Estimates!T140</f>
        <v>0.39165790311389637</v>
      </c>
      <c r="P139" s="108">
        <f>Estimates!P140/Estimates!S140</f>
        <v>0.70674448584372762</v>
      </c>
      <c r="Q139" s="108">
        <f>IF($C139=Estimates!$AM$3, Estimates!$AV$3, IF($C139=Estimates!$AM$4, Estimates!$AV$4, IF($C139=Estimates!$AM$5, Estimates!$AV$5, IF($C139=Estimates!$AM$6, Estimates!$AV$6,  IF($C139=Estimates!$AM$7, Estimates!$AV$7,  IF($C139=Estimates!$AM$8, Estimates!$AV$8, IF($C139=Estimates!$AM$9, Estimates!$AV$9,  FALSE)))))))</f>
        <v>0.45981219573701071</v>
      </c>
      <c r="R139">
        <f>'Input 1'!J140</f>
        <v>0</v>
      </c>
      <c r="S139" s="108">
        <f>'Input 1'!K140</f>
        <v>0</v>
      </c>
      <c r="T139" s="108" t="e">
        <f t="shared" si="6"/>
        <v>#DIV/0!</v>
      </c>
      <c r="U139">
        <f t="shared" si="7"/>
        <v>1</v>
      </c>
    </row>
    <row r="140" spans="1:21" x14ac:dyDescent="0.2">
      <c r="A140" t="str">
        <f>'Input 1'!D141</f>
        <v>PK718</v>
      </c>
      <c r="B140" t="str">
        <f>'Input 1'!C141</f>
        <v>Sanghar</v>
      </c>
      <c r="C140" t="str">
        <f>'Input 1'!B141</f>
        <v>PK7</v>
      </c>
      <c r="D140" t="str">
        <f>'Input 1'!A141</f>
        <v>Sindh</v>
      </c>
      <c r="E140">
        <f>'Input 1'!F141</f>
        <v>3806</v>
      </c>
      <c r="F140" s="188">
        <f>Estimates!D141</f>
        <v>2311.52</v>
      </c>
      <c r="G140" s="108">
        <f>Estimates!G141</f>
        <v>1</v>
      </c>
      <c r="H140" s="108">
        <f>Estimates!J141</f>
        <v>1</v>
      </c>
      <c r="I140" s="108">
        <f>Estimates!M141</f>
        <v>1</v>
      </c>
      <c r="J140" s="107">
        <f>Estimates!U141</f>
        <v>292.05620175759037</v>
      </c>
      <c r="K140" s="107">
        <f>Estimates!S141/Estimates!D141*100</f>
        <v>212.70869031444798</v>
      </c>
      <c r="L140" s="107">
        <f>Estimates!T141/Estimates!D141*100</f>
        <v>383.83163667977919</v>
      </c>
      <c r="M140" s="107">
        <f>IF($C140=Estimates!$AM$3, Estimates!$AR$3, IF($C140=Estimates!$AM$4, Estimates!$AR$4, IF($C140=Estimates!$AM$5, Estimates!$AR$5, IF($C140=Estimates!$AM$6, Estimates!$AR$6,  IF($C140=Estimates!$AM$7, Estimates!$AR$7,  IF($C140=Estimates!$AM$8, Estimates!$AR$8, IF($C140=Estimates!$AM$9, Estimates!$AR$9,  FALSE)))))))</f>
        <v>292.05620175759032</v>
      </c>
      <c r="N140" s="108">
        <f>Estimates!V141</f>
        <v>0.56377354872835794</v>
      </c>
      <c r="O140" s="108">
        <f>Estimates!P141/Estimates!T141</f>
        <v>0.42897339760028225</v>
      </c>
      <c r="P140" s="108">
        <f>Estimates!P141/Estimates!S141</f>
        <v>0.77408008600680156</v>
      </c>
      <c r="Q140" s="108">
        <f>IF($C140=Estimates!$AM$3, Estimates!$AV$3, IF($C140=Estimates!$AM$4, Estimates!$AV$4, IF($C140=Estimates!$AM$5, Estimates!$AV$5, IF($C140=Estimates!$AM$6, Estimates!$AV$6,  IF($C140=Estimates!$AM$7, Estimates!$AV$7,  IF($C140=Estimates!$AM$8, Estimates!$AV$8, IF($C140=Estimates!$AM$9, Estimates!$AV$9,  FALSE)))))))</f>
        <v>0.45981219573701071</v>
      </c>
      <c r="R140">
        <f>'Input 1'!J141</f>
        <v>0</v>
      </c>
      <c r="S140" s="108">
        <f>'Input 1'!K141</f>
        <v>0</v>
      </c>
      <c r="T140" s="108" t="e">
        <f t="shared" si="6"/>
        <v>#DIV/0!</v>
      </c>
      <c r="U140">
        <f t="shared" si="7"/>
        <v>1</v>
      </c>
    </row>
    <row r="141" spans="1:21" x14ac:dyDescent="0.2">
      <c r="A141" t="str">
        <f>'Input 1'!D142</f>
        <v>PK719</v>
      </c>
      <c r="B141" t="str">
        <f>'Input 1'!C142</f>
        <v>Shaheed Benazirabad</v>
      </c>
      <c r="C141" t="str">
        <f>'Input 1'!B142</f>
        <v>PK7</v>
      </c>
      <c r="D141" t="str">
        <f>'Input 1'!A142</f>
        <v>Sindh</v>
      </c>
      <c r="E141">
        <f>'Input 1'!F142</f>
        <v>4196</v>
      </c>
      <c r="F141" s="188">
        <f>Estimates!D142</f>
        <v>1782.46</v>
      </c>
      <c r="G141" s="108">
        <f>Estimates!G142</f>
        <v>1</v>
      </c>
      <c r="H141" s="108">
        <f>Estimates!J142</f>
        <v>1</v>
      </c>
      <c r="I141" s="108">
        <f>Estimates!M142</f>
        <v>1</v>
      </c>
      <c r="J141" s="107">
        <f>Estimates!U142</f>
        <v>292.05620175759037</v>
      </c>
      <c r="K141" s="107">
        <f>Estimates!S142/Estimates!D142*100</f>
        <v>212.70869031444798</v>
      </c>
      <c r="L141" s="107">
        <f>Estimates!T142/Estimates!D142*100</f>
        <v>383.83163667977919</v>
      </c>
      <c r="M141" s="107">
        <f>IF($C141=Estimates!$AM$3, Estimates!$AR$3, IF($C141=Estimates!$AM$4, Estimates!$AR$4, IF($C141=Estimates!$AM$5, Estimates!$AR$5, IF($C141=Estimates!$AM$6, Estimates!$AR$6,  IF($C141=Estimates!$AM$7, Estimates!$AR$7,  IF($C141=Estimates!$AM$8, Estimates!$AR$8, IF($C141=Estimates!$AM$9, Estimates!$AR$9,  FALSE)))))))</f>
        <v>292.05620175759032</v>
      </c>
      <c r="N141" s="108">
        <f>Estimates!V142</f>
        <v>0.80602637663271215</v>
      </c>
      <c r="O141" s="108">
        <f>Estimates!P142/Estimates!T142</f>
        <v>0.61330275980396898</v>
      </c>
      <c r="P141" s="108">
        <f>Estimates!P142/Estimates!S142</f>
        <v>1.1067013845451394</v>
      </c>
      <c r="Q141" s="108">
        <f>IF($C141=Estimates!$AM$3, Estimates!$AV$3, IF($C141=Estimates!$AM$4, Estimates!$AV$4, IF($C141=Estimates!$AM$5, Estimates!$AV$5, IF($C141=Estimates!$AM$6, Estimates!$AV$6,  IF($C141=Estimates!$AM$7, Estimates!$AV$7,  IF($C141=Estimates!$AM$8, Estimates!$AV$8, IF($C141=Estimates!$AM$9, Estimates!$AV$9,  FALSE)))))))</f>
        <v>0.45981219573701071</v>
      </c>
      <c r="R141">
        <f>'Input 1'!J142</f>
        <v>0</v>
      </c>
      <c r="S141" s="108">
        <f>'Input 1'!K142</f>
        <v>0</v>
      </c>
      <c r="T141" s="108" t="e">
        <f t="shared" si="6"/>
        <v>#DIV/0!</v>
      </c>
      <c r="U141">
        <f t="shared" si="7"/>
        <v>1</v>
      </c>
    </row>
    <row r="142" spans="1:21" x14ac:dyDescent="0.2">
      <c r="A142" t="str">
        <f>'Input 1'!D143</f>
        <v>PK720</v>
      </c>
      <c r="B142" t="str">
        <f>'Input 1'!C143</f>
        <v>Shikarpur</v>
      </c>
      <c r="C142" t="str">
        <f>'Input 1'!B143</f>
        <v>PK7</v>
      </c>
      <c r="D142" t="str">
        <f>'Input 1'!A143</f>
        <v>Sindh</v>
      </c>
      <c r="E142">
        <f>'Input 1'!F143</f>
        <v>1669</v>
      </c>
      <c r="F142" s="188">
        <f>Estimates!D143</f>
        <v>1345.0550000000001</v>
      </c>
      <c r="G142" s="108">
        <f>Estimates!G143</f>
        <v>1</v>
      </c>
      <c r="H142" s="108">
        <f>Estimates!J143</f>
        <v>1</v>
      </c>
      <c r="I142" s="108">
        <f>Estimates!M143</f>
        <v>1</v>
      </c>
      <c r="J142" s="107">
        <f>Estimates!U143</f>
        <v>292.05620175759037</v>
      </c>
      <c r="K142" s="107">
        <f>Estimates!S143/Estimates!D143*100</f>
        <v>212.70869031444798</v>
      </c>
      <c r="L142" s="107">
        <f>Estimates!T143/Estimates!D143*100</f>
        <v>383.83163667977919</v>
      </c>
      <c r="M142" s="107">
        <f>IF($C142=Estimates!$AM$3, Estimates!$AR$3, IF($C142=Estimates!$AM$4, Estimates!$AR$4, IF($C142=Estimates!$AM$5, Estimates!$AR$5, IF($C142=Estimates!$AM$6, Estimates!$AR$6,  IF($C142=Estimates!$AM$7, Estimates!$AR$7,  IF($C142=Estimates!$AM$8, Estimates!$AR$8, IF($C142=Estimates!$AM$9, Estimates!$AR$9,  FALSE)))))))</f>
        <v>292.05620175759032</v>
      </c>
      <c r="N142" s="108">
        <f>Estimates!V143</f>
        <v>0.42486392862491479</v>
      </c>
      <c r="O142" s="108">
        <f>Estimates!P143/Estimates!T143</f>
        <v>0.32327753473203352</v>
      </c>
      <c r="P142" s="108">
        <f>Estimates!P143/Estimates!S143</f>
        <v>0.58335249525802912</v>
      </c>
      <c r="Q142" s="108">
        <f>IF($C142=Estimates!$AM$3, Estimates!$AV$3, IF($C142=Estimates!$AM$4, Estimates!$AV$4, IF($C142=Estimates!$AM$5, Estimates!$AV$5, IF($C142=Estimates!$AM$6, Estimates!$AV$6,  IF($C142=Estimates!$AM$7, Estimates!$AV$7,  IF($C142=Estimates!$AM$8, Estimates!$AV$8, IF($C142=Estimates!$AM$9, Estimates!$AV$9,  FALSE)))))))</f>
        <v>0.45981219573701071</v>
      </c>
      <c r="R142">
        <f>'Input 1'!J143</f>
        <v>0</v>
      </c>
      <c r="S142" s="108">
        <f>'Input 1'!K143</f>
        <v>0</v>
      </c>
      <c r="T142" s="108" t="e">
        <f t="shared" si="6"/>
        <v>#DIV/0!</v>
      </c>
      <c r="U142">
        <f t="shared" si="7"/>
        <v>1</v>
      </c>
    </row>
    <row r="143" spans="1:21" x14ac:dyDescent="0.2">
      <c r="A143" t="str">
        <f>'Input 1'!D144</f>
        <v>PK721</v>
      </c>
      <c r="B143" t="str">
        <f>'Input 1'!C144</f>
        <v>South Karachi</v>
      </c>
      <c r="C143" t="str">
        <f>'Input 1'!B144</f>
        <v>PK7</v>
      </c>
      <c r="D143" t="str">
        <f>'Input 1'!A144</f>
        <v>Sindh</v>
      </c>
      <c r="E143">
        <f>'Input 1'!F144</f>
        <v>3158</v>
      </c>
      <c r="F143" s="188">
        <f>Estimates!D144</f>
        <v>1885.0139999999999</v>
      </c>
      <c r="G143" s="108">
        <f>Estimates!G144</f>
        <v>1</v>
      </c>
      <c r="H143" s="108">
        <f>Estimates!J144</f>
        <v>1</v>
      </c>
      <c r="I143" s="108">
        <f>Estimates!M144</f>
        <v>1</v>
      </c>
      <c r="J143" s="107">
        <f>Estimates!U144</f>
        <v>292.05620175759037</v>
      </c>
      <c r="K143" s="107">
        <f>Estimates!S144/Estimates!D144*100</f>
        <v>212.70869031444798</v>
      </c>
      <c r="L143" s="107">
        <f>Estimates!T144/Estimates!D144*100</f>
        <v>383.83163667977919</v>
      </c>
      <c r="M143" s="107">
        <f>IF($C143=Estimates!$AM$3, Estimates!$AR$3, IF($C143=Estimates!$AM$4, Estimates!$AR$4, IF($C143=Estimates!$AM$5, Estimates!$AR$5, IF($C143=Estimates!$AM$6, Estimates!$AR$6,  IF($C143=Estimates!$AM$7, Estimates!$AR$7,  IF($C143=Estimates!$AM$8, Estimates!$AR$8, IF($C143=Estimates!$AM$9, Estimates!$AR$9,  FALSE)))))))</f>
        <v>292.05620175759032</v>
      </c>
      <c r="N143" s="108">
        <f>Estimates!V144</f>
        <v>0.5736290180507202</v>
      </c>
      <c r="O143" s="108">
        <f>Estimates!P144/Estimates!T144</f>
        <v>0.43647239106972607</v>
      </c>
      <c r="P143" s="108">
        <f>Estimates!P144/Estimates!S144</f>
        <v>0.78761197759323609</v>
      </c>
      <c r="Q143" s="108">
        <f>IF($C143=Estimates!$AM$3, Estimates!$AV$3, IF($C143=Estimates!$AM$4, Estimates!$AV$4, IF($C143=Estimates!$AM$5, Estimates!$AV$5, IF($C143=Estimates!$AM$6, Estimates!$AV$6,  IF($C143=Estimates!$AM$7, Estimates!$AV$7,  IF($C143=Estimates!$AM$8, Estimates!$AV$8, IF($C143=Estimates!$AM$9, Estimates!$AV$9,  FALSE)))))))</f>
        <v>0.45981219573701071</v>
      </c>
      <c r="R143">
        <f>'Input 1'!J144</f>
        <v>0</v>
      </c>
      <c r="S143" s="108">
        <f>'Input 1'!K144</f>
        <v>0</v>
      </c>
      <c r="T143" s="108" t="e">
        <f t="shared" si="6"/>
        <v>#DIV/0!</v>
      </c>
      <c r="U143">
        <f t="shared" si="7"/>
        <v>1</v>
      </c>
    </row>
    <row r="144" spans="1:21" x14ac:dyDescent="0.2">
      <c r="A144" t="str">
        <f>'Input 1'!D145</f>
        <v>PK722</v>
      </c>
      <c r="B144" t="str">
        <f>'Input 1'!C145</f>
        <v>Sujawal</v>
      </c>
      <c r="C144" t="str">
        <f>'Input 1'!B145</f>
        <v>PK7</v>
      </c>
      <c r="D144" t="str">
        <f>'Input 1'!A145</f>
        <v>Sindh</v>
      </c>
      <c r="E144">
        <f>'Input 1'!F145</f>
        <v>981</v>
      </c>
      <c r="F144" s="188">
        <f>Estimates!D145</f>
        <v>873.13300000000004</v>
      </c>
      <c r="G144" s="108">
        <f>Estimates!G145</f>
        <v>1</v>
      </c>
      <c r="H144" s="108">
        <f>Estimates!J145</f>
        <v>1</v>
      </c>
      <c r="I144" s="108">
        <f>Estimates!M145</f>
        <v>1</v>
      </c>
      <c r="J144" s="107">
        <f>Estimates!U145</f>
        <v>292.05620175759037</v>
      </c>
      <c r="K144" s="107">
        <f>Estimates!S145/Estimates!D145*100</f>
        <v>212.70869031444798</v>
      </c>
      <c r="L144" s="107">
        <f>Estimates!T145/Estimates!D145*100</f>
        <v>383.83163667977919</v>
      </c>
      <c r="M144" s="107">
        <f>IF($C144=Estimates!$AM$3, Estimates!$AR$3, IF($C144=Estimates!$AM$4, Estimates!$AR$4, IF($C144=Estimates!$AM$5, Estimates!$AR$5, IF($C144=Estimates!$AM$6, Estimates!$AR$6,  IF($C144=Estimates!$AM$7, Estimates!$AR$7,  IF($C144=Estimates!$AM$8, Estimates!$AR$8, IF($C144=Estimates!$AM$9, Estimates!$AR$9,  FALSE)))))))</f>
        <v>292.05620175759032</v>
      </c>
      <c r="N144" s="108">
        <f>Estimates!V145</f>
        <v>0.38469998722661475</v>
      </c>
      <c r="O144" s="108">
        <f>Estimates!P145/Estimates!T145</f>
        <v>0.29271692676894345</v>
      </c>
      <c r="P144" s="108">
        <f>Estimates!P145/Estimates!S145</f>
        <v>0.5282060498774418</v>
      </c>
      <c r="Q144" s="108">
        <f>IF($C144=Estimates!$AM$3, Estimates!$AV$3, IF($C144=Estimates!$AM$4, Estimates!$AV$4, IF($C144=Estimates!$AM$5, Estimates!$AV$5, IF($C144=Estimates!$AM$6, Estimates!$AV$6,  IF($C144=Estimates!$AM$7, Estimates!$AV$7,  IF($C144=Estimates!$AM$8, Estimates!$AV$8, IF($C144=Estimates!$AM$9, Estimates!$AV$9,  FALSE)))))))</f>
        <v>0.45981219573701071</v>
      </c>
      <c r="R144">
        <f>'Input 1'!J145</f>
        <v>0</v>
      </c>
      <c r="S144" s="108">
        <f>'Input 1'!K145</f>
        <v>0</v>
      </c>
      <c r="T144" s="108" t="e">
        <f t="shared" si="6"/>
        <v>#DIV/0!</v>
      </c>
      <c r="U144">
        <f t="shared" si="7"/>
        <v>1</v>
      </c>
    </row>
    <row r="145" spans="1:21" x14ac:dyDescent="0.2">
      <c r="A145" t="str">
        <f>'Input 1'!D146</f>
        <v>PK723</v>
      </c>
      <c r="B145" t="str">
        <f>'Input 1'!C146</f>
        <v>Sukkur</v>
      </c>
      <c r="C145" t="str">
        <f>'Input 1'!B146</f>
        <v>PK7</v>
      </c>
      <c r="D145" t="str">
        <f>'Input 1'!A146</f>
        <v>Sindh</v>
      </c>
      <c r="E145">
        <f>'Input 1'!F146</f>
        <v>3088</v>
      </c>
      <c r="F145" s="188">
        <f>Estimates!D146</f>
        <v>1682.605</v>
      </c>
      <c r="G145" s="108">
        <f>Estimates!G146</f>
        <v>1</v>
      </c>
      <c r="H145" s="108">
        <f>Estimates!J146</f>
        <v>1</v>
      </c>
      <c r="I145" s="108">
        <f>Estimates!M146</f>
        <v>1</v>
      </c>
      <c r="J145" s="107">
        <f>Estimates!U146</f>
        <v>292.05620175759037</v>
      </c>
      <c r="K145" s="107">
        <f>Estimates!S146/Estimates!D146*100</f>
        <v>212.70869031444798</v>
      </c>
      <c r="L145" s="107">
        <f>Estimates!T146/Estimates!D146*100</f>
        <v>383.83163667977919</v>
      </c>
      <c r="M145" s="107">
        <f>IF($C145=Estimates!$AM$3, Estimates!$AR$3, IF($C145=Estimates!$AM$4, Estimates!$AR$4, IF($C145=Estimates!$AM$5, Estimates!$AR$5, IF($C145=Estimates!$AM$6, Estimates!$AR$6,  IF($C145=Estimates!$AM$7, Estimates!$AR$7,  IF($C145=Estimates!$AM$8, Estimates!$AR$8, IF($C145=Estimates!$AM$9, Estimates!$AR$9,  FALSE)))))))</f>
        <v>292.05620175759032</v>
      </c>
      <c r="N145" s="108">
        <f>Estimates!V146</f>
        <v>0.62838915862818268</v>
      </c>
      <c r="O145" s="108">
        <f>Estimates!P146/Estimates!T146</f>
        <v>0.47813919791011156</v>
      </c>
      <c r="P145" s="108">
        <f>Estimates!P146/Estimates!S146</f>
        <v>0.86279949645352716</v>
      </c>
      <c r="Q145" s="108">
        <f>IF($C145=Estimates!$AM$3, Estimates!$AV$3, IF($C145=Estimates!$AM$4, Estimates!$AV$4, IF($C145=Estimates!$AM$5, Estimates!$AV$5, IF($C145=Estimates!$AM$6, Estimates!$AV$6,  IF($C145=Estimates!$AM$7, Estimates!$AV$7,  IF($C145=Estimates!$AM$8, Estimates!$AV$8, IF($C145=Estimates!$AM$9, Estimates!$AV$9,  FALSE)))))))</f>
        <v>0.45981219573701071</v>
      </c>
      <c r="R145">
        <f>'Input 1'!J146</f>
        <v>0</v>
      </c>
      <c r="S145" s="108">
        <f>'Input 1'!K146</f>
        <v>0</v>
      </c>
      <c r="T145" s="108" t="e">
        <f t="shared" si="6"/>
        <v>#DIV/0!</v>
      </c>
      <c r="U145">
        <f t="shared" si="7"/>
        <v>1</v>
      </c>
    </row>
    <row r="146" spans="1:21" x14ac:dyDescent="0.2">
      <c r="A146" t="str">
        <f>'Input 1'!D147</f>
        <v>PK724</v>
      </c>
      <c r="B146" t="str">
        <f>'Input 1'!C147</f>
        <v>Tando Allahyar</v>
      </c>
      <c r="C146" t="str">
        <f>'Input 1'!B147</f>
        <v>PK7</v>
      </c>
      <c r="D146" t="str">
        <f>'Input 1'!A147</f>
        <v>Sindh</v>
      </c>
      <c r="E146">
        <f>'Input 1'!F147</f>
        <v>886</v>
      </c>
      <c r="F146" s="188">
        <f>Estimates!D147</f>
        <v>961.26599999999996</v>
      </c>
      <c r="G146" s="108">
        <f>Estimates!G147</f>
        <v>1</v>
      </c>
      <c r="H146" s="108">
        <f>Estimates!J147</f>
        <v>1</v>
      </c>
      <c r="I146" s="108">
        <f>Estimates!M147</f>
        <v>1</v>
      </c>
      <c r="J146" s="107">
        <f>Estimates!U147</f>
        <v>292.05620175759037</v>
      </c>
      <c r="K146" s="107">
        <f>Estimates!S147/Estimates!D147*100</f>
        <v>212.70869031444798</v>
      </c>
      <c r="L146" s="107">
        <f>Estimates!T147/Estimates!D147*100</f>
        <v>383.83163667977919</v>
      </c>
      <c r="M146" s="107">
        <f>IF($C146=Estimates!$AM$3, Estimates!$AR$3, IF($C146=Estimates!$AM$4, Estimates!$AR$4, IF($C146=Estimates!$AM$5, Estimates!$AR$5, IF($C146=Estimates!$AM$6, Estimates!$AR$6,  IF($C146=Estimates!$AM$7, Estimates!$AR$7,  IF($C146=Estimates!$AM$8, Estimates!$AR$8, IF($C146=Estimates!$AM$9, Estimates!$AR$9,  FALSE)))))))</f>
        <v>292.05620175759032</v>
      </c>
      <c r="N146" s="108">
        <f>Estimates!V147</f>
        <v>0.31559034449454076</v>
      </c>
      <c r="O146" s="108">
        <f>Estimates!P147/Estimates!T147</f>
        <v>0.24013163198775145</v>
      </c>
      <c r="P146" s="108">
        <f>Estimates!P147/Estimates!S147</f>
        <v>0.43331618086778523</v>
      </c>
      <c r="Q146" s="108">
        <f>IF($C146=Estimates!$AM$3, Estimates!$AV$3, IF($C146=Estimates!$AM$4, Estimates!$AV$4, IF($C146=Estimates!$AM$5, Estimates!$AV$5, IF($C146=Estimates!$AM$6, Estimates!$AV$6,  IF($C146=Estimates!$AM$7, Estimates!$AV$7,  IF($C146=Estimates!$AM$8, Estimates!$AV$8, IF($C146=Estimates!$AM$9, Estimates!$AV$9,  FALSE)))))))</f>
        <v>0.45981219573701071</v>
      </c>
      <c r="R146">
        <f>'Input 1'!J147</f>
        <v>0</v>
      </c>
      <c r="S146" s="108">
        <f>'Input 1'!K147</f>
        <v>0</v>
      </c>
      <c r="T146" s="108" t="e">
        <f t="shared" si="6"/>
        <v>#DIV/0!</v>
      </c>
      <c r="U146">
        <f t="shared" si="7"/>
        <v>1</v>
      </c>
    </row>
    <row r="147" spans="1:21" x14ac:dyDescent="0.2">
      <c r="A147" t="str">
        <f>'Input 1'!D148</f>
        <v>PK725</v>
      </c>
      <c r="B147" t="str">
        <f>'Input 1'!C148</f>
        <v>Tando Muhammad Khan</v>
      </c>
      <c r="C147" t="str">
        <f>'Input 1'!B148</f>
        <v>PK7</v>
      </c>
      <c r="D147" t="str">
        <f>'Input 1'!A148</f>
        <v>Sindh</v>
      </c>
      <c r="E147">
        <f>'Input 1'!F148</f>
        <v>1381</v>
      </c>
      <c r="F147" s="188">
        <f>Estimates!D148</f>
        <v>759.14599999999996</v>
      </c>
      <c r="G147" s="108">
        <f>Estimates!G148</f>
        <v>1</v>
      </c>
      <c r="H147" s="108">
        <f>Estimates!J148</f>
        <v>1</v>
      </c>
      <c r="I147" s="108">
        <f>Estimates!M148</f>
        <v>1</v>
      </c>
      <c r="J147" s="107">
        <f>Estimates!U148</f>
        <v>292.05620175759037</v>
      </c>
      <c r="K147" s="107">
        <f>Estimates!S148/Estimates!D148*100</f>
        <v>212.70869031444798</v>
      </c>
      <c r="L147" s="107">
        <f>Estimates!T148/Estimates!D148*100</f>
        <v>383.83163667977914</v>
      </c>
      <c r="M147" s="107">
        <f>IF($C147=Estimates!$AM$3, Estimates!$AR$3, IF($C147=Estimates!$AM$4, Estimates!$AR$4, IF($C147=Estimates!$AM$5, Estimates!$AR$5, IF($C147=Estimates!$AM$6, Estimates!$AR$6,  IF($C147=Estimates!$AM$7, Estimates!$AR$7,  IF($C147=Estimates!$AM$8, Estimates!$AR$8, IF($C147=Estimates!$AM$9, Estimates!$AR$9,  FALSE)))))))</f>
        <v>292.05620175759032</v>
      </c>
      <c r="N147" s="108">
        <f>Estimates!V148</f>
        <v>0.62287648804642315</v>
      </c>
      <c r="O147" s="108">
        <f>Estimates!P148/Estimates!T148</f>
        <v>0.47394462540020488</v>
      </c>
      <c r="P147" s="108">
        <f>Estimates!P148/Estimates!S148</f>
        <v>0.85523041392441468</v>
      </c>
      <c r="Q147" s="108">
        <f>IF($C147=Estimates!$AM$3, Estimates!$AV$3, IF($C147=Estimates!$AM$4, Estimates!$AV$4, IF($C147=Estimates!$AM$5, Estimates!$AV$5, IF($C147=Estimates!$AM$6, Estimates!$AV$6,  IF($C147=Estimates!$AM$7, Estimates!$AV$7,  IF($C147=Estimates!$AM$8, Estimates!$AV$8, IF($C147=Estimates!$AM$9, Estimates!$AV$9,  FALSE)))))))</f>
        <v>0.45981219573701071</v>
      </c>
      <c r="R147">
        <f>'Input 1'!J148</f>
        <v>0</v>
      </c>
      <c r="S147" s="108">
        <f>'Input 1'!K148</f>
        <v>0</v>
      </c>
      <c r="T147" s="108" t="e">
        <f t="shared" si="6"/>
        <v>#DIV/0!</v>
      </c>
      <c r="U147">
        <f t="shared" si="7"/>
        <v>1</v>
      </c>
    </row>
    <row r="148" spans="1:21" x14ac:dyDescent="0.2">
      <c r="A148" t="str">
        <f>'Input 1'!D149</f>
        <v>PK726</v>
      </c>
      <c r="B148" t="str">
        <f>'Input 1'!C149</f>
        <v>Tharparkar</v>
      </c>
      <c r="C148" t="str">
        <f>'Input 1'!B149</f>
        <v>PK7</v>
      </c>
      <c r="D148" t="str">
        <f>'Input 1'!A149</f>
        <v>Sindh</v>
      </c>
      <c r="E148">
        <f>'Input 1'!F149</f>
        <v>1945</v>
      </c>
      <c r="F148" s="188">
        <f>Estimates!D149</f>
        <v>1926.375</v>
      </c>
      <c r="G148" s="108">
        <f>Estimates!G149</f>
        <v>1</v>
      </c>
      <c r="H148" s="108">
        <f>Estimates!J149</f>
        <v>1</v>
      </c>
      <c r="I148" s="108">
        <f>Estimates!M149</f>
        <v>1</v>
      </c>
      <c r="J148" s="107">
        <f>Estimates!U149</f>
        <v>292.05620175759037</v>
      </c>
      <c r="K148" s="107">
        <f>Estimates!S149/Estimates!D149*100</f>
        <v>212.70869031444798</v>
      </c>
      <c r="L148" s="107">
        <f>Estimates!T149/Estimates!D149*100</f>
        <v>383.83163667977919</v>
      </c>
      <c r="M148" s="107">
        <f>IF($C148=Estimates!$AM$3, Estimates!$AR$3, IF($C148=Estimates!$AM$4, Estimates!$AR$4, IF($C148=Estimates!$AM$5, Estimates!$AR$5, IF($C148=Estimates!$AM$6, Estimates!$AR$6,  IF($C148=Estimates!$AM$7, Estimates!$AR$7,  IF($C148=Estimates!$AM$8, Estimates!$AR$8, IF($C148=Estimates!$AM$9, Estimates!$AR$9,  FALSE)))))))</f>
        <v>292.05620175759032</v>
      </c>
      <c r="N148" s="108">
        <f>Estimates!V149</f>
        <v>0.34571031622880233</v>
      </c>
      <c r="O148" s="108">
        <f>Estimates!P149/Estimates!T149</f>
        <v>0.26304981720522819</v>
      </c>
      <c r="P148" s="108">
        <f>Estimates!P149/Estimates!S149</f>
        <v>0.47467191733887243</v>
      </c>
      <c r="Q148" s="108">
        <f>IF($C148=Estimates!$AM$3, Estimates!$AV$3, IF($C148=Estimates!$AM$4, Estimates!$AV$4, IF($C148=Estimates!$AM$5, Estimates!$AV$5, IF($C148=Estimates!$AM$6, Estimates!$AV$6,  IF($C148=Estimates!$AM$7, Estimates!$AV$7,  IF($C148=Estimates!$AM$8, Estimates!$AV$8, IF($C148=Estimates!$AM$9, Estimates!$AV$9,  FALSE)))))))</f>
        <v>0.45981219573701071</v>
      </c>
      <c r="R148">
        <f>'Input 1'!J149</f>
        <v>0</v>
      </c>
      <c r="S148" s="108">
        <f>'Input 1'!K149</f>
        <v>0</v>
      </c>
      <c r="T148" s="108" t="e">
        <f t="shared" si="6"/>
        <v>#DIV/0!</v>
      </c>
      <c r="U148">
        <f t="shared" si="7"/>
        <v>1</v>
      </c>
    </row>
    <row r="149" spans="1:21" x14ac:dyDescent="0.2">
      <c r="A149" t="str">
        <f>'Input 1'!D150</f>
        <v>PK727</v>
      </c>
      <c r="B149" t="str">
        <f>'Input 1'!C150</f>
        <v>Thatta</v>
      </c>
      <c r="C149" t="str">
        <f>'Input 1'!B150</f>
        <v>PK7</v>
      </c>
      <c r="D149" t="str">
        <f>'Input 1'!A150</f>
        <v>Sindh</v>
      </c>
      <c r="E149">
        <f>'Input 1'!F150</f>
        <v>938</v>
      </c>
      <c r="F149" s="188">
        <f>Estimates!D150</f>
        <v>1114.5340000000001</v>
      </c>
      <c r="G149" s="108">
        <f>Estimates!G150</f>
        <v>1</v>
      </c>
      <c r="H149" s="108">
        <f>Estimates!J150</f>
        <v>1</v>
      </c>
      <c r="I149" s="108">
        <f>Estimates!M150</f>
        <v>1</v>
      </c>
      <c r="J149" s="107">
        <f>Estimates!U150</f>
        <v>292.05620175759037</v>
      </c>
      <c r="K149" s="107">
        <f>Estimates!S150/Estimates!D150*100</f>
        <v>212.70869031444798</v>
      </c>
      <c r="L149" s="107">
        <f>Estimates!T150/Estimates!D150*100</f>
        <v>383.83163667977919</v>
      </c>
      <c r="M149" s="107">
        <f>IF($C149=Estimates!$AM$3, Estimates!$AR$3, IF($C149=Estimates!$AM$4, Estimates!$AR$4, IF($C149=Estimates!$AM$5, Estimates!$AR$5, IF($C149=Estimates!$AM$6, Estimates!$AR$6,  IF($C149=Estimates!$AM$7, Estimates!$AR$7,  IF($C149=Estimates!$AM$8, Estimates!$AR$8, IF($C149=Estimates!$AM$9, Estimates!$AR$9,  FALSE)))))))</f>
        <v>292.05620175759032</v>
      </c>
      <c r="N149" s="108">
        <f>Estimates!V150</f>
        <v>0.28816622942776554</v>
      </c>
      <c r="O149" s="108">
        <f>Estimates!P150/Estimates!T150</f>
        <v>0.21926471504404077</v>
      </c>
      <c r="P149" s="108">
        <f>Estimates!P150/Estimates!S150</f>
        <v>0.39566194647272973</v>
      </c>
      <c r="Q149" s="108">
        <f>IF($C149=Estimates!$AM$3, Estimates!$AV$3, IF($C149=Estimates!$AM$4, Estimates!$AV$4, IF($C149=Estimates!$AM$5, Estimates!$AV$5, IF($C149=Estimates!$AM$6, Estimates!$AV$6,  IF($C149=Estimates!$AM$7, Estimates!$AV$7,  IF($C149=Estimates!$AM$8, Estimates!$AV$8, IF($C149=Estimates!$AM$9, Estimates!$AV$9,  FALSE)))))))</f>
        <v>0.45981219573701071</v>
      </c>
      <c r="R149">
        <f>'Input 1'!J150</f>
        <v>0</v>
      </c>
      <c r="S149" s="108">
        <f>'Input 1'!K150</f>
        <v>0</v>
      </c>
      <c r="T149" s="108" t="e">
        <f t="shared" si="6"/>
        <v>#DIV/0!</v>
      </c>
      <c r="U149">
        <f t="shared" si="7"/>
        <v>1</v>
      </c>
    </row>
    <row r="150" spans="1:21" x14ac:dyDescent="0.2">
      <c r="A150" t="str">
        <f>'Input 1'!D151</f>
        <v>PK728</v>
      </c>
      <c r="B150" t="str">
        <f>'Input 1'!C151</f>
        <v>Umer Kot</v>
      </c>
      <c r="C150" t="str">
        <f>'Input 1'!B151</f>
        <v>PK7</v>
      </c>
      <c r="D150" t="str">
        <f>'Input 1'!A151</f>
        <v>Sindh</v>
      </c>
      <c r="E150">
        <f>'Input 1'!F151</f>
        <v>3414</v>
      </c>
      <c r="F150" s="188">
        <f>Estimates!D151</f>
        <v>1217.1300000000001</v>
      </c>
      <c r="G150" s="108">
        <f>Estimates!G151</f>
        <v>1</v>
      </c>
      <c r="H150" s="108">
        <f>Estimates!J151</f>
        <v>1</v>
      </c>
      <c r="I150" s="108">
        <f>Estimates!M151</f>
        <v>1</v>
      </c>
      <c r="J150" s="107">
        <f>Estimates!U151</f>
        <v>292.05620175759037</v>
      </c>
      <c r="K150" s="107">
        <f>Estimates!S151/Estimates!D151*100</f>
        <v>212.70869031444798</v>
      </c>
      <c r="L150" s="107">
        <f>Estimates!T151/Estimates!D151*100</f>
        <v>383.83163667977919</v>
      </c>
      <c r="M150" s="107">
        <f>IF($C150=Estimates!$AM$3, Estimates!$AR$3, IF($C150=Estimates!$AM$4, Estimates!$AR$4, IF($C150=Estimates!$AM$5, Estimates!$AR$5, IF($C150=Estimates!$AM$6, Estimates!$AR$6,  IF($C150=Estimates!$AM$7, Estimates!$AR$7,  IF($C150=Estimates!$AM$8, Estimates!$AR$8, IF($C150=Estimates!$AM$9, Estimates!$AR$9,  FALSE)))))))</f>
        <v>292.05620175759032</v>
      </c>
      <c r="N150" s="108">
        <f>Estimates!V151</f>
        <v>0.96041761497799483</v>
      </c>
      <c r="O150" s="108">
        <f>Estimates!P151/Estimates!T151</f>
        <v>0.73077853393717906</v>
      </c>
      <c r="P150" s="108">
        <f>Estimates!P151/Estimates!S151</f>
        <v>1.318685758992258</v>
      </c>
      <c r="Q150" s="108">
        <f>IF($C150=Estimates!$AM$3, Estimates!$AV$3, IF($C150=Estimates!$AM$4, Estimates!$AV$4, IF($C150=Estimates!$AM$5, Estimates!$AV$5, IF($C150=Estimates!$AM$6, Estimates!$AV$6,  IF($C150=Estimates!$AM$7, Estimates!$AV$7,  IF($C150=Estimates!$AM$8, Estimates!$AV$8, IF($C150=Estimates!$AM$9, Estimates!$AV$9,  FALSE)))))))</f>
        <v>0.45981219573701071</v>
      </c>
      <c r="R150">
        <f>'Input 1'!J151</f>
        <v>0</v>
      </c>
      <c r="S150" s="108">
        <f>'Input 1'!K151</f>
        <v>0</v>
      </c>
      <c r="T150" s="108" t="e">
        <f t="shared" si="6"/>
        <v>#DIV/0!</v>
      </c>
      <c r="U150">
        <f t="shared" si="7"/>
        <v>1</v>
      </c>
    </row>
    <row r="151" spans="1:21" x14ac:dyDescent="0.2">
      <c r="A151" t="str">
        <f>'Input 1'!D152</f>
        <v>PK729</v>
      </c>
      <c r="B151" t="str">
        <f>'Input 1'!C152</f>
        <v>West Karachi</v>
      </c>
      <c r="C151" t="str">
        <f>'Input 1'!B152</f>
        <v>PK7</v>
      </c>
      <c r="D151" t="str">
        <f>'Input 1'!A152</f>
        <v>Sindh</v>
      </c>
      <c r="E151">
        <f>'Input 1'!F152</f>
        <v>2853</v>
      </c>
      <c r="F151" s="188">
        <f>Estimates!D152</f>
        <v>4615.9089999999997</v>
      </c>
      <c r="G151" s="108">
        <f>Estimates!G152</f>
        <v>1</v>
      </c>
      <c r="H151" s="108">
        <f>Estimates!J152</f>
        <v>1</v>
      </c>
      <c r="I151" s="108">
        <f>Estimates!M152</f>
        <v>1</v>
      </c>
      <c r="J151" s="107">
        <f>Estimates!U152</f>
        <v>292.05620175759037</v>
      </c>
      <c r="K151" s="107">
        <f>Estimates!S152/Estimates!D152*100</f>
        <v>212.70869031444798</v>
      </c>
      <c r="L151" s="107">
        <f>Estimates!T152/Estimates!D152*100</f>
        <v>383.83163667977914</v>
      </c>
      <c r="M151" s="107">
        <f>IF($C151=Estimates!$AM$3, Estimates!$AR$3, IF($C151=Estimates!$AM$4, Estimates!$AR$4, IF($C151=Estimates!$AM$5, Estimates!$AR$5, IF($C151=Estimates!$AM$6, Estimates!$AR$6,  IF($C151=Estimates!$AM$7, Estimates!$AR$7,  IF($C151=Estimates!$AM$8, Estimates!$AR$8, IF($C151=Estimates!$AM$9, Estimates!$AR$9,  FALSE)))))))</f>
        <v>292.05620175759032</v>
      </c>
      <c r="N151" s="108">
        <f>Estimates!V152</f>
        <v>0.21163042322557765</v>
      </c>
      <c r="O151" s="108">
        <f>Estimates!P152/Estimates!T152</f>
        <v>0.16102887744810454</v>
      </c>
      <c r="P151" s="108">
        <f>Estimates!P152/Estimates!S152</f>
        <v>0.29057570469848976</v>
      </c>
      <c r="Q151" s="108">
        <f>IF($C151=Estimates!$AM$3, Estimates!$AV$3, IF($C151=Estimates!$AM$4, Estimates!$AV$4, IF($C151=Estimates!$AM$5, Estimates!$AV$5, IF($C151=Estimates!$AM$6, Estimates!$AV$6,  IF($C151=Estimates!$AM$7, Estimates!$AV$7,  IF($C151=Estimates!$AM$8, Estimates!$AV$8, IF($C151=Estimates!$AM$9, Estimates!$AV$9,  FALSE)))))))</f>
        <v>0.45981219573701071</v>
      </c>
      <c r="R151">
        <f>'Input 1'!J152</f>
        <v>0</v>
      </c>
      <c r="S151" s="108">
        <f>'Input 1'!K152</f>
        <v>0</v>
      </c>
      <c r="T151" s="108" t="e">
        <f t="shared" si="6"/>
        <v>#DIV/0!</v>
      </c>
      <c r="U151">
        <f t="shared" si="7"/>
        <v>1</v>
      </c>
    </row>
  </sheetData>
  <pageMargins left="0.7" right="0.7" top="0.75" bottom="0.75" header="0.3" footer="0.3"/>
  <ignoredErrors>
    <ignoredError sqref="N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Methods</vt:lpstr>
      <vt:lpstr>Input 1</vt:lpstr>
      <vt:lpstr>Input 2</vt:lpstr>
      <vt:lpstr>Estimates</vt:lpstr>
      <vt:lpstr>Division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Samad</dc:creator>
  <cp:lastModifiedBy>Alvaro Schwalb</cp:lastModifiedBy>
  <dcterms:created xsi:type="dcterms:W3CDTF">2022-12-12T04:32:51Z</dcterms:created>
  <dcterms:modified xsi:type="dcterms:W3CDTF">2024-07-31T08:39:40Z</dcterms:modified>
</cp:coreProperties>
</file>